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tabRatio="826" activeTab="0"/>
  </bookViews>
  <sheets>
    <sheet name="FEC to WD Calculator - %" sheetId="1" r:id="rId1"/>
    <sheet name="FEC to WD Calculator - $" sheetId="2" r:id="rId2"/>
    <sheet name="WD to FEC Calculator - $" sheetId="3" r:id="rId3"/>
  </sheets>
  <definedNames/>
  <calcPr fullCalcOnLoad="1"/>
</workbook>
</file>

<file path=xl/sharedStrings.xml><?xml version="1.0" encoding="utf-8"?>
<sst xmlns="http://schemas.openxmlformats.org/spreadsheetml/2006/main" count="143" uniqueCount="42">
  <si>
    <t>Subtotal REG Pay</t>
  </si>
  <si>
    <t>Other Pay:</t>
  </si>
  <si>
    <t>ADS</t>
  </si>
  <si>
    <t>Subtotal Other Pay</t>
  </si>
  <si>
    <t>Total All Pay</t>
  </si>
  <si>
    <t>Dollars</t>
  </si>
  <si>
    <t>FTE</t>
  </si>
  <si>
    <t>FEC</t>
  </si>
  <si>
    <t>N/A</t>
  </si>
  <si>
    <r>
      <t xml:space="preserve">Enter </t>
    </r>
    <r>
      <rPr>
        <b/>
        <i/>
        <sz val="10"/>
        <rFont val="Arial"/>
        <family val="2"/>
      </rPr>
      <t>Clinincal</t>
    </r>
    <r>
      <rPr>
        <sz val="10"/>
        <rFont val="Arial"/>
        <family val="0"/>
      </rPr>
      <t xml:space="preserve"> portion of salary</t>
    </r>
  </si>
  <si>
    <t>A</t>
  </si>
  <si>
    <t>B</t>
  </si>
  <si>
    <t>C</t>
  </si>
  <si>
    <t>D</t>
  </si>
  <si>
    <t>Check</t>
  </si>
  <si>
    <t>*</t>
  </si>
  <si>
    <t>Check amounts should equal zero</t>
  </si>
  <si>
    <t>Amount *</t>
  </si>
  <si>
    <t>E</t>
  </si>
  <si>
    <t>F</t>
  </si>
  <si>
    <t>G</t>
  </si>
  <si>
    <t>e.g. - Grant A</t>
  </si>
  <si>
    <t>REG Pay Distribution:</t>
  </si>
  <si>
    <t>e.g. - Clinical Salaries</t>
  </si>
  <si>
    <t>e.g. - Grant B</t>
  </si>
  <si>
    <t>e.g. - State</t>
  </si>
  <si>
    <t>Institutional Base Salary:</t>
  </si>
  <si>
    <t>Monthly</t>
  </si>
  <si>
    <t>Shaded fields require department input</t>
  </si>
  <si>
    <t>Non Grant Activity (e.g., State)</t>
  </si>
  <si>
    <t>a</t>
  </si>
  <si>
    <t>Assumes none of these salaries are being charged to grants</t>
  </si>
  <si>
    <r>
      <t xml:space="preserve">Enter </t>
    </r>
    <r>
      <rPr>
        <b/>
        <i/>
        <sz val="10"/>
        <rFont val="Arial"/>
        <family val="2"/>
      </rPr>
      <t>Total Annual Base Salary (REG)</t>
    </r>
  </si>
  <si>
    <t>WORKSHEET FOR CALCULATION OF WORKDAY FTE FOR FACULTY WITH ADS/ENS</t>
  </si>
  <si>
    <r>
      <t xml:space="preserve">Enter </t>
    </r>
    <r>
      <rPr>
        <b/>
        <i/>
        <sz val="10"/>
        <rFont val="Arial"/>
        <family val="2"/>
      </rPr>
      <t>Total Annual ADS and ENS Allowances</t>
    </r>
  </si>
  <si>
    <t>Full time rate including ADS</t>
  </si>
  <si>
    <r>
      <rPr>
        <b/>
        <i/>
        <sz val="10"/>
        <rFont val="Arial"/>
        <family val="2"/>
      </rPr>
      <t>Summer</t>
    </r>
    <r>
      <rPr>
        <sz val="10"/>
        <rFont val="Arial"/>
        <family val="0"/>
      </rPr>
      <t xml:space="preserve"> salary (SUM)</t>
    </r>
    <r>
      <rPr>
        <b/>
        <sz val="10"/>
        <color indexed="10"/>
        <rFont val="Arial"/>
        <family val="2"/>
      </rPr>
      <t>*</t>
    </r>
  </si>
  <si>
    <r>
      <rPr>
        <b/>
        <i/>
        <sz val="10"/>
        <rFont val="Arial"/>
        <family val="2"/>
      </rPr>
      <t>Retired Faculty</t>
    </r>
    <r>
      <rPr>
        <sz val="10"/>
        <rFont val="Arial"/>
        <family val="0"/>
      </rPr>
      <t xml:space="preserve"> salary (TFA)</t>
    </r>
    <r>
      <rPr>
        <b/>
        <sz val="10"/>
        <color indexed="10"/>
        <rFont val="Arial"/>
        <family val="2"/>
      </rPr>
      <t>*</t>
    </r>
  </si>
  <si>
    <r>
      <rPr>
        <b/>
        <i/>
        <sz val="10"/>
        <rFont val="Arial"/>
        <family val="2"/>
      </rPr>
      <t>Paid Professional Leave</t>
    </r>
    <r>
      <rPr>
        <sz val="10"/>
        <rFont val="Arial"/>
        <family val="0"/>
      </rPr>
      <t xml:space="preserve"> salary (PPL)</t>
    </r>
    <r>
      <rPr>
        <b/>
        <sz val="10"/>
        <color indexed="10"/>
        <rFont val="Arial"/>
        <family val="2"/>
      </rPr>
      <t>*</t>
    </r>
  </si>
  <si>
    <r>
      <rPr>
        <b/>
        <sz val="10"/>
        <color indexed="10"/>
        <rFont val="Arial"/>
        <family val="2"/>
      </rPr>
      <t xml:space="preserve">* </t>
    </r>
    <r>
      <rPr>
        <i/>
        <sz val="10"/>
        <color indexed="10"/>
        <rFont val="Arial"/>
        <family val="2"/>
      </rPr>
      <t>Deprecated with Workday implementation, now Included in REG</t>
    </r>
  </si>
  <si>
    <t>Workday</t>
  </si>
  <si>
    <t>Total REG &amp; Other Pay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</si>
</sst>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1" fillId="0" borderId="10" xfId="42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59" applyNumberFormat="1" applyFont="1" applyAlignment="1">
      <alignment/>
    </xf>
    <xf numFmtId="164" fontId="0" fillId="0" borderId="10" xfId="59" applyNumberFormat="1" applyFont="1" applyBorder="1" applyAlignment="1">
      <alignment/>
    </xf>
    <xf numFmtId="164" fontId="0" fillId="0" borderId="10" xfId="59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0" fillId="0" borderId="0" xfId="42" applyFont="1" applyFill="1" applyAlignment="1">
      <alignment/>
    </xf>
    <xf numFmtId="43" fontId="1" fillId="0" borderId="0" xfId="42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164" fontId="0" fillId="0" borderId="0" xfId="59" applyNumberFormat="1" applyFont="1" applyBorder="1" applyAlignment="1">
      <alignment horizontal="center"/>
    </xf>
    <xf numFmtId="164" fontId="0" fillId="0" borderId="0" xfId="59" applyNumberFormat="1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59" applyNumberFormat="1" applyFont="1" applyFill="1" applyAlignment="1">
      <alignment horizontal="center"/>
    </xf>
    <xf numFmtId="164" fontId="0" fillId="0" borderId="0" xfId="59" applyNumberFormat="1" applyFont="1" applyFill="1" applyAlignment="1">
      <alignment/>
    </xf>
    <xf numFmtId="0" fontId="1" fillId="0" borderId="0" xfId="0" applyFont="1" applyFill="1" applyAlignment="1">
      <alignment/>
    </xf>
    <xf numFmtId="43" fontId="0" fillId="0" borderId="11" xfId="42" applyFont="1" applyFill="1" applyBorder="1" applyAlignment="1">
      <alignment/>
    </xf>
    <xf numFmtId="164" fontId="0" fillId="0" borderId="11" xfId="59" applyNumberFormat="1" applyFont="1" applyFill="1" applyBorder="1" applyAlignment="1">
      <alignment/>
    </xf>
    <xf numFmtId="164" fontId="1" fillId="0" borderId="10" xfId="59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59" applyNumberFormat="1" applyFont="1" applyFill="1" applyBorder="1" applyAlignment="1">
      <alignment/>
    </xf>
    <xf numFmtId="164" fontId="0" fillId="0" borderId="0" xfId="59" applyNumberFormat="1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164" fontId="0" fillId="34" borderId="0" xfId="59" applyNumberFormat="1" applyFont="1" applyFill="1" applyAlignment="1">
      <alignment/>
    </xf>
    <xf numFmtId="0" fontId="0" fillId="34" borderId="12" xfId="0" applyFill="1" applyBorder="1" applyAlignment="1">
      <alignment/>
    </xf>
    <xf numFmtId="166" fontId="0" fillId="34" borderId="0" xfId="42" applyNumberFormat="1" applyFont="1" applyFill="1" applyAlignment="1">
      <alignment/>
    </xf>
    <xf numFmtId="166" fontId="0" fillId="34" borderId="10" xfId="42" applyNumberFormat="1" applyFont="1" applyFill="1" applyBorder="1" applyAlignment="1">
      <alignment/>
    </xf>
    <xf numFmtId="43" fontId="0" fillId="34" borderId="0" xfId="42" applyFont="1" applyFill="1" applyAlignment="1">
      <alignment/>
    </xf>
    <xf numFmtId="43" fontId="0" fillId="34" borderId="0" xfId="0" applyNumberFormat="1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3.28125" style="0" customWidth="1"/>
    <col min="2" max="2" width="40.57421875" style="0" customWidth="1"/>
    <col min="3" max="3" width="1.7109375" style="0" customWidth="1"/>
    <col min="4" max="4" width="11.7109375" style="2" customWidth="1"/>
    <col min="5" max="5" width="1.7109375" style="0" customWidth="1"/>
    <col min="6" max="6" width="11.7109375" style="6" customWidth="1"/>
    <col min="7" max="7" width="1.7109375" style="0" customWidth="1"/>
    <col min="8" max="8" width="11.7109375" style="0" customWidth="1"/>
    <col min="9" max="9" width="1.7109375" style="0" customWidth="1"/>
    <col min="10" max="10" width="10.28125" style="0" bestFit="1" customWidth="1"/>
    <col min="11" max="11" width="1.7109375" style="0" customWidth="1"/>
    <col min="12" max="12" width="11.7109375" style="0" customWidth="1"/>
    <col min="13" max="13" width="1.7109375" style="0" customWidth="1"/>
  </cols>
  <sheetData>
    <row r="1" ht="12.75">
      <c r="A1" s="32" t="s">
        <v>33</v>
      </c>
    </row>
    <row r="3" spans="1:6" ht="12.75">
      <c r="A3" s="1" t="s">
        <v>26</v>
      </c>
      <c r="F3" s="28"/>
    </row>
    <row r="4" spans="1:4" ht="12.75">
      <c r="A4" s="27" t="s">
        <v>10</v>
      </c>
      <c r="B4" t="s">
        <v>32</v>
      </c>
      <c r="D4" s="43">
        <v>140000</v>
      </c>
    </row>
    <row r="5" spans="1:4" ht="12.75">
      <c r="A5" s="27" t="s">
        <v>11</v>
      </c>
      <c r="B5" t="s">
        <v>34</v>
      </c>
      <c r="D5" s="43">
        <v>50000</v>
      </c>
    </row>
    <row r="6" spans="1:4" ht="12.75">
      <c r="A6" s="27" t="s">
        <v>12</v>
      </c>
      <c r="B6" s="48" t="s">
        <v>36</v>
      </c>
      <c r="D6" s="47"/>
    </row>
    <row r="7" spans="1:4" ht="12.75">
      <c r="A7" s="27" t="s">
        <v>13</v>
      </c>
      <c r="B7" s="48" t="s">
        <v>38</v>
      </c>
      <c r="D7" s="47"/>
    </row>
    <row r="8" spans="1:4" ht="12.75">
      <c r="A8" s="27" t="s">
        <v>18</v>
      </c>
      <c r="B8" s="48" t="s">
        <v>37</v>
      </c>
      <c r="D8" s="47"/>
    </row>
    <row r="9" spans="1:4" ht="12.75">
      <c r="A9" s="27" t="s">
        <v>19</v>
      </c>
      <c r="B9" t="s">
        <v>9</v>
      </c>
      <c r="D9" s="44">
        <v>10000</v>
      </c>
    </row>
    <row r="10" spans="1:4" ht="12.75">
      <c r="A10" s="27" t="s">
        <v>20</v>
      </c>
      <c r="B10" t="s">
        <v>35</v>
      </c>
      <c r="D10" s="28">
        <f>SUM(D4:D9)</f>
        <v>200000</v>
      </c>
    </row>
    <row r="11" ht="12.75">
      <c r="F11" s="28"/>
    </row>
    <row r="12" spans="2:6" ht="12.75">
      <c r="B12" s="49" t="s">
        <v>39</v>
      </c>
      <c r="F12" s="28"/>
    </row>
    <row r="13" ht="12.75">
      <c r="F13" s="28"/>
    </row>
    <row r="14" ht="12.75">
      <c r="D14"/>
    </row>
    <row r="15" spans="4:12" ht="12.75">
      <c r="D15" s="5" t="s">
        <v>7</v>
      </c>
      <c r="F15" s="5" t="s">
        <v>40</v>
      </c>
      <c r="H15" s="5"/>
      <c r="I15" s="5"/>
      <c r="J15" s="5" t="s">
        <v>40</v>
      </c>
      <c r="K15" s="5"/>
      <c r="L15" s="31" t="s">
        <v>14</v>
      </c>
    </row>
    <row r="16" spans="4:12" ht="12.75">
      <c r="D16" s="26" t="s">
        <v>6</v>
      </c>
      <c r="F16" s="26" t="s">
        <v>6</v>
      </c>
      <c r="H16" s="4" t="s">
        <v>5</v>
      </c>
      <c r="I16" s="5"/>
      <c r="J16" s="9" t="s">
        <v>27</v>
      </c>
      <c r="K16" s="5"/>
      <c r="L16" s="9" t="s">
        <v>17</v>
      </c>
    </row>
    <row r="17" spans="1:8" ht="12.75">
      <c r="A17" s="1" t="s">
        <v>22</v>
      </c>
      <c r="D17" s="6"/>
      <c r="H17" s="2"/>
    </row>
    <row r="18" spans="2:10" ht="12.75">
      <c r="B18" t="s">
        <v>21</v>
      </c>
      <c r="D18" s="41">
        <v>0.3</v>
      </c>
      <c r="F18" s="6">
        <f>H18/$D$4</f>
        <v>0.42857142857142855</v>
      </c>
      <c r="H18" s="2">
        <f aca="true" t="shared" si="0" ref="H18:H25">D18*$D$10</f>
        <v>60000</v>
      </c>
      <c r="J18" s="29">
        <f>H18/12</f>
        <v>5000</v>
      </c>
    </row>
    <row r="19" spans="2:10" ht="12.75">
      <c r="B19" t="s">
        <v>24</v>
      </c>
      <c r="D19" s="41">
        <v>0.1</v>
      </c>
      <c r="F19" s="6">
        <f aca="true" t="shared" si="1" ref="F19:F28">H19/$D$4</f>
        <v>0.14285714285714285</v>
      </c>
      <c r="H19" s="2">
        <f t="shared" si="0"/>
        <v>20000</v>
      </c>
      <c r="J19" s="29">
        <f aca="true" t="shared" si="2" ref="J19:J28">H19/12</f>
        <v>1666.6666666666667</v>
      </c>
    </row>
    <row r="20" spans="4:10" ht="12.75">
      <c r="D20" s="41"/>
      <c r="F20" s="6">
        <f t="shared" si="1"/>
        <v>0</v>
      </c>
      <c r="H20" s="2">
        <f t="shared" si="0"/>
        <v>0</v>
      </c>
      <c r="J20" s="29">
        <f t="shared" si="2"/>
        <v>0</v>
      </c>
    </row>
    <row r="21" spans="4:10" ht="12.75">
      <c r="D21" s="41"/>
      <c r="F21" s="6">
        <f t="shared" si="1"/>
        <v>0</v>
      </c>
      <c r="H21" s="2">
        <f t="shared" si="0"/>
        <v>0</v>
      </c>
      <c r="J21" s="29">
        <f t="shared" si="2"/>
        <v>0</v>
      </c>
    </row>
    <row r="22" spans="4:10" ht="12.75">
      <c r="D22" s="41"/>
      <c r="F22" s="6">
        <f t="shared" si="1"/>
        <v>0</v>
      </c>
      <c r="H22" s="2">
        <f t="shared" si="0"/>
        <v>0</v>
      </c>
      <c r="J22" s="29">
        <f t="shared" si="2"/>
        <v>0</v>
      </c>
    </row>
    <row r="23" spans="4:10" ht="12.75">
      <c r="D23" s="41"/>
      <c r="F23" s="6">
        <f t="shared" si="1"/>
        <v>0</v>
      </c>
      <c r="H23" s="2">
        <f t="shared" si="0"/>
        <v>0</v>
      </c>
      <c r="J23" s="29">
        <f t="shared" si="2"/>
        <v>0</v>
      </c>
    </row>
    <row r="24" spans="4:10" ht="12.75">
      <c r="D24" s="41"/>
      <c r="F24" s="6">
        <f t="shared" si="1"/>
        <v>0</v>
      </c>
      <c r="H24" s="2">
        <f t="shared" si="0"/>
        <v>0</v>
      </c>
      <c r="J24" s="29">
        <f t="shared" si="2"/>
        <v>0</v>
      </c>
    </row>
    <row r="25" spans="4:10" ht="12.75">
      <c r="D25" s="41"/>
      <c r="F25" s="6">
        <f t="shared" si="1"/>
        <v>0</v>
      </c>
      <c r="H25" s="2">
        <f t="shared" si="0"/>
        <v>0</v>
      </c>
      <c r="J25" s="29">
        <f t="shared" si="2"/>
        <v>0</v>
      </c>
    </row>
    <row r="26" spans="4:10" ht="12.75">
      <c r="D26" s="41"/>
      <c r="F26" s="6">
        <f t="shared" si="1"/>
        <v>0</v>
      </c>
      <c r="H26" s="2">
        <f>D26*$D$10</f>
        <v>0</v>
      </c>
      <c r="J26" s="29">
        <f t="shared" si="2"/>
        <v>0</v>
      </c>
    </row>
    <row r="27" spans="4:10" ht="12.75">
      <c r="D27" s="41"/>
      <c r="F27" s="6">
        <f t="shared" si="1"/>
        <v>0</v>
      </c>
      <c r="H27" s="2">
        <f>D27*$D$10</f>
        <v>0</v>
      </c>
      <c r="J27" s="29">
        <f t="shared" si="2"/>
        <v>0</v>
      </c>
    </row>
    <row r="28" spans="2:10" ht="12.75">
      <c r="B28" t="s">
        <v>29</v>
      </c>
      <c r="D28" s="35">
        <f>1-SUM(D18:D27)-D32-D38</f>
        <v>0.29999999999999993</v>
      </c>
      <c r="F28" s="7">
        <f t="shared" si="1"/>
        <v>0.4285714285714285</v>
      </c>
      <c r="H28" s="3">
        <f>D28*$D$10</f>
        <v>59999.999999999985</v>
      </c>
      <c r="J28" s="33">
        <f t="shared" si="2"/>
        <v>4999.999999999999</v>
      </c>
    </row>
    <row r="29" spans="2:12" ht="12.75">
      <c r="B29" s="1" t="s">
        <v>0</v>
      </c>
      <c r="D29" s="7">
        <f>SUM(D18:D28)</f>
        <v>0.7</v>
      </c>
      <c r="F29" s="7">
        <f>SUM(F18:F28)</f>
        <v>0.9999999999999999</v>
      </c>
      <c r="H29" s="3">
        <f>SUM(H18:H28)</f>
        <v>140000</v>
      </c>
      <c r="J29" s="3">
        <f>SUM(J18:J28)</f>
        <v>11666.666666666666</v>
      </c>
      <c r="L29" s="29">
        <f>D4-H29</f>
        <v>0</v>
      </c>
    </row>
    <row r="30" spans="4:8" ht="12.75">
      <c r="D30" s="6"/>
      <c r="H30" s="2"/>
    </row>
    <row r="31" spans="1:11" s="1" customFormat="1" ht="12.75">
      <c r="A31" s="1" t="s">
        <v>1</v>
      </c>
      <c r="D31" s="13"/>
      <c r="E31"/>
      <c r="F31" s="13"/>
      <c r="G31" s="12"/>
      <c r="H31" s="11"/>
      <c r="I31" s="12"/>
      <c r="J31" s="12"/>
      <c r="K31" s="12"/>
    </row>
    <row r="32" spans="2:11" ht="12.75">
      <c r="B32" t="s">
        <v>23</v>
      </c>
      <c r="D32" s="36">
        <f>D9/D10</f>
        <v>0.05</v>
      </c>
      <c r="E32" t="s">
        <v>30</v>
      </c>
      <c r="F32" s="16" t="s">
        <v>8</v>
      </c>
      <c r="G32" s="15"/>
      <c r="H32" s="14">
        <f>D32*D10</f>
        <v>10000</v>
      </c>
      <c r="I32" s="15"/>
      <c r="J32" s="29">
        <f>H32/12</f>
        <v>833.3333333333334</v>
      </c>
      <c r="K32" s="15"/>
    </row>
    <row r="33" spans="4:10" ht="12.75">
      <c r="D33" s="7"/>
      <c r="F33" s="8"/>
      <c r="H33" s="3"/>
      <c r="J33" s="34"/>
    </row>
    <row r="34" spans="2:12" ht="12.75">
      <c r="B34" s="1" t="s">
        <v>3</v>
      </c>
      <c r="D34" s="7">
        <f>SUM(D32:D33)</f>
        <v>0.05</v>
      </c>
      <c r="F34" s="8" t="s">
        <v>8</v>
      </c>
      <c r="H34" s="18">
        <f>SUM(H32:H33)</f>
        <v>10000</v>
      </c>
      <c r="J34" s="18">
        <f>SUM(J32:J33)</f>
        <v>833.3333333333334</v>
      </c>
      <c r="L34" s="29">
        <f>D9-H34</f>
        <v>0</v>
      </c>
    </row>
    <row r="35" spans="2:8" ht="12.75">
      <c r="B35" s="1"/>
      <c r="D35" s="17"/>
      <c r="F35" s="16"/>
      <c r="H35" s="19"/>
    </row>
    <row r="36" spans="2:10" ht="12.75">
      <c r="B36" s="1" t="s">
        <v>41</v>
      </c>
      <c r="D36" s="17">
        <f>D29+D34</f>
        <v>0.75</v>
      </c>
      <c r="F36" s="16" t="s">
        <v>8</v>
      </c>
      <c r="H36" s="19">
        <f>H29+H34</f>
        <v>150000</v>
      </c>
      <c r="J36" s="19">
        <f>J29+J34</f>
        <v>12500</v>
      </c>
    </row>
    <row r="37" spans="4:8" ht="12.75">
      <c r="D37" s="17"/>
      <c r="F37" s="16"/>
      <c r="H37" s="19"/>
    </row>
    <row r="38" spans="1:12" ht="12.75">
      <c r="A38" s="1" t="s">
        <v>2</v>
      </c>
      <c r="D38" s="35">
        <f>D5/D10</f>
        <v>0.25</v>
      </c>
      <c r="E38" t="s">
        <v>30</v>
      </c>
      <c r="F38" s="8" t="s">
        <v>8</v>
      </c>
      <c r="H38" s="3">
        <f>D38*D10</f>
        <v>50000</v>
      </c>
      <c r="J38" s="33">
        <f>H38/12</f>
        <v>4166.666666666667</v>
      </c>
      <c r="L38" s="29">
        <f>D5-H38</f>
        <v>0</v>
      </c>
    </row>
    <row r="39" ht="12.75">
      <c r="D39"/>
    </row>
    <row r="40" spans="1:12" s="23" customFormat="1" ht="13.5" thickBot="1">
      <c r="A40" s="23" t="s">
        <v>4</v>
      </c>
      <c r="D40" s="25">
        <f>+D36+D38</f>
        <v>1</v>
      </c>
      <c r="E40"/>
      <c r="F40" s="25">
        <f>F29</f>
        <v>0.9999999999999999</v>
      </c>
      <c r="H40" s="24">
        <f>SUM(H36:H39)</f>
        <v>200000</v>
      </c>
      <c r="J40" s="24">
        <f>SUM(J36:J39)</f>
        <v>16666.666666666668</v>
      </c>
      <c r="L40" s="30">
        <f>D10-H40</f>
        <v>0</v>
      </c>
    </row>
    <row r="41" ht="13.5" thickTop="1">
      <c r="D41"/>
    </row>
    <row r="42" spans="1:12" s="20" customFormat="1" ht="12.75">
      <c r="A42" s="39" t="s">
        <v>30</v>
      </c>
      <c r="B42" s="20" t="s">
        <v>31</v>
      </c>
      <c r="D42" s="10"/>
      <c r="F42" s="21"/>
      <c r="H42" s="10"/>
      <c r="L42" s="22"/>
    </row>
    <row r="43" spans="1:2" ht="13.5" thickBot="1">
      <c r="A43" s="27" t="s">
        <v>15</v>
      </c>
      <c r="B43" t="s">
        <v>16</v>
      </c>
    </row>
    <row r="44" spans="1:2" ht="13.5" thickBot="1">
      <c r="A44" s="42"/>
      <c r="B44" t="s">
        <v>28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.28125" style="0" customWidth="1"/>
    <col min="2" max="2" width="40.00390625" style="0" customWidth="1"/>
    <col min="3" max="3" width="1.7109375" style="0" customWidth="1"/>
    <col min="4" max="4" width="11.7109375" style="2" customWidth="1"/>
    <col min="5" max="5" width="1.7109375" style="0" customWidth="1"/>
    <col min="6" max="6" width="11.7109375" style="6" customWidth="1"/>
    <col min="7" max="7" width="1.7109375" style="0" customWidth="1"/>
    <col min="8" max="8" width="11.7109375" style="0" customWidth="1"/>
    <col min="9" max="9" width="1.7109375" style="0" customWidth="1"/>
    <col min="10" max="10" width="10.28125" style="0" bestFit="1" customWidth="1"/>
    <col min="11" max="11" width="1.7109375" style="0" customWidth="1"/>
    <col min="12" max="12" width="11.7109375" style="0" customWidth="1"/>
    <col min="13" max="13" width="1.7109375" style="0" customWidth="1"/>
  </cols>
  <sheetData>
    <row r="1" ht="12.75">
      <c r="A1" s="32" t="s">
        <v>33</v>
      </c>
    </row>
    <row r="3" spans="1:6" ht="12.75">
      <c r="A3" s="1" t="s">
        <v>26</v>
      </c>
      <c r="F3" s="28"/>
    </row>
    <row r="4" spans="1:4" ht="12.75">
      <c r="A4" s="27" t="s">
        <v>10</v>
      </c>
      <c r="B4" t="s">
        <v>32</v>
      </c>
      <c r="D4" s="43">
        <v>140000</v>
      </c>
    </row>
    <row r="5" spans="1:4" ht="12.75">
      <c r="A5" s="27" t="s">
        <v>11</v>
      </c>
      <c r="B5" t="s">
        <v>34</v>
      </c>
      <c r="D5" s="43">
        <v>50000</v>
      </c>
    </row>
    <row r="6" spans="1:4" ht="12.75">
      <c r="A6" s="27" t="s">
        <v>12</v>
      </c>
      <c r="B6" s="48" t="s">
        <v>36</v>
      </c>
      <c r="D6" s="47"/>
    </row>
    <row r="7" spans="1:4" ht="12.75">
      <c r="A7" s="27" t="s">
        <v>13</v>
      </c>
      <c r="B7" s="48" t="s">
        <v>38</v>
      </c>
      <c r="D7" s="47"/>
    </row>
    <row r="8" spans="1:4" ht="12.75">
      <c r="A8" s="27" t="s">
        <v>18</v>
      </c>
      <c r="B8" s="48" t="s">
        <v>37</v>
      </c>
      <c r="D8" s="47"/>
    </row>
    <row r="9" spans="1:4" ht="12.75">
      <c r="A9" s="27" t="s">
        <v>19</v>
      </c>
      <c r="B9" t="s">
        <v>9</v>
      </c>
      <c r="D9" s="44">
        <v>10000</v>
      </c>
    </row>
    <row r="10" spans="1:4" ht="12.75">
      <c r="A10" s="27" t="s">
        <v>20</v>
      </c>
      <c r="B10" t="s">
        <v>35</v>
      </c>
      <c r="D10" s="28">
        <f>SUM(D4:D9)</f>
        <v>200000</v>
      </c>
    </row>
    <row r="11" ht="12.75">
      <c r="F11" s="28"/>
    </row>
    <row r="12" spans="2:6" ht="12.75">
      <c r="B12" s="49" t="s">
        <v>39</v>
      </c>
      <c r="F12" s="28"/>
    </row>
    <row r="13" ht="12.75">
      <c r="F13" s="28"/>
    </row>
    <row r="14" ht="12.75">
      <c r="D14"/>
    </row>
    <row r="15" spans="4:12" ht="12.75">
      <c r="D15" s="5" t="s">
        <v>7</v>
      </c>
      <c r="F15" s="5" t="s">
        <v>40</v>
      </c>
      <c r="H15" s="5"/>
      <c r="I15" s="5"/>
      <c r="J15" s="5" t="s">
        <v>40</v>
      </c>
      <c r="K15" s="5"/>
      <c r="L15" s="31" t="s">
        <v>14</v>
      </c>
    </row>
    <row r="16" spans="4:12" ht="12.75">
      <c r="D16" s="26" t="s">
        <v>6</v>
      </c>
      <c r="F16" s="26" t="s">
        <v>6</v>
      </c>
      <c r="H16" s="4" t="s">
        <v>5</v>
      </c>
      <c r="I16" s="5"/>
      <c r="J16" s="9" t="s">
        <v>27</v>
      </c>
      <c r="K16" s="5"/>
      <c r="L16" s="9" t="s">
        <v>17</v>
      </c>
    </row>
    <row r="17" spans="1:8" ht="12.75">
      <c r="A17" s="1" t="s">
        <v>22</v>
      </c>
      <c r="D17" s="6"/>
      <c r="H17" s="2"/>
    </row>
    <row r="18" spans="2:10" ht="12.75">
      <c r="B18" t="s">
        <v>21</v>
      </c>
      <c r="C18" s="20"/>
      <c r="D18" s="22">
        <f>H18/$D$10</f>
        <v>0.3</v>
      </c>
      <c r="F18" s="6">
        <f>H18/$D$4</f>
        <v>0.42857142857142855</v>
      </c>
      <c r="H18" s="45">
        <v>60000</v>
      </c>
      <c r="J18" s="29">
        <f>H18/12</f>
        <v>5000</v>
      </c>
    </row>
    <row r="19" spans="2:10" ht="12.75">
      <c r="B19" t="s">
        <v>24</v>
      </c>
      <c r="C19" s="20"/>
      <c r="D19" s="22">
        <f aca="true" t="shared" si="0" ref="D19:D28">H19/$D$10</f>
        <v>0.1</v>
      </c>
      <c r="F19" s="6">
        <f aca="true" t="shared" si="1" ref="F19:F27">H19/$D$4</f>
        <v>0.14285714285714285</v>
      </c>
      <c r="H19" s="45">
        <v>20000</v>
      </c>
      <c r="J19" s="29">
        <f aca="true" t="shared" si="2" ref="J19:J28">H19/12</f>
        <v>1666.6666666666667</v>
      </c>
    </row>
    <row r="20" spans="3:10" ht="12.75">
      <c r="C20" s="20"/>
      <c r="D20" s="22">
        <f t="shared" si="0"/>
        <v>0</v>
      </c>
      <c r="F20" s="6">
        <f t="shared" si="1"/>
        <v>0</v>
      </c>
      <c r="H20" s="45"/>
      <c r="J20" s="29">
        <f t="shared" si="2"/>
        <v>0</v>
      </c>
    </row>
    <row r="21" spans="3:10" ht="12.75">
      <c r="C21" s="20"/>
      <c r="D21" s="22">
        <f t="shared" si="0"/>
        <v>0</v>
      </c>
      <c r="F21" s="6">
        <f t="shared" si="1"/>
        <v>0</v>
      </c>
      <c r="H21" s="45"/>
      <c r="J21" s="29">
        <f t="shared" si="2"/>
        <v>0</v>
      </c>
    </row>
    <row r="22" spans="3:10" ht="12.75">
      <c r="C22" s="20"/>
      <c r="D22" s="22">
        <f t="shared" si="0"/>
        <v>0</v>
      </c>
      <c r="F22" s="6">
        <f t="shared" si="1"/>
        <v>0</v>
      </c>
      <c r="H22" s="45"/>
      <c r="J22" s="29">
        <f t="shared" si="2"/>
        <v>0</v>
      </c>
    </row>
    <row r="23" spans="3:10" ht="12.75">
      <c r="C23" s="20"/>
      <c r="D23" s="22">
        <f t="shared" si="0"/>
        <v>0</v>
      </c>
      <c r="F23" s="6">
        <f t="shared" si="1"/>
        <v>0</v>
      </c>
      <c r="H23" s="45"/>
      <c r="J23" s="29">
        <f t="shared" si="2"/>
        <v>0</v>
      </c>
    </row>
    <row r="24" spans="3:10" ht="12.75">
      <c r="C24" s="20"/>
      <c r="D24" s="22">
        <f t="shared" si="0"/>
        <v>0</v>
      </c>
      <c r="F24" s="6">
        <f t="shared" si="1"/>
        <v>0</v>
      </c>
      <c r="H24" s="45"/>
      <c r="J24" s="29">
        <f t="shared" si="2"/>
        <v>0</v>
      </c>
    </row>
    <row r="25" spans="3:10" ht="12.75">
      <c r="C25" s="20"/>
      <c r="D25" s="22">
        <f t="shared" si="0"/>
        <v>0</v>
      </c>
      <c r="F25" s="6">
        <f t="shared" si="1"/>
        <v>0</v>
      </c>
      <c r="H25" s="45"/>
      <c r="J25" s="29">
        <f t="shared" si="2"/>
        <v>0</v>
      </c>
    </row>
    <row r="26" spans="3:10" ht="12.75">
      <c r="C26" s="20"/>
      <c r="D26" s="22">
        <f t="shared" si="0"/>
        <v>0</v>
      </c>
      <c r="F26" s="6">
        <f t="shared" si="1"/>
        <v>0</v>
      </c>
      <c r="H26" s="45"/>
      <c r="J26" s="29">
        <f t="shared" si="2"/>
        <v>0</v>
      </c>
    </row>
    <row r="27" spans="3:10" ht="12.75">
      <c r="C27" s="20"/>
      <c r="D27" s="22">
        <f t="shared" si="0"/>
        <v>0</v>
      </c>
      <c r="F27" s="6">
        <f t="shared" si="1"/>
        <v>0</v>
      </c>
      <c r="H27" s="45"/>
      <c r="J27" s="29">
        <f t="shared" si="2"/>
        <v>0</v>
      </c>
    </row>
    <row r="28" spans="2:10" ht="12.75">
      <c r="B28" t="s">
        <v>25</v>
      </c>
      <c r="C28" s="20"/>
      <c r="D28" s="35">
        <f t="shared" si="0"/>
        <v>0.3</v>
      </c>
      <c r="F28" s="7">
        <f>H28/$D$4</f>
        <v>0.42857142857142855</v>
      </c>
      <c r="H28" s="18">
        <f>D10-SUM(H18:H27)-D9-D5</f>
        <v>60000</v>
      </c>
      <c r="J28" s="33">
        <f t="shared" si="2"/>
        <v>5000</v>
      </c>
    </row>
    <row r="29" spans="2:12" ht="12.75">
      <c r="B29" s="1" t="s">
        <v>0</v>
      </c>
      <c r="D29" s="7">
        <f>SUM(D18:D28)</f>
        <v>0.7</v>
      </c>
      <c r="F29" s="7">
        <f>SUM(F18:F28)</f>
        <v>1</v>
      </c>
      <c r="H29" s="3">
        <f>SUM(H18:H28)</f>
        <v>140000</v>
      </c>
      <c r="J29" s="3">
        <f>SUM(J18:J28)</f>
        <v>11666.666666666668</v>
      </c>
      <c r="L29" s="29">
        <f>D4-H29</f>
        <v>0</v>
      </c>
    </row>
    <row r="30" spans="4:8" ht="12.75">
      <c r="D30" s="6"/>
      <c r="H30" s="2"/>
    </row>
    <row r="31" spans="1:11" s="1" customFormat="1" ht="12.75">
      <c r="A31" s="1" t="s">
        <v>1</v>
      </c>
      <c r="D31" s="13"/>
      <c r="E31"/>
      <c r="F31" s="13"/>
      <c r="G31" s="12"/>
      <c r="H31" s="11"/>
      <c r="I31" s="12"/>
      <c r="J31" s="12"/>
      <c r="K31" s="12"/>
    </row>
    <row r="32" spans="2:11" ht="12.75">
      <c r="B32" t="s">
        <v>23</v>
      </c>
      <c r="D32" s="22">
        <f>H32/$D$10</f>
        <v>0.05</v>
      </c>
      <c r="F32" s="16" t="s">
        <v>8</v>
      </c>
      <c r="G32" s="15"/>
      <c r="H32" s="19">
        <f>D9</f>
        <v>10000</v>
      </c>
      <c r="I32" s="15"/>
      <c r="J32" s="29">
        <f>H32/12</f>
        <v>833.3333333333334</v>
      </c>
      <c r="K32" s="15"/>
    </row>
    <row r="33" spans="4:10" ht="12.75">
      <c r="D33" s="7"/>
      <c r="F33" s="8"/>
      <c r="H33" s="3"/>
      <c r="J33" s="34"/>
    </row>
    <row r="34" spans="2:12" ht="12.75">
      <c r="B34" s="1" t="s">
        <v>3</v>
      </c>
      <c r="D34" s="7">
        <f>SUM(D32:D33)</f>
        <v>0.05</v>
      </c>
      <c r="F34" s="8" t="s">
        <v>8</v>
      </c>
      <c r="H34" s="18">
        <f>SUM(H32:H33)</f>
        <v>10000</v>
      </c>
      <c r="J34" s="18">
        <f>SUM(J32:J33)</f>
        <v>833.3333333333334</v>
      </c>
      <c r="L34" s="29">
        <f>D9-H34</f>
        <v>0</v>
      </c>
    </row>
    <row r="35" spans="2:8" ht="12.75">
      <c r="B35" s="1"/>
      <c r="D35" s="17"/>
      <c r="F35" s="16"/>
      <c r="H35" s="19"/>
    </row>
    <row r="36" spans="2:10" ht="12.75">
      <c r="B36" s="1" t="s">
        <v>41</v>
      </c>
      <c r="D36" s="17">
        <f>D29+D34</f>
        <v>0.75</v>
      </c>
      <c r="F36" s="16" t="s">
        <v>8</v>
      </c>
      <c r="H36" s="19">
        <f>H29+H34</f>
        <v>150000</v>
      </c>
      <c r="J36" s="19">
        <f>J29+J34</f>
        <v>12500.000000000002</v>
      </c>
    </row>
    <row r="37" spans="4:8" ht="12.75">
      <c r="D37" s="17"/>
      <c r="F37" s="16"/>
      <c r="H37" s="19"/>
    </row>
    <row r="38" spans="1:12" ht="12.75">
      <c r="A38" s="1" t="s">
        <v>2</v>
      </c>
      <c r="D38" s="35">
        <f>H38/$D$10</f>
        <v>0.25</v>
      </c>
      <c r="F38" s="8" t="s">
        <v>8</v>
      </c>
      <c r="H38" s="18">
        <f>D5</f>
        <v>50000</v>
      </c>
      <c r="I38" t="s">
        <v>30</v>
      </c>
      <c r="J38" s="33">
        <f>H38/12</f>
        <v>4166.666666666667</v>
      </c>
      <c r="L38" s="29">
        <f>D5-H38</f>
        <v>0</v>
      </c>
    </row>
    <row r="39" ht="12.75">
      <c r="D39"/>
    </row>
    <row r="40" spans="1:12" s="23" customFormat="1" ht="13.5" thickBot="1">
      <c r="A40" s="23" t="s">
        <v>4</v>
      </c>
      <c r="D40" s="25">
        <f>+D36+D38</f>
        <v>1</v>
      </c>
      <c r="E40"/>
      <c r="F40" s="25">
        <f>F29</f>
        <v>1</v>
      </c>
      <c r="H40" s="24">
        <f>SUM(H36:H39)</f>
        <v>200000</v>
      </c>
      <c r="J40" s="24">
        <f>SUM(J36:J39)</f>
        <v>16666.666666666668</v>
      </c>
      <c r="L40" s="30">
        <f>D10-H40</f>
        <v>0</v>
      </c>
    </row>
    <row r="41" ht="13.5" thickTop="1">
      <c r="D41"/>
    </row>
    <row r="42" spans="1:12" s="20" customFormat="1" ht="12.75">
      <c r="A42" s="39" t="s">
        <v>30</v>
      </c>
      <c r="B42" s="20" t="s">
        <v>31</v>
      </c>
      <c r="D42" s="10"/>
      <c r="F42" s="21"/>
      <c r="H42" s="10"/>
      <c r="L42" s="22"/>
    </row>
    <row r="43" spans="1:2" ht="13.5" thickBot="1">
      <c r="A43" s="27" t="s">
        <v>15</v>
      </c>
      <c r="B43" t="s">
        <v>16</v>
      </c>
    </row>
    <row r="44" spans="1:2" ht="13.5" thickBot="1">
      <c r="A44" s="38"/>
      <c r="B44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.28125" style="0" customWidth="1"/>
    <col min="2" max="2" width="32.8515625" style="0" customWidth="1"/>
    <col min="3" max="3" width="1.7109375" style="0" customWidth="1"/>
    <col min="4" max="4" width="11.7109375" style="2" customWidth="1"/>
    <col min="5" max="5" width="1.7109375" style="0" customWidth="1"/>
    <col min="6" max="6" width="11.7109375" style="6" customWidth="1"/>
    <col min="7" max="7" width="1.7109375" style="0" customWidth="1"/>
    <col min="8" max="8" width="11.7109375" style="0" customWidth="1"/>
    <col min="9" max="9" width="1.7109375" style="0" customWidth="1"/>
    <col min="10" max="10" width="10.28125" style="0" bestFit="1" customWidth="1"/>
    <col min="11" max="11" width="1.7109375" style="0" customWidth="1"/>
    <col min="12" max="12" width="11.7109375" style="0" customWidth="1"/>
    <col min="13" max="13" width="1.7109375" style="0" customWidth="1"/>
  </cols>
  <sheetData>
    <row r="1" ht="12.75">
      <c r="A1" s="32" t="s">
        <v>33</v>
      </c>
    </row>
    <row r="3" spans="1:6" ht="12.75">
      <c r="A3" s="1" t="s">
        <v>26</v>
      </c>
      <c r="F3" s="28"/>
    </row>
    <row r="4" spans="1:4" ht="12.75">
      <c r="A4" s="27" t="s">
        <v>10</v>
      </c>
      <c r="B4" t="s">
        <v>32</v>
      </c>
      <c r="D4" s="43">
        <v>140000</v>
      </c>
    </row>
    <row r="5" spans="1:4" ht="12.75">
      <c r="A5" s="27" t="s">
        <v>11</v>
      </c>
      <c r="B5" t="s">
        <v>34</v>
      </c>
      <c r="D5" s="43">
        <v>50000</v>
      </c>
    </row>
    <row r="6" spans="1:4" ht="12.75">
      <c r="A6" s="27" t="s">
        <v>12</v>
      </c>
      <c r="B6" s="48" t="s">
        <v>36</v>
      </c>
      <c r="D6" s="47"/>
    </row>
    <row r="7" spans="1:4" ht="12.75">
      <c r="A7" s="27" t="s">
        <v>13</v>
      </c>
      <c r="B7" s="48" t="s">
        <v>38</v>
      </c>
      <c r="D7" s="47"/>
    </row>
    <row r="8" spans="1:4" ht="12.75">
      <c r="A8" s="27" t="s">
        <v>18</v>
      </c>
      <c r="B8" s="48" t="s">
        <v>37</v>
      </c>
      <c r="D8" s="47"/>
    </row>
    <row r="9" spans="1:4" ht="12.75">
      <c r="A9" s="27" t="s">
        <v>19</v>
      </c>
      <c r="B9" t="s">
        <v>9</v>
      </c>
      <c r="D9" s="44">
        <v>10000</v>
      </c>
    </row>
    <row r="10" spans="1:4" ht="12.75">
      <c r="A10" s="27" t="s">
        <v>20</v>
      </c>
      <c r="B10" t="s">
        <v>35</v>
      </c>
      <c r="D10" s="28">
        <f>SUM(D4:D9)</f>
        <v>200000</v>
      </c>
    </row>
    <row r="11" ht="12.75">
      <c r="F11" s="28"/>
    </row>
    <row r="12" spans="2:6" ht="12.75">
      <c r="B12" s="49" t="s">
        <v>39</v>
      </c>
      <c r="F12" s="28"/>
    </row>
    <row r="13" ht="12.75">
      <c r="F13" s="28"/>
    </row>
    <row r="14" ht="12.75">
      <c r="D14"/>
    </row>
    <row r="15" spans="4:12" ht="12.75">
      <c r="D15" s="5" t="s">
        <v>7</v>
      </c>
      <c r="F15" s="5" t="s">
        <v>40</v>
      </c>
      <c r="H15" s="5"/>
      <c r="I15" s="5"/>
      <c r="J15" s="5" t="s">
        <v>40</v>
      </c>
      <c r="K15" s="5"/>
      <c r="L15" s="31" t="s">
        <v>14</v>
      </c>
    </row>
    <row r="16" spans="4:12" ht="12.75">
      <c r="D16" s="26" t="s">
        <v>6</v>
      </c>
      <c r="F16" s="26" t="s">
        <v>6</v>
      </c>
      <c r="H16" s="4" t="s">
        <v>5</v>
      </c>
      <c r="I16" s="5"/>
      <c r="J16" s="9" t="s">
        <v>27</v>
      </c>
      <c r="K16" s="5"/>
      <c r="L16" s="9" t="s">
        <v>17</v>
      </c>
    </row>
    <row r="17" spans="1:8" ht="12.75">
      <c r="A17" s="1" t="s">
        <v>22</v>
      </c>
      <c r="D17" s="6"/>
      <c r="H17" s="2"/>
    </row>
    <row r="18" spans="2:10" ht="12.75">
      <c r="B18" t="s">
        <v>21</v>
      </c>
      <c r="D18" s="22">
        <f>H18/$D$10</f>
        <v>0.3</v>
      </c>
      <c r="F18" s="22">
        <f>H18/$D$4</f>
        <v>0.42857142857142855</v>
      </c>
      <c r="H18" s="2">
        <f>J18*12</f>
        <v>60000</v>
      </c>
      <c r="J18" s="46">
        <v>5000</v>
      </c>
    </row>
    <row r="19" spans="2:10" ht="12.75">
      <c r="B19" t="s">
        <v>24</v>
      </c>
      <c r="D19" s="22">
        <f aca="true" t="shared" si="0" ref="D19:D28">H19/$D$10</f>
        <v>0.10000020000000001</v>
      </c>
      <c r="F19" s="22">
        <f aca="true" t="shared" si="1" ref="F19:F28">H19/$D$4</f>
        <v>0.14285742857142858</v>
      </c>
      <c r="H19" s="2">
        <f aca="true" t="shared" si="2" ref="H19:H28">J19*12</f>
        <v>20000.04</v>
      </c>
      <c r="J19" s="46">
        <v>1666.67</v>
      </c>
    </row>
    <row r="20" spans="4:10" ht="12.75">
      <c r="D20" s="22">
        <f t="shared" si="0"/>
        <v>0</v>
      </c>
      <c r="F20" s="22">
        <f t="shared" si="1"/>
        <v>0</v>
      </c>
      <c r="H20" s="2">
        <f t="shared" si="2"/>
        <v>0</v>
      </c>
      <c r="J20" s="46">
        <v>0</v>
      </c>
    </row>
    <row r="21" spans="4:10" ht="12.75">
      <c r="D21" s="22">
        <f t="shared" si="0"/>
        <v>0</v>
      </c>
      <c r="F21" s="22">
        <f t="shared" si="1"/>
        <v>0</v>
      </c>
      <c r="H21" s="2">
        <f t="shared" si="2"/>
        <v>0</v>
      </c>
      <c r="J21" s="46">
        <v>0</v>
      </c>
    </row>
    <row r="22" spans="4:10" ht="12.75">
      <c r="D22" s="22">
        <f t="shared" si="0"/>
        <v>0</v>
      </c>
      <c r="F22" s="22">
        <f t="shared" si="1"/>
        <v>0</v>
      </c>
      <c r="H22" s="2">
        <f t="shared" si="2"/>
        <v>0</v>
      </c>
      <c r="J22" s="46">
        <v>0</v>
      </c>
    </row>
    <row r="23" spans="4:10" ht="12.75">
      <c r="D23" s="22">
        <f t="shared" si="0"/>
        <v>0</v>
      </c>
      <c r="F23" s="22">
        <f t="shared" si="1"/>
        <v>0</v>
      </c>
      <c r="H23" s="2">
        <f t="shared" si="2"/>
        <v>0</v>
      </c>
      <c r="J23" s="46">
        <v>0</v>
      </c>
    </row>
    <row r="24" spans="4:10" ht="12.75">
      <c r="D24" s="22">
        <f t="shared" si="0"/>
        <v>0</v>
      </c>
      <c r="F24" s="22">
        <f t="shared" si="1"/>
        <v>0</v>
      </c>
      <c r="H24" s="2">
        <f t="shared" si="2"/>
        <v>0</v>
      </c>
      <c r="J24" s="46">
        <v>0</v>
      </c>
    </row>
    <row r="25" spans="4:10" ht="12.75">
      <c r="D25" s="22">
        <f t="shared" si="0"/>
        <v>0</v>
      </c>
      <c r="F25" s="22">
        <f t="shared" si="1"/>
        <v>0</v>
      </c>
      <c r="H25" s="2">
        <f t="shared" si="2"/>
        <v>0</v>
      </c>
      <c r="J25" s="46">
        <v>0</v>
      </c>
    </row>
    <row r="26" spans="4:10" ht="12.75">
      <c r="D26" s="22">
        <f t="shared" si="0"/>
        <v>0</v>
      </c>
      <c r="F26" s="22">
        <f t="shared" si="1"/>
        <v>0</v>
      </c>
      <c r="H26" s="2">
        <f t="shared" si="2"/>
        <v>0</v>
      </c>
      <c r="J26" s="46">
        <v>0</v>
      </c>
    </row>
    <row r="27" spans="4:10" ht="12.75">
      <c r="D27" s="22">
        <f t="shared" si="0"/>
        <v>0</v>
      </c>
      <c r="F27" s="22">
        <f t="shared" si="1"/>
        <v>0</v>
      </c>
      <c r="H27" s="2">
        <f t="shared" si="2"/>
        <v>0</v>
      </c>
      <c r="J27" s="46">
        <v>0</v>
      </c>
    </row>
    <row r="28" spans="2:10" ht="12.75">
      <c r="B28" t="s">
        <v>25</v>
      </c>
      <c r="D28" s="35">
        <f t="shared" si="0"/>
        <v>0.29999980000000004</v>
      </c>
      <c r="F28" s="35">
        <f t="shared" si="1"/>
        <v>0.42857114285714293</v>
      </c>
      <c r="H28" s="3">
        <f t="shared" si="2"/>
        <v>59999.96000000001</v>
      </c>
      <c r="J28" s="37">
        <f>(D10/12)-SUM(J18:J27)-J32-J38</f>
        <v>4999.996666666667</v>
      </c>
    </row>
    <row r="29" spans="2:12" ht="12.75">
      <c r="B29" s="1" t="s">
        <v>0</v>
      </c>
      <c r="D29" s="7">
        <f>SUM(D18:D28)</f>
        <v>0.7000000000000001</v>
      </c>
      <c r="F29" s="7">
        <f>SUM(F18:F28)</f>
        <v>1</v>
      </c>
      <c r="H29" s="3">
        <f>SUM(H18:H28)</f>
        <v>140000</v>
      </c>
      <c r="J29" s="3">
        <f>SUM(J18:J28)</f>
        <v>11666.666666666668</v>
      </c>
      <c r="L29" s="29">
        <f>D4-H29</f>
        <v>0</v>
      </c>
    </row>
    <row r="30" spans="4:8" ht="12.75">
      <c r="D30" s="6"/>
      <c r="H30" s="2"/>
    </row>
    <row r="31" spans="1:11" s="1" customFormat="1" ht="12.75">
      <c r="A31" s="1" t="s">
        <v>1</v>
      </c>
      <c r="D31" s="13"/>
      <c r="E31"/>
      <c r="F31" s="13"/>
      <c r="G31" s="12"/>
      <c r="H31" s="11"/>
      <c r="I31" s="12"/>
      <c r="J31" s="12"/>
      <c r="K31" s="12"/>
    </row>
    <row r="32" spans="2:11" ht="12.75">
      <c r="B32" t="s">
        <v>23</v>
      </c>
      <c r="D32" s="22">
        <f>H32/$D$10</f>
        <v>0.05</v>
      </c>
      <c r="F32" s="16" t="s">
        <v>8</v>
      </c>
      <c r="G32" s="15"/>
      <c r="H32" s="14">
        <f>D9</f>
        <v>10000</v>
      </c>
      <c r="I32" s="15"/>
      <c r="J32" s="40">
        <f>D9/12</f>
        <v>833.3333333333334</v>
      </c>
      <c r="K32" s="15" t="s">
        <v>30</v>
      </c>
    </row>
    <row r="33" spans="4:10" ht="12.75">
      <c r="D33" s="7"/>
      <c r="F33" s="8"/>
      <c r="H33" s="3"/>
      <c r="J33" s="34"/>
    </row>
    <row r="34" spans="2:12" ht="12.75">
      <c r="B34" s="1" t="s">
        <v>3</v>
      </c>
      <c r="D34" s="7">
        <f>SUM(D32:D33)</f>
        <v>0.05</v>
      </c>
      <c r="F34" s="8" t="s">
        <v>8</v>
      </c>
      <c r="H34" s="18">
        <f>SUM(H32:H33)</f>
        <v>10000</v>
      </c>
      <c r="J34" s="18">
        <f>SUM(J32:J33)</f>
        <v>833.3333333333334</v>
      </c>
      <c r="L34" s="29">
        <f>D9-H34</f>
        <v>0</v>
      </c>
    </row>
    <row r="35" spans="2:8" ht="12.75">
      <c r="B35" s="1"/>
      <c r="D35" s="17"/>
      <c r="F35" s="16"/>
      <c r="H35" s="19"/>
    </row>
    <row r="36" spans="2:10" ht="12.75">
      <c r="B36" s="1" t="s">
        <v>41</v>
      </c>
      <c r="D36" s="17">
        <f>D29+D34</f>
        <v>0.7500000000000001</v>
      </c>
      <c r="F36" s="16" t="s">
        <v>8</v>
      </c>
      <c r="H36" s="19">
        <f>H29+H34</f>
        <v>150000</v>
      </c>
      <c r="J36" s="19">
        <f>J29+J34</f>
        <v>12500.000000000002</v>
      </c>
    </row>
    <row r="37" spans="4:8" ht="12.75">
      <c r="D37" s="17"/>
      <c r="F37" s="16"/>
      <c r="H37" s="19"/>
    </row>
    <row r="38" spans="1:12" ht="12.75">
      <c r="A38" s="1" t="s">
        <v>2</v>
      </c>
      <c r="D38" s="35">
        <f>H38/$D$10</f>
        <v>0.25</v>
      </c>
      <c r="F38" s="8" t="s">
        <v>8</v>
      </c>
      <c r="H38" s="3">
        <f>D5</f>
        <v>50000</v>
      </c>
      <c r="J38" s="37">
        <f>D5/12</f>
        <v>4166.666666666667</v>
      </c>
      <c r="K38" t="s">
        <v>30</v>
      </c>
      <c r="L38" s="29">
        <f>D5-H38</f>
        <v>0</v>
      </c>
    </row>
    <row r="39" ht="12.75">
      <c r="D39"/>
    </row>
    <row r="40" spans="1:12" s="23" customFormat="1" ht="13.5" thickBot="1">
      <c r="A40" s="23" t="s">
        <v>4</v>
      </c>
      <c r="D40" s="25">
        <f>+D36+D38</f>
        <v>1</v>
      </c>
      <c r="E40"/>
      <c r="F40" s="25">
        <f>F29</f>
        <v>1</v>
      </c>
      <c r="H40" s="24">
        <f>SUM(H36:H39)</f>
        <v>200000</v>
      </c>
      <c r="J40" s="24">
        <f>SUM(J36:J39)</f>
        <v>16666.666666666668</v>
      </c>
      <c r="L40" s="30">
        <f>D10-H40</f>
        <v>0</v>
      </c>
    </row>
    <row r="41" ht="13.5" thickTop="1">
      <c r="D41"/>
    </row>
    <row r="42" spans="1:12" s="20" customFormat="1" ht="12.75">
      <c r="A42" s="39" t="s">
        <v>30</v>
      </c>
      <c r="B42" s="20" t="s">
        <v>31</v>
      </c>
      <c r="D42" s="10"/>
      <c r="F42" s="21"/>
      <c r="H42" s="10"/>
      <c r="L42" s="22"/>
    </row>
    <row r="43" spans="1:2" ht="13.5" thickBot="1">
      <c r="A43" s="27" t="s">
        <v>15</v>
      </c>
      <c r="B43" t="s">
        <v>16</v>
      </c>
    </row>
    <row r="44" spans="1:2" ht="13.5" thickBot="1">
      <c r="A44" s="38"/>
      <c r="B44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 Anthony</dc:creator>
  <cp:keywords/>
  <dc:description/>
  <cp:lastModifiedBy>Stepanka Sirotek</cp:lastModifiedBy>
  <cp:lastPrinted>2006-10-18T15:45:31Z</cp:lastPrinted>
  <dcterms:created xsi:type="dcterms:W3CDTF">2006-03-08T22:21:29Z</dcterms:created>
  <dcterms:modified xsi:type="dcterms:W3CDTF">2017-07-02T21:07:21Z</dcterms:modified>
  <cp:category/>
  <cp:version/>
  <cp:contentType/>
  <cp:contentStatus/>
</cp:coreProperties>
</file>