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groups\opb\COMMON\FY 2019 Straw Budget\ABB Table\October Final FY19 ABB Table\"/>
    </mc:Choice>
  </mc:AlternateContent>
  <bookViews>
    <workbookView xWindow="0" yWindow="0" windowWidth="28800" windowHeight="12300" activeTab="6"/>
  </bookViews>
  <sheets>
    <sheet name="Beginning Balances" sheetId="1" r:id="rId1"/>
    <sheet name="Tuition" sheetId="2" r:id="rId2"/>
    <sheet name="Summer Quarter" sheetId="3" r:id="rId3"/>
    <sheet name="ICR" sheetId="4" r:id="rId4"/>
    <sheet name="MiscFees" sheetId="5" r:id="rId5"/>
    <sheet name="Supplement" sheetId="6" r:id="rId6"/>
    <sheet name="FY19 ABB Alloc TBL FINAL" sheetId="7" r:id="rId7"/>
  </sheets>
  <definedNames>
    <definedName name="GradPcntMjrs" localSheetId="2">#REF!</definedName>
    <definedName name="GradPcntMjrs">#REF!</definedName>
    <definedName name="GradPcntSCH" localSheetId="2">#REF!</definedName>
    <definedName name="GradPcntSCH">#REF!</definedName>
    <definedName name="GSPcntMjrs" localSheetId="2">#REF!</definedName>
    <definedName name="GSPcntMjrs">#REF!</definedName>
    <definedName name="GSPcntSCH" localSheetId="2">#REF!</definedName>
    <definedName name="GSPcntSCH">#REF!</definedName>
    <definedName name="_xlnm.Print_Area" localSheetId="6">'FY19 ABB Alloc TBL FINAL'!$B$1:$AF$75</definedName>
    <definedName name="_xlnm.Print_Area" localSheetId="1">Tuition!$A$1:$L$46</definedName>
    <definedName name="Tax" localSheetId="2">#REF!</definedName>
    <definedName name="Tax">#REF!</definedName>
    <definedName name="UGPcntDegs" localSheetId="2">#REF!</definedName>
    <definedName name="UGPcntDegs">#REF!</definedName>
    <definedName name="UGPcntSCH" localSheetId="2">#REF!</definedName>
    <definedName name="UGPcntSCH">#REF!</definedName>
  </definedNames>
  <calcPr calcId="162913"/>
</workbook>
</file>

<file path=xl/calcChain.xml><?xml version="1.0" encoding="utf-8"?>
<calcChain xmlns="http://schemas.openxmlformats.org/spreadsheetml/2006/main">
  <c r="AD45" i="7" l="1"/>
  <c r="M43" i="6"/>
  <c r="V51" i="7"/>
  <c r="Q49" i="7"/>
  <c r="P49" i="7"/>
  <c r="O48" i="7"/>
  <c r="N48" i="7"/>
  <c r="N49" i="7" s="1"/>
  <c r="M48" i="7"/>
  <c r="R48" i="7" s="1"/>
  <c r="J48" i="7"/>
  <c r="G48" i="7"/>
  <c r="G49" i="7" s="1"/>
  <c r="E48" i="7"/>
  <c r="N47" i="7"/>
  <c r="M47" i="7"/>
  <c r="J47" i="7"/>
  <c r="J49" i="7" s="1"/>
  <c r="G47" i="7"/>
  <c r="E47" i="7"/>
  <c r="E49" i="7" s="1"/>
  <c r="X45" i="7"/>
  <c r="K45" i="7"/>
  <c r="L45" i="7" s="1"/>
  <c r="J45" i="7"/>
  <c r="G45" i="7"/>
  <c r="E45" i="7"/>
  <c r="D45" i="7"/>
  <c r="N44" i="7"/>
  <c r="M44" i="7"/>
  <c r="J44" i="7"/>
  <c r="AG43" i="7"/>
  <c r="P43" i="7"/>
  <c r="N43" i="7"/>
  <c r="M43" i="7"/>
  <c r="J43" i="7"/>
  <c r="J42" i="7"/>
  <c r="G42" i="7"/>
  <c r="E42" i="7"/>
  <c r="J41" i="7"/>
  <c r="G41" i="7"/>
  <c r="E41" i="7"/>
  <c r="J40" i="7"/>
  <c r="G40" i="7"/>
  <c r="G38" i="7" s="1"/>
  <c r="E40" i="7"/>
  <c r="J39" i="7"/>
  <c r="G39" i="7"/>
  <c r="E39" i="7"/>
  <c r="AG38" i="7"/>
  <c r="P38" i="7"/>
  <c r="E38" i="7"/>
  <c r="J37" i="7"/>
  <c r="J36" i="7"/>
  <c r="J35" i="7"/>
  <c r="G35" i="7"/>
  <c r="E35" i="7"/>
  <c r="AA34" i="7"/>
  <c r="J34" i="7"/>
  <c r="G34" i="7"/>
  <c r="E34" i="7"/>
  <c r="J33" i="7"/>
  <c r="G33" i="7"/>
  <c r="E33" i="7"/>
  <c r="P32" i="7"/>
  <c r="J32" i="7"/>
  <c r="M31" i="7"/>
  <c r="J31" i="7"/>
  <c r="G31" i="7"/>
  <c r="E31" i="7"/>
  <c r="M30" i="7"/>
  <c r="J30" i="7"/>
  <c r="G30" i="7"/>
  <c r="E30" i="7"/>
  <c r="M29" i="7"/>
  <c r="J29" i="7"/>
  <c r="G29" i="7"/>
  <c r="E29" i="7"/>
  <c r="J28" i="7"/>
  <c r="G28" i="7"/>
  <c r="E28" i="7"/>
  <c r="J27" i="7"/>
  <c r="M26" i="7"/>
  <c r="J26" i="7"/>
  <c r="G26" i="7"/>
  <c r="E26" i="7"/>
  <c r="M25" i="7"/>
  <c r="J25" i="7"/>
  <c r="G25" i="7"/>
  <c r="E25" i="7"/>
  <c r="P24" i="7"/>
  <c r="P23" i="7"/>
  <c r="AD22" i="7"/>
  <c r="J22" i="7"/>
  <c r="J21" i="7"/>
  <c r="J20" i="7"/>
  <c r="J19" i="7"/>
  <c r="AA18" i="7"/>
  <c r="J18" i="7"/>
  <c r="AB17" i="7"/>
  <c r="AC17" i="7" s="1"/>
  <c r="J17" i="7"/>
  <c r="J16" i="7"/>
  <c r="K15" i="7"/>
  <c r="J15" i="7"/>
  <c r="L15" i="7" s="1"/>
  <c r="AD14" i="7"/>
  <c r="K14" i="7"/>
  <c r="J14" i="7"/>
  <c r="L14" i="7" s="1"/>
  <c r="K13" i="7"/>
  <c r="J13" i="7"/>
  <c r="L13" i="7" s="1"/>
  <c r="AA12" i="7"/>
  <c r="L12" i="7"/>
  <c r="K12" i="7"/>
  <c r="J12" i="7"/>
  <c r="K11" i="7"/>
  <c r="J11" i="7"/>
  <c r="K10" i="7"/>
  <c r="J10" i="7"/>
  <c r="L10" i="7" s="1"/>
  <c r="Y9" i="7"/>
  <c r="L9" i="7"/>
  <c r="K9" i="7"/>
  <c r="J9" i="7"/>
  <c r="K8" i="7"/>
  <c r="J8" i="7"/>
  <c r="L8" i="7" s="1"/>
  <c r="P7" i="7"/>
  <c r="M49" i="6"/>
  <c r="AC51" i="7"/>
  <c r="AE51" i="7" s="1"/>
  <c r="AF51" i="7" s="1"/>
  <c r="L47" i="6"/>
  <c r="J47" i="6"/>
  <c r="E47" i="6"/>
  <c r="AD48" i="7"/>
  <c r="AB48" i="7"/>
  <c r="AA48" i="7"/>
  <c r="Y48" i="7"/>
  <c r="X48" i="7"/>
  <c r="Z48" i="7" s="1"/>
  <c r="W48" i="7"/>
  <c r="AD47" i="7"/>
  <c r="K45" i="6"/>
  <c r="AB47" i="7"/>
  <c r="AA47" i="7"/>
  <c r="AA49" i="7" s="1"/>
  <c r="X47" i="7"/>
  <c r="W47" i="7"/>
  <c r="K43" i="6"/>
  <c r="H43" i="6"/>
  <c r="AD44" i="7"/>
  <c r="AB44" i="7"/>
  <c r="Y44" i="7"/>
  <c r="Y43" i="7" s="1"/>
  <c r="X44" i="7"/>
  <c r="W44" i="7"/>
  <c r="W43" i="7" s="1"/>
  <c r="G41" i="6"/>
  <c r="F41" i="6"/>
  <c r="H41" i="6" s="1"/>
  <c r="E41" i="6"/>
  <c r="AD42" i="7"/>
  <c r="AB42" i="7"/>
  <c r="AC42" i="7" s="1"/>
  <c r="AA42" i="7"/>
  <c r="Y42" i="7"/>
  <c r="W42" i="7"/>
  <c r="AD41" i="7"/>
  <c r="AB41" i="7"/>
  <c r="AA41" i="7"/>
  <c r="H39" i="6"/>
  <c r="Y41" i="7"/>
  <c r="X41" i="7"/>
  <c r="Z41" i="7" s="1"/>
  <c r="W41" i="7"/>
  <c r="AD40" i="7"/>
  <c r="AA40" i="7"/>
  <c r="Y40" i="7"/>
  <c r="X40" i="7"/>
  <c r="Z40" i="7" s="1"/>
  <c r="W40" i="7"/>
  <c r="AB39" i="7"/>
  <c r="AA39" i="7"/>
  <c r="H37" i="6"/>
  <c r="Y39" i="7"/>
  <c r="X39" i="7"/>
  <c r="W39" i="7"/>
  <c r="C37" i="6"/>
  <c r="G36" i="6"/>
  <c r="F36" i="6"/>
  <c r="H36" i="6" s="1"/>
  <c r="E36" i="6"/>
  <c r="AD37" i="7"/>
  <c r="AB37" i="7"/>
  <c r="Y37" i="7"/>
  <c r="X37" i="7"/>
  <c r="W37" i="7"/>
  <c r="AD36" i="7"/>
  <c r="K34" i="6"/>
  <c r="AB36" i="7"/>
  <c r="AA36" i="7"/>
  <c r="Y36" i="7"/>
  <c r="X36" i="7"/>
  <c r="W36" i="7"/>
  <c r="AD35" i="7"/>
  <c r="AB35" i="7"/>
  <c r="AA35" i="7"/>
  <c r="Y35" i="7"/>
  <c r="X35" i="7"/>
  <c r="Z35" i="7" s="1"/>
  <c r="AD34" i="7"/>
  <c r="K32" i="6"/>
  <c r="AB34" i="7"/>
  <c r="X34" i="7"/>
  <c r="W34" i="7"/>
  <c r="AD33" i="7"/>
  <c r="AB33" i="7"/>
  <c r="Y33" i="7"/>
  <c r="X33" i="7"/>
  <c r="W33" i="7"/>
  <c r="L30" i="6"/>
  <c r="E30" i="6"/>
  <c r="AD31" i="7"/>
  <c r="AB31" i="7"/>
  <c r="AC31" i="7" s="1"/>
  <c r="AA31" i="7"/>
  <c r="Y31" i="7"/>
  <c r="W31" i="7"/>
  <c r="AD30" i="7"/>
  <c r="AB30" i="7"/>
  <c r="K28" i="6"/>
  <c r="H28" i="6"/>
  <c r="Y30" i="7"/>
  <c r="X30" i="7"/>
  <c r="Z30" i="7" s="1"/>
  <c r="W30" i="7"/>
  <c r="AD29" i="7"/>
  <c r="AA29" i="7"/>
  <c r="Y29" i="7"/>
  <c r="X29" i="7"/>
  <c r="Z29" i="7" s="1"/>
  <c r="W29" i="7"/>
  <c r="AD28" i="7"/>
  <c r="AB28" i="7"/>
  <c r="AC28" i="7" s="1"/>
  <c r="AA28" i="7"/>
  <c r="H26" i="6"/>
  <c r="Y28" i="7"/>
  <c r="X28" i="7"/>
  <c r="W28" i="7"/>
  <c r="AD27" i="7"/>
  <c r="AB27" i="7"/>
  <c r="AC27" i="7" s="1"/>
  <c r="AA27" i="7"/>
  <c r="W27" i="7"/>
  <c r="AD26" i="7"/>
  <c r="AB26" i="7"/>
  <c r="H24" i="6"/>
  <c r="Y26" i="7"/>
  <c r="X26" i="7"/>
  <c r="Z26" i="7" s="1"/>
  <c r="W26" i="7"/>
  <c r="AD25" i="7"/>
  <c r="AA25" i="7"/>
  <c r="H23" i="6"/>
  <c r="Y25" i="7"/>
  <c r="X25" i="7"/>
  <c r="W25" i="7"/>
  <c r="W24" i="7" s="1"/>
  <c r="E22" i="6"/>
  <c r="E21" i="6" s="1"/>
  <c r="D22" i="6"/>
  <c r="K20" i="6"/>
  <c r="AB22" i="7"/>
  <c r="AC22" i="7" s="1"/>
  <c r="AA22" i="7"/>
  <c r="Y22" i="7"/>
  <c r="X22" i="7"/>
  <c r="Z22" i="7" s="1"/>
  <c r="W22" i="7"/>
  <c r="AD21" i="7"/>
  <c r="AB21" i="7"/>
  <c r="AC21" i="7" s="1"/>
  <c r="AA21" i="7"/>
  <c r="Y21" i="7"/>
  <c r="X21" i="7"/>
  <c r="W21" i="7"/>
  <c r="AD20" i="7"/>
  <c r="AB20" i="7"/>
  <c r="AC20" i="7" s="1"/>
  <c r="AA20" i="7"/>
  <c r="Y20" i="7"/>
  <c r="W20" i="7"/>
  <c r="AD19" i="7"/>
  <c r="AB19" i="7"/>
  <c r="H17" i="6"/>
  <c r="Y19" i="7"/>
  <c r="X19" i="7"/>
  <c r="Z19" i="7" s="1"/>
  <c r="W19" i="7"/>
  <c r="AD18" i="7"/>
  <c r="K16" i="6"/>
  <c r="AB18" i="7"/>
  <c r="AC18" i="7" s="1"/>
  <c r="Y18" i="7"/>
  <c r="X18" i="7"/>
  <c r="Z18" i="7" s="1"/>
  <c r="W18" i="7"/>
  <c r="AD17" i="7"/>
  <c r="AA17" i="7"/>
  <c r="Y17" i="7"/>
  <c r="X17" i="7"/>
  <c r="W17" i="7"/>
  <c r="AD16" i="7"/>
  <c r="AB16" i="7"/>
  <c r="K14" i="6"/>
  <c r="Y16" i="7"/>
  <c r="W16" i="7"/>
  <c r="AD15" i="7"/>
  <c r="AB15" i="7"/>
  <c r="H13" i="6"/>
  <c r="Y15" i="7"/>
  <c r="X15" i="7"/>
  <c r="Z15" i="7" s="1"/>
  <c r="W15" i="7"/>
  <c r="K12" i="6"/>
  <c r="AB14" i="7"/>
  <c r="AC14" i="7" s="1"/>
  <c r="AA14" i="7"/>
  <c r="Y14" i="7"/>
  <c r="X14" i="7"/>
  <c r="Z14" i="7" s="1"/>
  <c r="W14" i="7"/>
  <c r="AD13" i="7"/>
  <c r="AB13" i="7"/>
  <c r="AC13" i="7" s="1"/>
  <c r="AA13" i="7"/>
  <c r="H11" i="6"/>
  <c r="X13" i="7"/>
  <c r="W13" i="7"/>
  <c r="AD12" i="7"/>
  <c r="AB12" i="7"/>
  <c r="AC12" i="7" s="1"/>
  <c r="K10" i="6"/>
  <c r="Y12" i="7"/>
  <c r="W12" i="7"/>
  <c r="AD11" i="7"/>
  <c r="AB11" i="7"/>
  <c r="H9" i="6"/>
  <c r="Y11" i="7"/>
  <c r="X11" i="7"/>
  <c r="W11" i="7"/>
  <c r="AD10" i="7"/>
  <c r="K8" i="6"/>
  <c r="AB10" i="7"/>
  <c r="AA10" i="7"/>
  <c r="H8" i="6"/>
  <c r="Y10" i="7"/>
  <c r="X10" i="7"/>
  <c r="W10" i="7"/>
  <c r="AD9" i="7"/>
  <c r="AB9" i="7"/>
  <c r="AA9" i="7"/>
  <c r="H7" i="6"/>
  <c r="X9" i="7"/>
  <c r="Z9" i="7" s="1"/>
  <c r="AD8" i="7"/>
  <c r="AB8" i="7"/>
  <c r="W8" i="7"/>
  <c r="E5" i="6"/>
  <c r="E44" i="6" s="1"/>
  <c r="E48" i="6" s="1"/>
  <c r="E50" i="6" s="1"/>
  <c r="G48" i="5"/>
  <c r="D48" i="5"/>
  <c r="E46" i="5"/>
  <c r="C46" i="5"/>
  <c r="S48" i="7"/>
  <c r="U47" i="7"/>
  <c r="F44" i="5"/>
  <c r="S47" i="7"/>
  <c r="D44" i="5"/>
  <c r="F42" i="5"/>
  <c r="S45" i="7"/>
  <c r="U44" i="7"/>
  <c r="F41" i="5"/>
  <c r="F40" i="5" s="1"/>
  <c r="S44" i="7"/>
  <c r="D41" i="5"/>
  <c r="G40" i="5"/>
  <c r="C40" i="5"/>
  <c r="S42" i="7"/>
  <c r="D39" i="5"/>
  <c r="U41" i="7"/>
  <c r="F38" i="5"/>
  <c r="S40" i="7"/>
  <c r="D37" i="5"/>
  <c r="U39" i="7"/>
  <c r="E35" i="5"/>
  <c r="C35" i="5"/>
  <c r="S37" i="7"/>
  <c r="D34" i="5"/>
  <c r="U36" i="7"/>
  <c r="D33" i="5"/>
  <c r="U35" i="7"/>
  <c r="T35" i="7" s="1"/>
  <c r="F32" i="5"/>
  <c r="S35" i="7"/>
  <c r="D32" i="5"/>
  <c r="U34" i="7"/>
  <c r="F31" i="5"/>
  <c r="U33" i="7"/>
  <c r="S33" i="7"/>
  <c r="D30" i="5"/>
  <c r="C29" i="5"/>
  <c r="S31" i="7"/>
  <c r="D28" i="5"/>
  <c r="U30" i="7"/>
  <c r="T30" i="7" s="1"/>
  <c r="S30" i="7"/>
  <c r="D27" i="5"/>
  <c r="U29" i="7"/>
  <c r="T29" i="7" s="1"/>
  <c r="F26" i="5"/>
  <c r="S29" i="7"/>
  <c r="D26" i="5"/>
  <c r="U28" i="7"/>
  <c r="T28" i="7" s="1"/>
  <c r="S28" i="7"/>
  <c r="D25" i="5"/>
  <c r="U27" i="7"/>
  <c r="T27" i="7" s="1"/>
  <c r="F24" i="5"/>
  <c r="S27" i="7"/>
  <c r="D24" i="5"/>
  <c r="U26" i="7"/>
  <c r="T26" i="7" s="1"/>
  <c r="S26" i="7"/>
  <c r="D23" i="5"/>
  <c r="U25" i="7"/>
  <c r="F22" i="5"/>
  <c r="D22" i="5"/>
  <c r="D21" i="5" s="1"/>
  <c r="G21" i="5"/>
  <c r="C21" i="5"/>
  <c r="C20" i="5"/>
  <c r="C43" i="5" s="1"/>
  <c r="C47" i="5" s="1"/>
  <c r="C49" i="5" s="1"/>
  <c r="U22" i="7"/>
  <c r="S22" i="7"/>
  <c r="D19" i="5"/>
  <c r="U21" i="7"/>
  <c r="U20" i="7"/>
  <c r="S20" i="7"/>
  <c r="U19" i="7"/>
  <c r="U18" i="7"/>
  <c r="S18" i="7"/>
  <c r="U17" i="7"/>
  <c r="U16" i="7"/>
  <c r="F13" i="5"/>
  <c r="U15" i="7"/>
  <c r="U14" i="7"/>
  <c r="S14" i="7"/>
  <c r="U13" i="7"/>
  <c r="U12" i="7"/>
  <c r="S12" i="7"/>
  <c r="U11" i="7"/>
  <c r="U10" i="7"/>
  <c r="S10" i="7"/>
  <c r="U9" i="7"/>
  <c r="U8" i="7"/>
  <c r="S8" i="7"/>
  <c r="G4" i="5"/>
  <c r="E4" i="5"/>
  <c r="C4" i="5"/>
  <c r="F46" i="4"/>
  <c r="E46" i="4"/>
  <c r="D46" i="4"/>
  <c r="C46" i="4"/>
  <c r="H45" i="4"/>
  <c r="G45" i="4"/>
  <c r="H44" i="4"/>
  <c r="H46" i="4" s="1"/>
  <c r="G44" i="4"/>
  <c r="G46" i="4" s="1"/>
  <c r="G41" i="4"/>
  <c r="H41" i="4" s="1"/>
  <c r="H40" i="4" s="1"/>
  <c r="E41" i="4"/>
  <c r="E40" i="4" s="1"/>
  <c r="G40" i="4"/>
  <c r="F40" i="4"/>
  <c r="D40" i="4"/>
  <c r="C40" i="4"/>
  <c r="N41" i="7"/>
  <c r="O41" i="7" s="1"/>
  <c r="Q41" i="7" s="1"/>
  <c r="M41" i="7"/>
  <c r="E36" i="4"/>
  <c r="N39" i="7"/>
  <c r="M39" i="7"/>
  <c r="F35" i="4"/>
  <c r="M37" i="7"/>
  <c r="E33" i="4"/>
  <c r="G33" i="4" s="1"/>
  <c r="N36" i="7"/>
  <c r="M36" i="7"/>
  <c r="G32" i="4"/>
  <c r="H32" i="4" s="1"/>
  <c r="E32" i="4"/>
  <c r="N35" i="7"/>
  <c r="O35" i="7" s="1"/>
  <c r="Q35" i="7" s="1"/>
  <c r="M35" i="7"/>
  <c r="N34" i="7"/>
  <c r="N33" i="7"/>
  <c r="M33" i="7"/>
  <c r="F29" i="4"/>
  <c r="N31" i="7"/>
  <c r="O31" i="7" s="1"/>
  <c r="Q31" i="7" s="1"/>
  <c r="R31" i="7" s="1"/>
  <c r="H27" i="4"/>
  <c r="G27" i="4"/>
  <c r="E27" i="4"/>
  <c r="N30" i="7"/>
  <c r="O30" i="7" s="1"/>
  <c r="Q30" i="7" s="1"/>
  <c r="N29" i="7"/>
  <c r="O29" i="7" s="1"/>
  <c r="Q29" i="7" s="1"/>
  <c r="R29" i="7" s="1"/>
  <c r="N28" i="7"/>
  <c r="M28" i="7"/>
  <c r="M27" i="7"/>
  <c r="E23" i="4"/>
  <c r="G23" i="4" s="1"/>
  <c r="H23" i="4" s="1"/>
  <c r="N26" i="7"/>
  <c r="O26" i="7" s="1"/>
  <c r="Q26" i="7" s="1"/>
  <c r="E22" i="4"/>
  <c r="N25" i="7"/>
  <c r="O25" i="7" s="1"/>
  <c r="F21" i="4"/>
  <c r="F20" i="4" s="1"/>
  <c r="C21" i="4"/>
  <c r="E19" i="4"/>
  <c r="G19" i="4" s="1"/>
  <c r="H19" i="4" s="1"/>
  <c r="N22" i="7"/>
  <c r="O22" i="7" s="1"/>
  <c r="Q22" i="7" s="1"/>
  <c r="M22" i="7"/>
  <c r="N21" i="7"/>
  <c r="M21" i="7"/>
  <c r="N20" i="7"/>
  <c r="M20" i="7"/>
  <c r="M19" i="7"/>
  <c r="E15" i="4"/>
  <c r="G15" i="4" s="1"/>
  <c r="N18" i="7"/>
  <c r="O18" i="7" s="1"/>
  <c r="Q18" i="7" s="1"/>
  <c r="M18" i="7"/>
  <c r="G14" i="4"/>
  <c r="H14" i="4" s="1"/>
  <c r="E14" i="4"/>
  <c r="N17" i="7"/>
  <c r="M17" i="7"/>
  <c r="N16" i="7"/>
  <c r="N15" i="7"/>
  <c r="O15" i="7" s="1"/>
  <c r="Q15" i="7" s="1"/>
  <c r="M15" i="7"/>
  <c r="N14" i="7"/>
  <c r="O14" i="7" s="1"/>
  <c r="Q14" i="7" s="1"/>
  <c r="M14" i="7"/>
  <c r="N13" i="7"/>
  <c r="O13" i="7" s="1"/>
  <c r="Q13" i="7" s="1"/>
  <c r="M13" i="7"/>
  <c r="N12" i="7"/>
  <c r="M12" i="7"/>
  <c r="E7" i="4"/>
  <c r="G7" i="4" s="1"/>
  <c r="N10" i="7"/>
  <c r="O10" i="7" s="1"/>
  <c r="Q10" i="7" s="1"/>
  <c r="M10" i="7"/>
  <c r="R10" i="7" s="1"/>
  <c r="G6" i="4"/>
  <c r="H6" i="4" s="1"/>
  <c r="E6" i="4"/>
  <c r="N9" i="7"/>
  <c r="M9" i="7"/>
  <c r="N8" i="7"/>
  <c r="F4" i="4"/>
  <c r="G48" i="3"/>
  <c r="F48" i="3"/>
  <c r="F46" i="3"/>
  <c r="E46" i="3"/>
  <c r="D46" i="3"/>
  <c r="C46" i="3"/>
  <c r="F45" i="3"/>
  <c r="K48" i="7" s="1"/>
  <c r="F44" i="3"/>
  <c r="K47" i="7" s="1"/>
  <c r="G42" i="3"/>
  <c r="F42" i="3"/>
  <c r="F41" i="3"/>
  <c r="K44" i="7" s="1"/>
  <c r="K43" i="7" s="1"/>
  <c r="E40" i="3"/>
  <c r="D40" i="3"/>
  <c r="F40" i="3" s="1"/>
  <c r="C40" i="3"/>
  <c r="G40" i="3" s="1"/>
  <c r="F39" i="3"/>
  <c r="K42" i="7" s="1"/>
  <c r="L42" i="7" s="1"/>
  <c r="G38" i="3"/>
  <c r="F38" i="3"/>
  <c r="K41" i="7" s="1"/>
  <c r="F37" i="3"/>
  <c r="K40" i="7" s="1"/>
  <c r="G36" i="3"/>
  <c r="F36" i="3"/>
  <c r="K39" i="7" s="1"/>
  <c r="K38" i="7" s="1"/>
  <c r="E35" i="3"/>
  <c r="D35" i="3"/>
  <c r="F35" i="3" s="1"/>
  <c r="C35" i="3"/>
  <c r="F34" i="3"/>
  <c r="G33" i="3"/>
  <c r="F33" i="3"/>
  <c r="K36" i="7" s="1"/>
  <c r="F32" i="3"/>
  <c r="K35" i="7" s="1"/>
  <c r="L35" i="7" s="1"/>
  <c r="G31" i="3"/>
  <c r="F31" i="3"/>
  <c r="K34" i="7" s="1"/>
  <c r="F30" i="3"/>
  <c r="G29" i="3"/>
  <c r="E29" i="3"/>
  <c r="D29" i="3"/>
  <c r="F29" i="3" s="1"/>
  <c r="C29" i="3"/>
  <c r="F28" i="3"/>
  <c r="K31" i="7" s="1"/>
  <c r="F27" i="3"/>
  <c r="K30" i="7" s="1"/>
  <c r="F26" i="3"/>
  <c r="K29" i="7" s="1"/>
  <c r="L29" i="7" s="1"/>
  <c r="G25" i="3"/>
  <c r="F25" i="3"/>
  <c r="K28" i="7" s="1"/>
  <c r="F24" i="3"/>
  <c r="K27" i="7" s="1"/>
  <c r="F23" i="3"/>
  <c r="K26" i="7" s="1"/>
  <c r="F22" i="3"/>
  <c r="K25" i="7" s="1"/>
  <c r="E21" i="3"/>
  <c r="E20" i="3" s="1"/>
  <c r="E43" i="3" s="1"/>
  <c r="E47" i="3" s="1"/>
  <c r="E49" i="3" s="1"/>
  <c r="D21" i="3"/>
  <c r="D20" i="3" s="1"/>
  <c r="C21" i="3"/>
  <c r="F19" i="3"/>
  <c r="K22" i="7" s="1"/>
  <c r="F18" i="3"/>
  <c r="K21" i="7" s="1"/>
  <c r="L21" i="7" s="1"/>
  <c r="F17" i="3"/>
  <c r="K20" i="7" s="1"/>
  <c r="L20" i="7" s="1"/>
  <c r="G16" i="3"/>
  <c r="F16" i="3"/>
  <c r="K19" i="7" s="1"/>
  <c r="F15" i="3"/>
  <c r="G14" i="3"/>
  <c r="F14" i="3"/>
  <c r="K17" i="7" s="1"/>
  <c r="F13" i="3"/>
  <c r="K16" i="7" s="1"/>
  <c r="F12" i="3"/>
  <c r="G12" i="3" s="1"/>
  <c r="F11" i="3"/>
  <c r="G11" i="3" s="1"/>
  <c r="F10" i="3"/>
  <c r="G10" i="3" s="1"/>
  <c r="F9" i="3"/>
  <c r="G9" i="3" s="1"/>
  <c r="F8" i="3"/>
  <c r="G8" i="3" s="1"/>
  <c r="F7" i="3"/>
  <c r="G7" i="3" s="1"/>
  <c r="F6" i="3"/>
  <c r="G6" i="3" s="1"/>
  <c r="F5" i="3"/>
  <c r="G5" i="3" s="1"/>
  <c r="E4" i="3"/>
  <c r="D4" i="3"/>
  <c r="F4" i="3" s="1"/>
  <c r="C4" i="3"/>
  <c r="J45" i="2"/>
  <c r="H45" i="2"/>
  <c r="G45" i="2"/>
  <c r="F45" i="2"/>
  <c r="F46" i="2" s="1"/>
  <c r="E45" i="2"/>
  <c r="E46" i="2" s="1"/>
  <c r="D45" i="2"/>
  <c r="K44" i="2"/>
  <c r="H48" i="7" s="1"/>
  <c r="I44" i="2"/>
  <c r="F48" i="7" s="1"/>
  <c r="G44" i="2"/>
  <c r="D48" i="7" s="1"/>
  <c r="K43" i="2"/>
  <c r="L43" i="2" s="1"/>
  <c r="I43" i="2"/>
  <c r="G43" i="2"/>
  <c r="D47" i="7" s="1"/>
  <c r="D42" i="2"/>
  <c r="G42" i="2" s="1"/>
  <c r="G46" i="2" s="1"/>
  <c r="K41" i="2"/>
  <c r="H45" i="7" s="1"/>
  <c r="I41" i="2"/>
  <c r="F45" i="7" s="1"/>
  <c r="G41" i="2"/>
  <c r="G40" i="2"/>
  <c r="D44" i="7" s="1"/>
  <c r="D43" i="7" s="1"/>
  <c r="G39" i="2"/>
  <c r="K38" i="2"/>
  <c r="H42" i="7" s="1"/>
  <c r="I38" i="2"/>
  <c r="F42" i="7" s="1"/>
  <c r="G38" i="2"/>
  <c r="D42" i="7" s="1"/>
  <c r="K37" i="2"/>
  <c r="H41" i="7" s="1"/>
  <c r="I37" i="2"/>
  <c r="G37" i="2"/>
  <c r="D41" i="7" s="1"/>
  <c r="K36" i="2"/>
  <c r="H40" i="7" s="1"/>
  <c r="I36" i="2"/>
  <c r="F40" i="7" s="1"/>
  <c r="G36" i="2"/>
  <c r="D40" i="7" s="1"/>
  <c r="K35" i="2"/>
  <c r="I35" i="2"/>
  <c r="G35" i="2"/>
  <c r="D39" i="7" s="1"/>
  <c r="J34" i="2"/>
  <c r="I34" i="2"/>
  <c r="H34" i="2"/>
  <c r="G34" i="2"/>
  <c r="K33" i="2"/>
  <c r="H37" i="7" s="1"/>
  <c r="G37" i="7"/>
  <c r="E37" i="7"/>
  <c r="G33" i="2"/>
  <c r="D37" i="7" s="1"/>
  <c r="K32" i="2"/>
  <c r="H36" i="7" s="1"/>
  <c r="I32" i="2"/>
  <c r="E36" i="7"/>
  <c r="G32" i="2"/>
  <c r="D36" i="7" s="1"/>
  <c r="K31" i="2"/>
  <c r="I31" i="2"/>
  <c r="F35" i="7" s="1"/>
  <c r="G31" i="2"/>
  <c r="D35" i="7" s="1"/>
  <c r="L30" i="2"/>
  <c r="I34" i="7" s="1"/>
  <c r="K30" i="2"/>
  <c r="H34" i="7" s="1"/>
  <c r="I30" i="2"/>
  <c r="F34" i="7" s="1"/>
  <c r="G30" i="2"/>
  <c r="D34" i="7" s="1"/>
  <c r="K29" i="2"/>
  <c r="I29" i="2"/>
  <c r="F33" i="7" s="1"/>
  <c r="G29" i="2"/>
  <c r="D33" i="7" s="1"/>
  <c r="D32" i="7" s="1"/>
  <c r="K28" i="2"/>
  <c r="H28" i="2"/>
  <c r="G28" i="2"/>
  <c r="K27" i="2"/>
  <c r="H31" i="7" s="1"/>
  <c r="I27" i="2"/>
  <c r="G27" i="2"/>
  <c r="D31" i="7" s="1"/>
  <c r="K26" i="2"/>
  <c r="H30" i="7" s="1"/>
  <c r="I26" i="2"/>
  <c r="F30" i="7" s="1"/>
  <c r="G26" i="2"/>
  <c r="D30" i="7" s="1"/>
  <c r="K25" i="2"/>
  <c r="H29" i="7" s="1"/>
  <c r="I25" i="2"/>
  <c r="I20" i="2" s="1"/>
  <c r="G25" i="2"/>
  <c r="D29" i="7" s="1"/>
  <c r="K24" i="2"/>
  <c r="H28" i="7" s="1"/>
  <c r="I24" i="2"/>
  <c r="F28" i="7" s="1"/>
  <c r="G24" i="2"/>
  <c r="D28" i="7" s="1"/>
  <c r="I23" i="2"/>
  <c r="E27" i="7"/>
  <c r="E24" i="7" s="1"/>
  <c r="G23" i="2"/>
  <c r="D27" i="7" s="1"/>
  <c r="K22" i="2"/>
  <c r="I22" i="2"/>
  <c r="F26" i="7" s="1"/>
  <c r="G22" i="2"/>
  <c r="D26" i="7" s="1"/>
  <c r="K21" i="2"/>
  <c r="H25" i="7" s="1"/>
  <c r="I21" i="2"/>
  <c r="F25" i="7" s="1"/>
  <c r="G21" i="2"/>
  <c r="D25" i="7" s="1"/>
  <c r="H20" i="2"/>
  <c r="H19" i="2" s="1"/>
  <c r="G20" i="2"/>
  <c r="G19" i="2"/>
  <c r="K18" i="2"/>
  <c r="H22" i="7" s="1"/>
  <c r="G22" i="7"/>
  <c r="I18" i="2"/>
  <c r="F22" i="7" s="1"/>
  <c r="E22" i="7"/>
  <c r="G18" i="2"/>
  <c r="D22" i="7" s="1"/>
  <c r="K17" i="2"/>
  <c r="H21" i="7" s="1"/>
  <c r="G21" i="7"/>
  <c r="I17" i="2"/>
  <c r="E21" i="7"/>
  <c r="G17" i="2"/>
  <c r="D21" i="7" s="1"/>
  <c r="G20" i="7"/>
  <c r="E20" i="7"/>
  <c r="G16" i="2"/>
  <c r="D20" i="7" s="1"/>
  <c r="K15" i="2"/>
  <c r="H19" i="7" s="1"/>
  <c r="G19" i="7"/>
  <c r="I15" i="2"/>
  <c r="E19" i="7"/>
  <c r="G15" i="2"/>
  <c r="D19" i="7" s="1"/>
  <c r="G18" i="7"/>
  <c r="E18" i="7"/>
  <c r="G14" i="2"/>
  <c r="D18" i="7" s="1"/>
  <c r="G17" i="7"/>
  <c r="I13" i="2"/>
  <c r="E17" i="7"/>
  <c r="G13" i="2"/>
  <c r="D17" i="7" s="1"/>
  <c r="K12" i="2"/>
  <c r="H16" i="7" s="1"/>
  <c r="G16" i="7"/>
  <c r="E16" i="7"/>
  <c r="G12" i="2"/>
  <c r="D16" i="7" s="1"/>
  <c r="K11" i="2"/>
  <c r="H15" i="7" s="1"/>
  <c r="G15" i="7"/>
  <c r="I11" i="2"/>
  <c r="E15" i="7"/>
  <c r="G11" i="2"/>
  <c r="D15" i="7" s="1"/>
  <c r="K10" i="2"/>
  <c r="H14" i="7" s="1"/>
  <c r="G14" i="7"/>
  <c r="E14" i="7"/>
  <c r="G10" i="2"/>
  <c r="D14" i="7" s="1"/>
  <c r="K9" i="2"/>
  <c r="H13" i="7" s="1"/>
  <c r="G13" i="7"/>
  <c r="I9" i="2"/>
  <c r="E13" i="7"/>
  <c r="G9" i="2"/>
  <c r="D13" i="7" s="1"/>
  <c r="G12" i="7"/>
  <c r="I8" i="2"/>
  <c r="F12" i="7" s="1"/>
  <c r="E12" i="7"/>
  <c r="G8" i="2"/>
  <c r="D12" i="7" s="1"/>
  <c r="K7" i="2"/>
  <c r="H11" i="7" s="1"/>
  <c r="G11" i="7"/>
  <c r="E11" i="7"/>
  <c r="G7" i="2"/>
  <c r="D11" i="7" s="1"/>
  <c r="K6" i="2"/>
  <c r="H10" i="7" s="1"/>
  <c r="G10" i="7"/>
  <c r="E10" i="7"/>
  <c r="G6" i="2"/>
  <c r="D10" i="7" s="1"/>
  <c r="G9" i="7"/>
  <c r="I5" i="2"/>
  <c r="F9" i="7" s="1"/>
  <c r="E9" i="7"/>
  <c r="G5" i="2"/>
  <c r="D9" i="7" s="1"/>
  <c r="G8" i="7"/>
  <c r="G7" i="7" s="1"/>
  <c r="E8" i="7"/>
  <c r="E7" i="7" s="1"/>
  <c r="G4" i="2"/>
  <c r="D8" i="7" s="1"/>
  <c r="D7" i="7" s="1"/>
  <c r="F3" i="2"/>
  <c r="E3" i="2"/>
  <c r="D3" i="2"/>
  <c r="H49" i="1"/>
  <c r="G49" i="1"/>
  <c r="D49" i="1"/>
  <c r="C49" i="1"/>
  <c r="I48" i="1"/>
  <c r="E48" i="1"/>
  <c r="I47" i="1"/>
  <c r="E47" i="1"/>
  <c r="E49" i="1" s="1"/>
  <c r="I45" i="1"/>
  <c r="E45" i="1"/>
  <c r="I44" i="1"/>
  <c r="F44" i="1"/>
  <c r="F43" i="1" s="1"/>
  <c r="E44" i="1"/>
  <c r="I43" i="1"/>
  <c r="H43" i="1"/>
  <c r="H46" i="1" s="1"/>
  <c r="H50" i="1" s="1"/>
  <c r="G43" i="1"/>
  <c r="E43" i="1"/>
  <c r="D43" i="1"/>
  <c r="C43" i="1"/>
  <c r="I42" i="1"/>
  <c r="E42" i="1"/>
  <c r="F42" i="1" s="1"/>
  <c r="I41" i="1"/>
  <c r="E41" i="1"/>
  <c r="I40" i="1"/>
  <c r="F40" i="1"/>
  <c r="E40" i="1"/>
  <c r="I39" i="1"/>
  <c r="C39" i="7" s="1"/>
  <c r="F39" i="1"/>
  <c r="E39" i="1"/>
  <c r="H38" i="1"/>
  <c r="G38" i="1"/>
  <c r="D38" i="1"/>
  <c r="C38" i="1"/>
  <c r="I37" i="1"/>
  <c r="F37" i="1" s="1"/>
  <c r="E37" i="1"/>
  <c r="I36" i="1"/>
  <c r="F36" i="1" s="1"/>
  <c r="E36" i="1"/>
  <c r="I35" i="1"/>
  <c r="E35" i="1"/>
  <c r="F35" i="1" s="1"/>
  <c r="I34" i="1"/>
  <c r="E34" i="1"/>
  <c r="I33" i="1"/>
  <c r="I32" i="1" s="1"/>
  <c r="E33" i="1"/>
  <c r="E32" i="1" s="1"/>
  <c r="H32" i="1"/>
  <c r="G32" i="1"/>
  <c r="G23" i="1" s="1"/>
  <c r="D32" i="1"/>
  <c r="D23" i="1" s="1"/>
  <c r="D46" i="1" s="1"/>
  <c r="D50" i="1" s="1"/>
  <c r="C32" i="1"/>
  <c r="I31" i="1"/>
  <c r="F31" i="1" s="1"/>
  <c r="E31" i="1"/>
  <c r="I30" i="1"/>
  <c r="E30" i="1"/>
  <c r="I29" i="1"/>
  <c r="E29" i="1"/>
  <c r="I28" i="1"/>
  <c r="F28" i="1" s="1"/>
  <c r="E28" i="1"/>
  <c r="I27" i="1"/>
  <c r="F27" i="1" s="1"/>
  <c r="E27" i="1"/>
  <c r="I26" i="1"/>
  <c r="E26" i="1"/>
  <c r="F26" i="1" s="1"/>
  <c r="I25" i="1"/>
  <c r="E25" i="1"/>
  <c r="E24" i="1" s="1"/>
  <c r="H24" i="1"/>
  <c r="G24" i="1"/>
  <c r="D24" i="1"/>
  <c r="C24" i="1"/>
  <c r="C23" i="1" s="1"/>
  <c r="C46" i="1" s="1"/>
  <c r="C50" i="1" s="1"/>
  <c r="H23" i="1"/>
  <c r="I22" i="1"/>
  <c r="E22" i="1"/>
  <c r="F22" i="1" s="1"/>
  <c r="I21" i="1"/>
  <c r="E21" i="1"/>
  <c r="I20" i="1"/>
  <c r="F20" i="1" s="1"/>
  <c r="E20" i="1"/>
  <c r="I19" i="1"/>
  <c r="E19" i="1"/>
  <c r="F19" i="1" s="1"/>
  <c r="I18" i="1"/>
  <c r="E18" i="1"/>
  <c r="I17" i="1"/>
  <c r="F17" i="1"/>
  <c r="E17" i="1"/>
  <c r="I16" i="1"/>
  <c r="F16" i="1"/>
  <c r="E16" i="1"/>
  <c r="I15" i="1"/>
  <c r="F15" i="1"/>
  <c r="E15" i="1"/>
  <c r="I14" i="1"/>
  <c r="F14" i="1" s="1"/>
  <c r="E14" i="1"/>
  <c r="I13" i="1"/>
  <c r="F13" i="1" s="1"/>
  <c r="E13" i="1"/>
  <c r="I12" i="1"/>
  <c r="F12" i="1" s="1"/>
  <c r="E12" i="1"/>
  <c r="I11" i="1"/>
  <c r="E11" i="1"/>
  <c r="F11" i="1" s="1"/>
  <c r="I10" i="1"/>
  <c r="E10" i="1"/>
  <c r="I9" i="1"/>
  <c r="F9" i="1"/>
  <c r="E9" i="1"/>
  <c r="I8" i="1"/>
  <c r="F8" i="1"/>
  <c r="E8" i="1"/>
  <c r="E7" i="1" s="1"/>
  <c r="H7" i="1"/>
  <c r="G7" i="1"/>
  <c r="D7" i="1"/>
  <c r="C7" i="1"/>
  <c r="W38" i="7" l="1"/>
  <c r="D41" i="6"/>
  <c r="AD43" i="7"/>
  <c r="AD24" i="7"/>
  <c r="G46" i="1"/>
  <c r="G50" i="1" s="1"/>
  <c r="I47" i="7"/>
  <c r="C30" i="7"/>
  <c r="V30" i="7" s="1"/>
  <c r="C28" i="6"/>
  <c r="M28" i="6" s="1"/>
  <c r="C10" i="7"/>
  <c r="V10" i="7" s="1"/>
  <c r="C8" i="6"/>
  <c r="M8" i="6" s="1"/>
  <c r="C18" i="7"/>
  <c r="V18" i="7" s="1"/>
  <c r="AE18" i="7" s="1"/>
  <c r="C16" i="6"/>
  <c r="C21" i="7"/>
  <c r="V21" i="7" s="1"/>
  <c r="F21" i="1"/>
  <c r="C19" i="6"/>
  <c r="I24" i="1"/>
  <c r="F30" i="1"/>
  <c r="C34" i="7"/>
  <c r="V34" i="7" s="1"/>
  <c r="AE34" i="7" s="1"/>
  <c r="C32" i="6"/>
  <c r="E38" i="1"/>
  <c r="E23" i="1" s="1"/>
  <c r="E46" i="1" s="1"/>
  <c r="E50" i="1" s="1"/>
  <c r="C41" i="7"/>
  <c r="C39" i="6"/>
  <c r="C47" i="7"/>
  <c r="C45" i="6"/>
  <c r="I49" i="1"/>
  <c r="F19" i="7"/>
  <c r="L15" i="2"/>
  <c r="I19" i="7" s="1"/>
  <c r="H26" i="7"/>
  <c r="L22" i="2"/>
  <c r="I26" i="7" s="1"/>
  <c r="F31" i="7"/>
  <c r="L27" i="2"/>
  <c r="I31" i="7" s="1"/>
  <c r="H33" i="7"/>
  <c r="L29" i="2"/>
  <c r="H39" i="7"/>
  <c r="H38" i="7" s="1"/>
  <c r="K34" i="2"/>
  <c r="F47" i="7"/>
  <c r="F49" i="7" s="1"/>
  <c r="I45" i="2"/>
  <c r="G4" i="3"/>
  <c r="K18" i="7"/>
  <c r="G15" i="3"/>
  <c r="C20" i="3"/>
  <c r="G35" i="3"/>
  <c r="M11" i="7"/>
  <c r="N27" i="7"/>
  <c r="O27" i="7" s="1"/>
  <c r="Q27" i="7" s="1"/>
  <c r="E24" i="4"/>
  <c r="G24" i="4" s="1"/>
  <c r="S9" i="7"/>
  <c r="D6" i="5"/>
  <c r="S13" i="7"/>
  <c r="T13" i="7" s="1"/>
  <c r="D10" i="5"/>
  <c r="S17" i="7"/>
  <c r="D14" i="5"/>
  <c r="S21" i="7"/>
  <c r="D18" i="5"/>
  <c r="U37" i="7"/>
  <c r="T37" i="7" s="1"/>
  <c r="F34" i="5"/>
  <c r="C13" i="7"/>
  <c r="C11" i="6"/>
  <c r="L18" i="2"/>
  <c r="I22" i="7" s="1"/>
  <c r="C6" i="6"/>
  <c r="C8" i="7"/>
  <c r="C16" i="7"/>
  <c r="V16" i="7" s="1"/>
  <c r="AE16" i="7" s="1"/>
  <c r="C14" i="6"/>
  <c r="I4" i="2"/>
  <c r="D24" i="7"/>
  <c r="F29" i="7"/>
  <c r="L25" i="2"/>
  <c r="I29" i="7" s="1"/>
  <c r="F36" i="7"/>
  <c r="I28" i="2"/>
  <c r="I19" i="2" s="1"/>
  <c r="L32" i="2"/>
  <c r="I36" i="7" s="1"/>
  <c r="G45" i="3"/>
  <c r="E11" i="4"/>
  <c r="G11" i="4" s="1"/>
  <c r="H11" i="4" s="1"/>
  <c r="C9" i="6"/>
  <c r="C11" i="7"/>
  <c r="C17" i="6"/>
  <c r="C19" i="7"/>
  <c r="V19" i="7" s="1"/>
  <c r="C22" i="7"/>
  <c r="V22" i="7" s="1"/>
  <c r="AE22" i="7" s="1"/>
  <c r="C20" i="6"/>
  <c r="C25" i="7"/>
  <c r="C23" i="6"/>
  <c r="C35" i="7"/>
  <c r="V35" i="7" s="1"/>
  <c r="C33" i="6"/>
  <c r="G3" i="2"/>
  <c r="L5" i="2"/>
  <c r="I9" i="7" s="1"/>
  <c r="K8" i="2"/>
  <c r="H12" i="7" s="1"/>
  <c r="F27" i="7"/>
  <c r="G36" i="7"/>
  <c r="J28" i="2"/>
  <c r="G27" i="3"/>
  <c r="N11" i="7"/>
  <c r="O11" i="7" s="1"/>
  <c r="Q11" i="7" s="1"/>
  <c r="E8" i="4"/>
  <c r="G8" i="4" s="1"/>
  <c r="H8" i="4" s="1"/>
  <c r="F25" i="1"/>
  <c r="F15" i="7"/>
  <c r="L11" i="2"/>
  <c r="I15" i="7" s="1"/>
  <c r="H3" i="2"/>
  <c r="G27" i="7"/>
  <c r="J20" i="2"/>
  <c r="J19" i="2" s="1"/>
  <c r="G22" i="4"/>
  <c r="S11" i="7"/>
  <c r="S7" i="7" s="1"/>
  <c r="D8" i="5"/>
  <c r="S15" i="7"/>
  <c r="D12" i="5"/>
  <c r="S19" i="7"/>
  <c r="D16" i="5"/>
  <c r="X27" i="7"/>
  <c r="H25" i="6"/>
  <c r="C37" i="7"/>
  <c r="V37" i="7" s="1"/>
  <c r="AE37" i="7" s="1"/>
  <c r="C35" i="6"/>
  <c r="M42" i="7"/>
  <c r="C35" i="4"/>
  <c r="V39" i="7"/>
  <c r="C48" i="7"/>
  <c r="V48" i="7" s="1"/>
  <c r="AE48" i="7" s="1"/>
  <c r="C46" i="6"/>
  <c r="F48" i="1"/>
  <c r="K5" i="2"/>
  <c r="H9" i="7" s="1"/>
  <c r="I7" i="2"/>
  <c r="K14" i="2"/>
  <c r="H18" i="7" s="1"/>
  <c r="D46" i="2"/>
  <c r="C9" i="7"/>
  <c r="V9" i="7" s="1"/>
  <c r="C7" i="6"/>
  <c r="C17" i="7"/>
  <c r="V17" i="7" s="1"/>
  <c r="C15" i="6"/>
  <c r="C33" i="7"/>
  <c r="C31" i="6"/>
  <c r="F33" i="1"/>
  <c r="C40" i="7"/>
  <c r="C38" i="7" s="1"/>
  <c r="C38" i="6"/>
  <c r="C44" i="7"/>
  <c r="C42" i="6"/>
  <c r="F17" i="7"/>
  <c r="I16" i="2"/>
  <c r="L21" i="2"/>
  <c r="K23" i="2"/>
  <c r="F41" i="7"/>
  <c r="L37" i="2"/>
  <c r="I41" i="7" s="1"/>
  <c r="G18" i="3"/>
  <c r="G23" i="3"/>
  <c r="M16" i="7"/>
  <c r="M34" i="7"/>
  <c r="E31" i="4"/>
  <c r="G31" i="4" s="1"/>
  <c r="H31" i="4" s="1"/>
  <c r="F43" i="4"/>
  <c r="F47" i="4" s="1"/>
  <c r="F49" i="4" s="1"/>
  <c r="U42" i="7"/>
  <c r="T42" i="7" s="1"/>
  <c r="F39" i="5"/>
  <c r="G35" i="5"/>
  <c r="H47" i="7"/>
  <c r="H49" i="7" s="1"/>
  <c r="K45" i="2"/>
  <c r="F21" i="7"/>
  <c r="L17" i="2"/>
  <c r="I21" i="7" s="1"/>
  <c r="C12" i="6"/>
  <c r="C14" i="7"/>
  <c r="V14" i="7" s="1"/>
  <c r="AE14" i="7" s="1"/>
  <c r="C28" i="7"/>
  <c r="V28" i="7" s="1"/>
  <c r="C26" i="6"/>
  <c r="C31" i="7"/>
  <c r="V31" i="7" s="1"/>
  <c r="C29" i="6"/>
  <c r="K4" i="2"/>
  <c r="I10" i="2"/>
  <c r="D38" i="7"/>
  <c r="N40" i="7"/>
  <c r="D35" i="4"/>
  <c r="E37" i="4"/>
  <c r="G37" i="4" s="1"/>
  <c r="Z10" i="7"/>
  <c r="C27" i="7"/>
  <c r="V27" i="7" s="1"/>
  <c r="C25" i="6"/>
  <c r="F20" i="3"/>
  <c r="D43" i="3"/>
  <c r="K33" i="7"/>
  <c r="G30" i="3"/>
  <c r="I14" i="2"/>
  <c r="C10" i="6"/>
  <c r="M10" i="6" s="1"/>
  <c r="C12" i="7"/>
  <c r="V12" i="7" s="1"/>
  <c r="C18" i="6"/>
  <c r="C20" i="7"/>
  <c r="V20" i="7" s="1"/>
  <c r="C29" i="7"/>
  <c r="V29" i="7" s="1"/>
  <c r="C27" i="6"/>
  <c r="F29" i="1"/>
  <c r="C36" i="7"/>
  <c r="C34" i="6"/>
  <c r="M34" i="6" s="1"/>
  <c r="J3" i="2"/>
  <c r="I6" i="2"/>
  <c r="I7" i="1"/>
  <c r="F10" i="1"/>
  <c r="F7" i="1" s="1"/>
  <c r="C15" i="7"/>
  <c r="V15" i="7" s="1"/>
  <c r="AE15" i="7" s="1"/>
  <c r="C13" i="6"/>
  <c r="F18" i="1"/>
  <c r="F34" i="1"/>
  <c r="I38" i="1"/>
  <c r="F41" i="1"/>
  <c r="F38" i="1" s="1"/>
  <c r="C45" i="7"/>
  <c r="V45" i="7" s="1"/>
  <c r="C43" i="6"/>
  <c r="F47" i="1"/>
  <c r="F49" i="1" s="1"/>
  <c r="F13" i="7"/>
  <c r="L9" i="2"/>
  <c r="I13" i="7" s="1"/>
  <c r="I12" i="2"/>
  <c r="K13" i="2"/>
  <c r="H17" i="7" s="1"/>
  <c r="K16" i="2"/>
  <c r="H20" i="7" s="1"/>
  <c r="H35" i="7"/>
  <c r="L31" i="2"/>
  <c r="I35" i="7" s="1"/>
  <c r="F39" i="7"/>
  <c r="L35" i="2"/>
  <c r="K37" i="7"/>
  <c r="L37" i="7" s="1"/>
  <c r="G34" i="3"/>
  <c r="M8" i="7"/>
  <c r="C4" i="4"/>
  <c r="N19" i="7"/>
  <c r="O19" i="7" s="1"/>
  <c r="Q19" i="7" s="1"/>
  <c r="R19" i="7" s="1"/>
  <c r="E16" i="4"/>
  <c r="G16" i="4" s="1"/>
  <c r="N37" i="7"/>
  <c r="O37" i="7" s="1"/>
  <c r="Q37" i="7" s="1"/>
  <c r="E34" i="4"/>
  <c r="G34" i="4" s="1"/>
  <c r="H34" i="4" s="1"/>
  <c r="Q25" i="7"/>
  <c r="R27" i="7"/>
  <c r="M24" i="7"/>
  <c r="R37" i="7"/>
  <c r="M40" i="7"/>
  <c r="M38" i="7" s="1"/>
  <c r="H37" i="4"/>
  <c r="W9" i="7"/>
  <c r="W7" i="7" s="1"/>
  <c r="D5" i="6"/>
  <c r="Z11" i="7"/>
  <c r="AA33" i="7"/>
  <c r="I30" i="6"/>
  <c r="K31" i="6"/>
  <c r="AD39" i="7"/>
  <c r="AD38" i="7" s="1"/>
  <c r="L36" i="6"/>
  <c r="S16" i="7"/>
  <c r="R30" i="7"/>
  <c r="S36" i="7"/>
  <c r="S32" i="7" s="1"/>
  <c r="N7" i="7"/>
  <c r="R13" i="7"/>
  <c r="O16" i="7"/>
  <c r="Q16" i="7" s="1"/>
  <c r="R21" i="7"/>
  <c r="O34" i="7"/>
  <c r="Q34" i="7" s="1"/>
  <c r="N42" i="7"/>
  <c r="O42" i="7" s="1"/>
  <c r="Q42" i="7" s="1"/>
  <c r="E39" i="4"/>
  <c r="G39" i="4" s="1"/>
  <c r="H39" i="4" s="1"/>
  <c r="F6" i="5"/>
  <c r="F8" i="5"/>
  <c r="F10" i="5"/>
  <c r="F12" i="5"/>
  <c r="F14" i="5"/>
  <c r="F16" i="5"/>
  <c r="F18" i="5"/>
  <c r="S25" i="7"/>
  <c r="S24" i="7" s="1"/>
  <c r="E21" i="5"/>
  <c r="E20" i="5" s="1"/>
  <c r="F30" i="5"/>
  <c r="D42" i="5"/>
  <c r="D40" i="5" s="1"/>
  <c r="F5" i="6"/>
  <c r="H6" i="6"/>
  <c r="Z17" i="7"/>
  <c r="Y27" i="7"/>
  <c r="G22" i="6"/>
  <c r="G21" i="6" s="1"/>
  <c r="AB29" i="7"/>
  <c r="AC29" i="7" s="1"/>
  <c r="K27" i="6"/>
  <c r="W35" i="7"/>
  <c r="D30" i="6"/>
  <c r="X8" i="7"/>
  <c r="G19" i="3"/>
  <c r="G24" i="3"/>
  <c r="G28" i="3"/>
  <c r="G37" i="3"/>
  <c r="E5" i="4"/>
  <c r="E13" i="4"/>
  <c r="G13" i="4" s="1"/>
  <c r="H13" i="4" s="1"/>
  <c r="R18" i="7"/>
  <c r="O21" i="7"/>
  <c r="Q21" i="7" s="1"/>
  <c r="D21" i="4"/>
  <c r="D20" i="4" s="1"/>
  <c r="D43" i="4" s="1"/>
  <c r="D47" i="4" s="1"/>
  <c r="D49" i="4" s="1"/>
  <c r="E26" i="4"/>
  <c r="G26" i="4" s="1"/>
  <c r="H26" i="4" s="1"/>
  <c r="E28" i="4"/>
  <c r="G28" i="4" s="1"/>
  <c r="H28" i="4" s="1"/>
  <c r="T9" i="7"/>
  <c r="T15" i="7"/>
  <c r="T17" i="7"/>
  <c r="T19" i="7"/>
  <c r="T21" i="7"/>
  <c r="U31" i="7"/>
  <c r="T31" i="7" s="1"/>
  <c r="F28" i="5"/>
  <c r="T33" i="7"/>
  <c r="U40" i="7"/>
  <c r="T40" i="7" s="1"/>
  <c r="F37" i="5"/>
  <c r="U48" i="7"/>
  <c r="T48" i="7" s="1"/>
  <c r="F45" i="5"/>
  <c r="F46" i="5" s="1"/>
  <c r="Y8" i="7"/>
  <c r="Y7" i="7" s="1"/>
  <c r="G5" i="6"/>
  <c r="AA11" i="7"/>
  <c r="K9" i="6"/>
  <c r="H14" i="6"/>
  <c r="X16" i="7"/>
  <c r="Z16" i="7" s="1"/>
  <c r="AA19" i="7"/>
  <c r="K17" i="6"/>
  <c r="AA37" i="7"/>
  <c r="K35" i="6"/>
  <c r="F21" i="3"/>
  <c r="G21" i="3" s="1"/>
  <c r="D4" i="4"/>
  <c r="E10" i="4"/>
  <c r="G10" i="4" s="1"/>
  <c r="R15" i="7"/>
  <c r="H16" i="4"/>
  <c r="E18" i="4"/>
  <c r="G18" i="4" s="1"/>
  <c r="H24" i="4"/>
  <c r="M32" i="7"/>
  <c r="O36" i="7"/>
  <c r="Q36" i="7" s="1"/>
  <c r="R36" i="7" s="1"/>
  <c r="O39" i="7"/>
  <c r="N38" i="7"/>
  <c r="R41" i="7"/>
  <c r="D5" i="5"/>
  <c r="D7" i="5"/>
  <c r="D9" i="5"/>
  <c r="D11" i="5"/>
  <c r="D13" i="5"/>
  <c r="D15" i="5"/>
  <c r="D17" i="5"/>
  <c r="S34" i="7"/>
  <c r="D31" i="5"/>
  <c r="D29" i="5" s="1"/>
  <c r="D20" i="5" s="1"/>
  <c r="F33" i="5"/>
  <c r="S41" i="7"/>
  <c r="D38" i="5"/>
  <c r="E40" i="5"/>
  <c r="K6" i="6"/>
  <c r="AA8" i="7"/>
  <c r="AC9" i="7"/>
  <c r="AC10" i="7"/>
  <c r="AC11" i="7"/>
  <c r="X31" i="7"/>
  <c r="Z31" i="7" s="1"/>
  <c r="H29" i="6"/>
  <c r="K7" i="7"/>
  <c r="R28" i="7"/>
  <c r="N32" i="7"/>
  <c r="O33" i="7"/>
  <c r="E29" i="5"/>
  <c r="AC8" i="7"/>
  <c r="AB7" i="7"/>
  <c r="AA26" i="7"/>
  <c r="AC26" i="7" s="1"/>
  <c r="I22" i="6"/>
  <c r="K24" i="6"/>
  <c r="W32" i="7"/>
  <c r="W23" i="7" s="1"/>
  <c r="Y34" i="7"/>
  <c r="G30" i="6"/>
  <c r="H32" i="6"/>
  <c r="AB40" i="7"/>
  <c r="AC40" i="7" s="1"/>
  <c r="J36" i="6"/>
  <c r="K38" i="6"/>
  <c r="AA44" i="7"/>
  <c r="AA43" i="7" s="1"/>
  <c r="I41" i="6"/>
  <c r="K42" i="6"/>
  <c r="N24" i="7"/>
  <c r="I33" i="2"/>
  <c r="L44" i="2"/>
  <c r="I48" i="7" s="1"/>
  <c r="K24" i="7"/>
  <c r="G32" i="3"/>
  <c r="G41" i="3"/>
  <c r="K49" i="7"/>
  <c r="G46" i="3"/>
  <c r="O12" i="7"/>
  <c r="Q12" i="7" s="1"/>
  <c r="R12" i="7" s="1"/>
  <c r="H10" i="4"/>
  <c r="E12" i="4"/>
  <c r="G12" i="4" s="1"/>
  <c r="H12" i="4" s="1"/>
  <c r="O20" i="7"/>
  <c r="Q20" i="7" s="1"/>
  <c r="R20" i="7" s="1"/>
  <c r="H18" i="4"/>
  <c r="O28" i="7"/>
  <c r="Q28" i="7" s="1"/>
  <c r="C29" i="4"/>
  <c r="C20" i="4" s="1"/>
  <c r="C43" i="4" s="1"/>
  <c r="C47" i="4" s="1"/>
  <c r="C49" i="4" s="1"/>
  <c r="E30" i="4"/>
  <c r="R35" i="7"/>
  <c r="G36" i="4"/>
  <c r="E38" i="4"/>
  <c r="G38" i="4" s="1"/>
  <c r="H38" i="4" s="1"/>
  <c r="F5" i="5"/>
  <c r="F7" i="5"/>
  <c r="F9" i="5"/>
  <c r="F11" i="5"/>
  <c r="F15" i="5"/>
  <c r="F17" i="5"/>
  <c r="F19" i="5"/>
  <c r="S39" i="7"/>
  <c r="D36" i="5"/>
  <c r="D35" i="5" s="1"/>
  <c r="AD7" i="7"/>
  <c r="AB25" i="7"/>
  <c r="J22" i="6"/>
  <c r="J21" i="6" s="1"/>
  <c r="Y47" i="7"/>
  <c r="Y49" i="7" s="1"/>
  <c r="G47" i="6"/>
  <c r="H45" i="6"/>
  <c r="C26" i="7"/>
  <c r="V26" i="7" s="1"/>
  <c r="C24" i="6"/>
  <c r="M24" i="6" s="1"/>
  <c r="C42" i="7"/>
  <c r="V42" i="7" s="1"/>
  <c r="C40" i="6"/>
  <c r="F24" i="7"/>
  <c r="E23" i="7"/>
  <c r="L24" i="2"/>
  <c r="I28" i="7" s="1"/>
  <c r="L26" i="2"/>
  <c r="I30" i="7" s="1"/>
  <c r="L36" i="2"/>
  <c r="I40" i="7" s="1"/>
  <c r="L38" i="2"/>
  <c r="I42" i="7" s="1"/>
  <c r="L41" i="2"/>
  <c r="I45" i="7" s="1"/>
  <c r="AF45" i="7" s="1"/>
  <c r="AH45" i="7" s="1"/>
  <c r="D49" i="7"/>
  <c r="G13" i="3"/>
  <c r="G17" i="3"/>
  <c r="G22" i="3"/>
  <c r="G26" i="3"/>
  <c r="G39" i="3"/>
  <c r="G44" i="3"/>
  <c r="O9" i="7"/>
  <c r="Q9" i="7" s="1"/>
  <c r="R9" i="7" s="1"/>
  <c r="H7" i="4"/>
  <c r="E9" i="4"/>
  <c r="G9" i="4" s="1"/>
  <c r="H9" i="4" s="1"/>
  <c r="R14" i="7"/>
  <c r="O17" i="7"/>
  <c r="Q17" i="7" s="1"/>
  <c r="R17" i="7" s="1"/>
  <c r="H15" i="4"/>
  <c r="E17" i="4"/>
  <c r="G17" i="4" s="1"/>
  <c r="H17" i="4" s="1"/>
  <c r="R22" i="7"/>
  <c r="E25" i="4"/>
  <c r="G25" i="4" s="1"/>
  <c r="H25" i="4" s="1"/>
  <c r="D29" i="4"/>
  <c r="H33" i="4"/>
  <c r="H36" i="4"/>
  <c r="U7" i="7"/>
  <c r="T8" i="7"/>
  <c r="T10" i="7"/>
  <c r="T12" i="7"/>
  <c r="T20" i="7"/>
  <c r="F23" i="5"/>
  <c r="F25" i="5"/>
  <c r="F27" i="5"/>
  <c r="F21" i="5" s="1"/>
  <c r="G29" i="5"/>
  <c r="G20" i="5" s="1"/>
  <c r="G43" i="5" s="1"/>
  <c r="G47" i="5" s="1"/>
  <c r="G49" i="5" s="1"/>
  <c r="F36" i="5"/>
  <c r="I5" i="6"/>
  <c r="X12" i="7"/>
  <c r="Z12" i="7" s="1"/>
  <c r="H10" i="6"/>
  <c r="AA15" i="7"/>
  <c r="K13" i="6"/>
  <c r="X20" i="7"/>
  <c r="Z20" i="7" s="1"/>
  <c r="H18" i="6"/>
  <c r="L22" i="6"/>
  <c r="K23" i="6"/>
  <c r="X42" i="7"/>
  <c r="Z42" i="7" s="1"/>
  <c r="H40" i="6"/>
  <c r="R26" i="7"/>
  <c r="T44" i="7"/>
  <c r="T43" i="7" s="1"/>
  <c r="U43" i="7"/>
  <c r="K7" i="6"/>
  <c r="K11" i="6"/>
  <c r="K15" i="6"/>
  <c r="K19" i="6"/>
  <c r="AA24" i="7"/>
  <c r="K26" i="6"/>
  <c r="J30" i="6"/>
  <c r="H31" i="6"/>
  <c r="Z34" i="7"/>
  <c r="AC36" i="7"/>
  <c r="H35" i="6"/>
  <c r="K37" i="6"/>
  <c r="M37" i="6" s="1"/>
  <c r="J41" i="6"/>
  <c r="H42" i="6"/>
  <c r="X49" i="7"/>
  <c r="I47" i="6"/>
  <c r="K47" i="6" s="1"/>
  <c r="L11" i="7"/>
  <c r="L7" i="7" s="1"/>
  <c r="Y13" i="7"/>
  <c r="Z13" i="7" s="1"/>
  <c r="L25" i="7"/>
  <c r="L24" i="7" s="1"/>
  <c r="L26" i="7"/>
  <c r="L36" i="7"/>
  <c r="L40" i="7"/>
  <c r="J38" i="7"/>
  <c r="AB32" i="7"/>
  <c r="AC37" i="7"/>
  <c r="AC44" i="7"/>
  <c r="AC43" i="7" s="1"/>
  <c r="AB43" i="7"/>
  <c r="L17" i="7"/>
  <c r="G32" i="7"/>
  <c r="T14" i="7"/>
  <c r="T16" i="7"/>
  <c r="T18" i="7"/>
  <c r="T22" i="7"/>
  <c r="T39" i="7"/>
  <c r="T41" i="7"/>
  <c r="S49" i="7"/>
  <c r="J5" i="6"/>
  <c r="AC15" i="7"/>
  <c r="AC19" i="7"/>
  <c r="Z21" i="7"/>
  <c r="F22" i="6"/>
  <c r="Z28" i="7"/>
  <c r="AC30" i="7"/>
  <c r="Z39" i="7"/>
  <c r="AC41" i="7"/>
  <c r="D47" i="6"/>
  <c r="AG7" i="7"/>
  <c r="L28" i="7"/>
  <c r="AA30" i="7"/>
  <c r="AG49" i="7"/>
  <c r="F30" i="6"/>
  <c r="H30" i="6" s="1"/>
  <c r="AD32" i="7"/>
  <c r="AC34" i="7"/>
  <c r="H33" i="6"/>
  <c r="Z36" i="7"/>
  <c r="I36" i="6"/>
  <c r="Y38" i="7"/>
  <c r="K39" i="6"/>
  <c r="AB49" i="7"/>
  <c r="AC47" i="7"/>
  <c r="H46" i="6"/>
  <c r="J7" i="7"/>
  <c r="AA16" i="7"/>
  <c r="AG24" i="7"/>
  <c r="T47" i="7"/>
  <c r="T49" i="7" s="1"/>
  <c r="U49" i="7"/>
  <c r="L5" i="6"/>
  <c r="AC16" i="7"/>
  <c r="H15" i="6"/>
  <c r="H19" i="6"/>
  <c r="Z25" i="7"/>
  <c r="X24" i="7"/>
  <c r="F47" i="6"/>
  <c r="L18" i="7"/>
  <c r="L19" i="7"/>
  <c r="L27" i="7"/>
  <c r="T34" i="7"/>
  <c r="S43" i="7"/>
  <c r="D45" i="5"/>
  <c r="D46" i="5" s="1"/>
  <c r="G46" i="5"/>
  <c r="K18" i="6"/>
  <c r="Y24" i="7"/>
  <c r="K25" i="6"/>
  <c r="K29" i="6"/>
  <c r="X32" i="7"/>
  <c r="Z33" i="7"/>
  <c r="AC35" i="7"/>
  <c r="H34" i="6"/>
  <c r="Z37" i="7"/>
  <c r="AA38" i="7"/>
  <c r="K40" i="6"/>
  <c r="X43" i="7"/>
  <c r="Z44" i="7"/>
  <c r="Z43" i="7" s="1"/>
  <c r="AD49" i="7"/>
  <c r="AC48" i="7"/>
  <c r="L16" i="7"/>
  <c r="L22" i="7"/>
  <c r="H12" i="6"/>
  <c r="H16" i="6"/>
  <c r="H20" i="6"/>
  <c r="H27" i="6"/>
  <c r="Y32" i="7"/>
  <c r="K33" i="6"/>
  <c r="D36" i="6"/>
  <c r="AC39" i="7"/>
  <c r="AB38" i="7"/>
  <c r="H38" i="6"/>
  <c r="W49" i="7"/>
  <c r="K46" i="6"/>
  <c r="G24" i="7"/>
  <c r="G23" i="7" s="1"/>
  <c r="P46" i="7"/>
  <c r="P50" i="7" s="1"/>
  <c r="P52" i="7" s="1"/>
  <c r="E32" i="7"/>
  <c r="L41" i="7"/>
  <c r="L39" i="7"/>
  <c r="L34" i="7"/>
  <c r="L31" i="7"/>
  <c r="L48" i="7"/>
  <c r="J24" i="7"/>
  <c r="J23" i="7" s="1"/>
  <c r="R47" i="7"/>
  <c r="R49" i="7" s="1"/>
  <c r="O47" i="7"/>
  <c r="O49" i="7" s="1"/>
  <c r="M49" i="7"/>
  <c r="J46" i="7"/>
  <c r="J50" i="7" s="1"/>
  <c r="J52" i="7" s="1"/>
  <c r="L44" i="7"/>
  <c r="L43" i="7" s="1"/>
  <c r="L30" i="7"/>
  <c r="AG32" i="7"/>
  <c r="O44" i="7"/>
  <c r="L47" i="7"/>
  <c r="L49" i="7" s="1"/>
  <c r="AE9" i="7" l="1"/>
  <c r="W46" i="7"/>
  <c r="W50" i="7" s="1"/>
  <c r="W52" i="7" s="1"/>
  <c r="AF48" i="7"/>
  <c r="AH48" i="7" s="1"/>
  <c r="D21" i="6"/>
  <c r="D44" i="6" s="1"/>
  <c r="D48" i="6" s="1"/>
  <c r="D50" i="6" s="1"/>
  <c r="AD23" i="7"/>
  <c r="AD46" i="7" s="1"/>
  <c r="AD50" i="7" s="1"/>
  <c r="AD52" i="7" s="1"/>
  <c r="AF15" i="7"/>
  <c r="AH15" i="7" s="1"/>
  <c r="Z24" i="7"/>
  <c r="T36" i="7"/>
  <c r="T32" i="7" s="1"/>
  <c r="AC49" i="7"/>
  <c r="H22" i="6"/>
  <c r="H21" i="6" s="1"/>
  <c r="F21" i="6"/>
  <c r="T38" i="7"/>
  <c r="G35" i="4"/>
  <c r="Q33" i="7"/>
  <c r="O32" i="7"/>
  <c r="F29" i="5"/>
  <c r="F20" i="5" s="1"/>
  <c r="F43" i="5" s="1"/>
  <c r="F47" i="5" s="1"/>
  <c r="F49" i="5" s="1"/>
  <c r="AA32" i="7"/>
  <c r="M7" i="7"/>
  <c r="O8" i="7"/>
  <c r="AE12" i="7"/>
  <c r="M25" i="6"/>
  <c r="F14" i="7"/>
  <c r="L10" i="2"/>
  <c r="I14" i="7" s="1"/>
  <c r="AF14" i="7" s="1"/>
  <c r="AH14" i="7" s="1"/>
  <c r="C43" i="7"/>
  <c r="V44" i="7"/>
  <c r="M7" i="6"/>
  <c r="M46" i="6"/>
  <c r="M35" i="6"/>
  <c r="L8" i="2"/>
  <c r="I12" i="7" s="1"/>
  <c r="M20" i="6"/>
  <c r="M14" i="6"/>
  <c r="V13" i="7"/>
  <c r="AE13" i="7" s="1"/>
  <c r="AF13" i="7" s="1"/>
  <c r="AH13" i="7" s="1"/>
  <c r="M32" i="6"/>
  <c r="C43" i="3"/>
  <c r="G20" i="3"/>
  <c r="M29" i="6"/>
  <c r="H27" i="7"/>
  <c r="H24" i="7" s="1"/>
  <c r="K20" i="2"/>
  <c r="K19" i="2" s="1"/>
  <c r="AE39" i="7"/>
  <c r="AF9" i="7"/>
  <c r="AH9" i="7" s="1"/>
  <c r="V8" i="7"/>
  <c r="C7" i="7"/>
  <c r="I33" i="7"/>
  <c r="AE10" i="7"/>
  <c r="I49" i="7"/>
  <c r="F16" i="7"/>
  <c r="L12" i="2"/>
  <c r="I16" i="7" s="1"/>
  <c r="V36" i="7"/>
  <c r="AE36" i="7" s="1"/>
  <c r="AF36" i="7" s="1"/>
  <c r="AH36" i="7" s="1"/>
  <c r="AE19" i="7"/>
  <c r="AF19" i="7" s="1"/>
  <c r="AH19" i="7" s="1"/>
  <c r="AC38" i="7"/>
  <c r="Y23" i="7"/>
  <c r="Y46" i="7" s="1"/>
  <c r="Y50" i="7" s="1"/>
  <c r="Y52" i="7" s="1"/>
  <c r="AG23" i="7"/>
  <c r="AG46" i="7" s="1"/>
  <c r="AG50" i="7" s="1"/>
  <c r="Z38" i="7"/>
  <c r="AC33" i="7"/>
  <c r="AC32" i="7" s="1"/>
  <c r="M40" i="6"/>
  <c r="AC25" i="7"/>
  <c r="AC24" i="7" s="1"/>
  <c r="AC23" i="7" s="1"/>
  <c r="AC46" i="7" s="1"/>
  <c r="AC50" i="7" s="1"/>
  <c r="AC52" i="7" s="1"/>
  <c r="AB24" i="7"/>
  <c r="AB23" i="7" s="1"/>
  <c r="AB46" i="7" s="1"/>
  <c r="AB50" i="7" s="1"/>
  <c r="AB52" i="7" s="1"/>
  <c r="F37" i="7"/>
  <c r="F32" i="7" s="1"/>
  <c r="L33" i="2"/>
  <c r="I37" i="7" s="1"/>
  <c r="AF37" i="7" s="1"/>
  <c r="AH37" i="7" s="1"/>
  <c r="U32" i="7"/>
  <c r="T11" i="7"/>
  <c r="M23" i="7"/>
  <c r="M46" i="7" s="1"/>
  <c r="M50" i="7" s="1"/>
  <c r="M52" i="7" s="1"/>
  <c r="I39" i="7"/>
  <c r="L34" i="2"/>
  <c r="M13" i="6"/>
  <c r="F18" i="7"/>
  <c r="L14" i="2"/>
  <c r="I18" i="7" s="1"/>
  <c r="AF18" i="7" s="1"/>
  <c r="AH18" i="7" s="1"/>
  <c r="AE31" i="7"/>
  <c r="AF31" i="7" s="1"/>
  <c r="AH31" i="7" s="1"/>
  <c r="R34" i="7"/>
  <c r="AF34" i="7" s="1"/>
  <c r="AH34" i="7" s="1"/>
  <c r="I25" i="7"/>
  <c r="L20" i="2"/>
  <c r="F32" i="1"/>
  <c r="Z27" i="7"/>
  <c r="E35" i="4"/>
  <c r="M17" i="6"/>
  <c r="M6" i="6"/>
  <c r="C5" i="6"/>
  <c r="H32" i="7"/>
  <c r="M45" i="6"/>
  <c r="C47" i="6"/>
  <c r="I23" i="1"/>
  <c r="I46" i="1" s="1"/>
  <c r="I50" i="1" s="1"/>
  <c r="V40" i="7"/>
  <c r="AE40" i="7" s="1"/>
  <c r="X38" i="7"/>
  <c r="J44" i="6"/>
  <c r="J48" i="6" s="1"/>
  <c r="J50" i="6" s="1"/>
  <c r="AE42" i="7"/>
  <c r="AF42" i="7" s="1"/>
  <c r="AH42" i="7" s="1"/>
  <c r="N23" i="7"/>
  <c r="N46" i="7" s="1"/>
  <c r="N50" i="7" s="1"/>
  <c r="N52" i="7" s="1"/>
  <c r="AA7" i="7"/>
  <c r="U24" i="7"/>
  <c r="D4" i="5"/>
  <c r="G44" i="6"/>
  <c r="G48" i="6" s="1"/>
  <c r="G50" i="6" s="1"/>
  <c r="F38" i="7"/>
  <c r="M27" i="6"/>
  <c r="M26" i="6"/>
  <c r="F20" i="7"/>
  <c r="L16" i="2"/>
  <c r="I20" i="7" s="1"/>
  <c r="M31" i="6"/>
  <c r="C30" i="6"/>
  <c r="G21" i="4"/>
  <c r="H22" i="4"/>
  <c r="H21" i="4" s="1"/>
  <c r="F24" i="1"/>
  <c r="F23" i="1" s="1"/>
  <c r="F46" i="1" s="1"/>
  <c r="F50" i="1" s="1"/>
  <c r="M33" i="6"/>
  <c r="V11" i="7"/>
  <c r="AE11" i="7" s="1"/>
  <c r="C49" i="7"/>
  <c r="V47" i="7"/>
  <c r="M19" i="6"/>
  <c r="AE30" i="7"/>
  <c r="AF30" i="7" s="1"/>
  <c r="AH30" i="7" s="1"/>
  <c r="H35" i="4"/>
  <c r="AE27" i="7"/>
  <c r="H8" i="7"/>
  <c r="H7" i="7" s="1"/>
  <c r="K3" i="2"/>
  <c r="M38" i="6"/>
  <c r="G30" i="4"/>
  <c r="E29" i="4"/>
  <c r="K36" i="6"/>
  <c r="AC7" i="7"/>
  <c r="T25" i="7"/>
  <c r="T24" i="7" s="1"/>
  <c r="Z8" i="7"/>
  <c r="Z7" i="7" s="1"/>
  <c r="X7" i="7"/>
  <c r="O24" i="7"/>
  <c r="AE29" i="7"/>
  <c r="AF29" i="7" s="1"/>
  <c r="AH29" i="7" s="1"/>
  <c r="L33" i="7"/>
  <c r="L32" i="7" s="1"/>
  <c r="L23" i="7" s="1"/>
  <c r="L46" i="7" s="1"/>
  <c r="L50" i="7" s="1"/>
  <c r="L52" i="7" s="1"/>
  <c r="K32" i="7"/>
  <c r="K23" i="7" s="1"/>
  <c r="K46" i="7" s="1"/>
  <c r="K50" i="7" s="1"/>
  <c r="K52" i="7" s="1"/>
  <c r="AE28" i="7"/>
  <c r="AF28" i="7" s="1"/>
  <c r="AH28" i="7" s="1"/>
  <c r="R16" i="7"/>
  <c r="L13" i="2"/>
  <c r="I17" i="7" s="1"/>
  <c r="V33" i="7"/>
  <c r="C32" i="7"/>
  <c r="F11" i="7"/>
  <c r="L7" i="2"/>
  <c r="I11" i="7" s="1"/>
  <c r="E21" i="4"/>
  <c r="E20" i="4" s="1"/>
  <c r="E43" i="4" s="1"/>
  <c r="E47" i="4" s="1"/>
  <c r="E49" i="4" s="1"/>
  <c r="AE35" i="7"/>
  <c r="AF35" i="7" s="1"/>
  <c r="AH35" i="7" s="1"/>
  <c r="M9" i="6"/>
  <c r="C36" i="6"/>
  <c r="M36" i="6" s="1"/>
  <c r="M39" i="6"/>
  <c r="X23" i="7"/>
  <c r="X46" i="7" s="1"/>
  <c r="X50" i="7" s="1"/>
  <c r="X52" i="7" s="1"/>
  <c r="AA23" i="7"/>
  <c r="AA46" i="7" s="1"/>
  <c r="AA50" i="7" s="1"/>
  <c r="AA52" i="7" s="1"/>
  <c r="F23" i="7"/>
  <c r="K5" i="6"/>
  <c r="AE26" i="7"/>
  <c r="AF26" i="7" s="1"/>
  <c r="AH26" i="7" s="1"/>
  <c r="F4" i="5"/>
  <c r="E43" i="5"/>
  <c r="E47" i="5" s="1"/>
  <c r="E49" i="5" s="1"/>
  <c r="E4" i="4"/>
  <c r="G5" i="4"/>
  <c r="F44" i="6"/>
  <c r="F48" i="6" s="1"/>
  <c r="F50" i="6" s="1"/>
  <c r="H5" i="6"/>
  <c r="H44" i="6" s="1"/>
  <c r="R25" i="7"/>
  <c r="R24" i="7" s="1"/>
  <c r="Q24" i="7"/>
  <c r="AE20" i="7"/>
  <c r="F43" i="3"/>
  <c r="D47" i="3"/>
  <c r="O40" i="7"/>
  <c r="Q40" i="7" s="1"/>
  <c r="R40" i="7" s="1"/>
  <c r="M15" i="6"/>
  <c r="R42" i="7"/>
  <c r="M23" i="6"/>
  <c r="C22" i="6"/>
  <c r="D23" i="7"/>
  <c r="D46" i="7" s="1"/>
  <c r="D50" i="7" s="1"/>
  <c r="D52" i="7" s="1"/>
  <c r="AF22" i="7"/>
  <c r="AH22" i="7" s="1"/>
  <c r="V41" i="7"/>
  <c r="AE41" i="7" s="1"/>
  <c r="AF41" i="7" s="1"/>
  <c r="AH41" i="7" s="1"/>
  <c r="AE21" i="7"/>
  <c r="AF21" i="7" s="1"/>
  <c r="AH21" i="7" s="1"/>
  <c r="I21" i="6"/>
  <c r="I44" i="6" s="1"/>
  <c r="I48" i="6" s="1"/>
  <c r="I50" i="6" s="1"/>
  <c r="K22" i="6"/>
  <c r="L45" i="2"/>
  <c r="Q44" i="7"/>
  <c r="O43" i="7"/>
  <c r="L38" i="7"/>
  <c r="Z32" i="7"/>
  <c r="H47" i="6"/>
  <c r="U38" i="7"/>
  <c r="Z47" i="7"/>
  <c r="Z49" i="7" s="1"/>
  <c r="L21" i="6"/>
  <c r="F35" i="5"/>
  <c r="T7" i="7"/>
  <c r="S38" i="7"/>
  <c r="S23" i="7" s="1"/>
  <c r="S46" i="7" s="1"/>
  <c r="S50" i="7" s="1"/>
  <c r="S52" i="7" s="1"/>
  <c r="K41" i="6"/>
  <c r="Q39" i="7"/>
  <c r="D43" i="5"/>
  <c r="D47" i="5" s="1"/>
  <c r="D49" i="5" s="1"/>
  <c r="K30" i="6"/>
  <c r="F10" i="7"/>
  <c r="L6" i="2"/>
  <c r="I10" i="7" s="1"/>
  <c r="AF10" i="7" s="1"/>
  <c r="AH10" i="7" s="1"/>
  <c r="M18" i="6"/>
  <c r="M12" i="6"/>
  <c r="M42" i="6"/>
  <c r="C41" i="6"/>
  <c r="AE17" i="7"/>
  <c r="L23" i="2"/>
  <c r="I27" i="7" s="1"/>
  <c r="C24" i="7"/>
  <c r="V25" i="7"/>
  <c r="F8" i="7"/>
  <c r="L4" i="2"/>
  <c r="I3" i="2"/>
  <c r="H40" i="2" s="1"/>
  <c r="M11" i="6"/>
  <c r="R11" i="7"/>
  <c r="M16" i="6"/>
  <c r="AF11" i="7" l="1"/>
  <c r="AH11" i="7" s="1"/>
  <c r="AF40" i="7"/>
  <c r="AH40" i="7" s="1"/>
  <c r="AF12" i="7"/>
  <c r="AH12" i="7" s="1"/>
  <c r="AF17" i="7"/>
  <c r="AH17" i="7" s="1"/>
  <c r="AF20" i="7"/>
  <c r="AH20" i="7" s="1"/>
  <c r="E44" i="7"/>
  <c r="E43" i="7" s="1"/>
  <c r="E46" i="7" s="1"/>
  <c r="E50" i="7" s="1"/>
  <c r="E52" i="7" s="1"/>
  <c r="J40" i="2"/>
  <c r="I40" i="2"/>
  <c r="H39" i="2"/>
  <c r="H42" i="2" s="1"/>
  <c r="H46" i="2" s="1"/>
  <c r="Q38" i="7"/>
  <c r="R39" i="7"/>
  <c r="R38" i="7" s="1"/>
  <c r="R23" i="7" s="1"/>
  <c r="M47" i="6"/>
  <c r="I32" i="7"/>
  <c r="AE44" i="7"/>
  <c r="AE43" i="7" s="1"/>
  <c r="V43" i="7"/>
  <c r="Q8" i="7"/>
  <c r="O7" i="7"/>
  <c r="I8" i="7"/>
  <c r="L3" i="2"/>
  <c r="F7" i="7"/>
  <c r="D49" i="3"/>
  <c r="F49" i="3" s="1"/>
  <c r="F47" i="3"/>
  <c r="I24" i="7"/>
  <c r="AF16" i="7"/>
  <c r="AH16" i="7" s="1"/>
  <c r="AE8" i="7"/>
  <c r="AE7" i="7" s="1"/>
  <c r="V7" i="7"/>
  <c r="Z23" i="7"/>
  <c r="Z46" i="7" s="1"/>
  <c r="Z50" i="7" s="1"/>
  <c r="Z52" i="7" s="1"/>
  <c r="G4" i="4"/>
  <c r="H5" i="4"/>
  <c r="H4" i="4" s="1"/>
  <c r="M5" i="6"/>
  <c r="C46" i="7"/>
  <c r="C50" i="7" s="1"/>
  <c r="C52" i="7" s="1"/>
  <c r="AE25" i="7"/>
  <c r="AE24" i="7" s="1"/>
  <c r="V24" i="7"/>
  <c r="C23" i="7"/>
  <c r="K21" i="6"/>
  <c r="C21" i="6"/>
  <c r="C44" i="6" s="1"/>
  <c r="C48" i="6" s="1"/>
  <c r="C50" i="6" s="1"/>
  <c r="M22" i="6"/>
  <c r="AE33" i="7"/>
  <c r="AE32" i="7" s="1"/>
  <c r="V32" i="7"/>
  <c r="O23" i="7"/>
  <c r="O46" i="7" s="1"/>
  <c r="O50" i="7" s="1"/>
  <c r="O52" i="7" s="1"/>
  <c r="G29" i="4"/>
  <c r="H30" i="4"/>
  <c r="H29" i="4" s="1"/>
  <c r="H20" i="4" s="1"/>
  <c r="H43" i="4" s="1"/>
  <c r="H47" i="4" s="1"/>
  <c r="H49" i="4" s="1"/>
  <c r="V38" i="7"/>
  <c r="V49" i="7"/>
  <c r="AE47" i="7"/>
  <c r="G20" i="4"/>
  <c r="G43" i="4" s="1"/>
  <c r="G47" i="4" s="1"/>
  <c r="G49" i="4" s="1"/>
  <c r="AE38" i="7"/>
  <c r="G43" i="3"/>
  <c r="C47" i="3"/>
  <c r="AF27" i="7"/>
  <c r="AH27" i="7" s="1"/>
  <c r="Q23" i="7"/>
  <c r="K44" i="6"/>
  <c r="K48" i="6" s="1"/>
  <c r="K50" i="6" s="1"/>
  <c r="M30" i="6"/>
  <c r="Q32" i="7"/>
  <c r="R33" i="7"/>
  <c r="R32" i="7" s="1"/>
  <c r="Q43" i="7"/>
  <c r="R44" i="7"/>
  <c r="R43" i="7" s="1"/>
  <c r="AF39" i="7"/>
  <c r="I38" i="7"/>
  <c r="O38" i="7"/>
  <c r="H48" i="6"/>
  <c r="H50" i="6" s="1"/>
  <c r="T23" i="7"/>
  <c r="T46" i="7" s="1"/>
  <c r="T50" i="7" s="1"/>
  <c r="T52" i="7" s="1"/>
  <c r="U23" i="7"/>
  <c r="U46" i="7" s="1"/>
  <c r="U50" i="7" s="1"/>
  <c r="U52" i="7" s="1"/>
  <c r="L28" i="2"/>
  <c r="L19" i="2" s="1"/>
  <c r="H23" i="7"/>
  <c r="AE23" i="7" l="1"/>
  <c r="V23" i="7"/>
  <c r="AE49" i="7"/>
  <c r="AF47" i="7"/>
  <c r="AF25" i="7"/>
  <c r="Q7" i="7"/>
  <c r="R8" i="7"/>
  <c r="R7" i="7" s="1"/>
  <c r="R46" i="7" s="1"/>
  <c r="R50" i="7" s="1"/>
  <c r="R52" i="7" s="1"/>
  <c r="Q46" i="7"/>
  <c r="Q50" i="7" s="1"/>
  <c r="Q52" i="7" s="1"/>
  <c r="M21" i="6"/>
  <c r="I23" i="7"/>
  <c r="V46" i="7"/>
  <c r="V50" i="7" s="1"/>
  <c r="V52" i="7" s="1"/>
  <c r="AE46" i="7"/>
  <c r="F44" i="7"/>
  <c r="F43" i="7" s="1"/>
  <c r="F46" i="7" s="1"/>
  <c r="F50" i="7" s="1"/>
  <c r="F52" i="7" s="1"/>
  <c r="L40" i="2"/>
  <c r="I39" i="2"/>
  <c r="I42" i="2" s="1"/>
  <c r="I46" i="2" s="1"/>
  <c r="AF38" i="7"/>
  <c r="AH39" i="7"/>
  <c r="AH38" i="7" s="1"/>
  <c r="AF33" i="7"/>
  <c r="G44" i="7"/>
  <c r="G43" i="7" s="1"/>
  <c r="G46" i="7" s="1"/>
  <c r="G50" i="7" s="1"/>
  <c r="G52" i="7" s="1"/>
  <c r="J39" i="2"/>
  <c r="J42" i="2" s="1"/>
  <c r="J46" i="2" s="1"/>
  <c r="K40" i="2"/>
  <c r="I7" i="7"/>
  <c r="AF8" i="7"/>
  <c r="C49" i="3"/>
  <c r="G49" i="3" s="1"/>
  <c r="G47" i="3"/>
  <c r="AE50" i="7" l="1"/>
  <c r="AE52" i="7" s="1"/>
  <c r="AH25" i="7"/>
  <c r="AH24" i="7" s="1"/>
  <c r="AF24" i="7"/>
  <c r="AH47" i="7"/>
  <c r="AH49" i="7" s="1"/>
  <c r="AF49" i="7"/>
  <c r="AF7" i="7"/>
  <c r="AH8" i="7"/>
  <c r="AH7" i="7" s="1"/>
  <c r="I44" i="7"/>
  <c r="L39" i="2"/>
  <c r="L42" i="2" s="1"/>
  <c r="L46" i="2" s="1"/>
  <c r="H44" i="7"/>
  <c r="H43" i="7" s="1"/>
  <c r="H46" i="7" s="1"/>
  <c r="H50" i="7" s="1"/>
  <c r="H52" i="7" s="1"/>
  <c r="K39" i="2"/>
  <c r="K42" i="2" s="1"/>
  <c r="K46" i="2" s="1"/>
  <c r="AF32" i="7"/>
  <c r="AH33" i="7"/>
  <c r="AH32" i="7" s="1"/>
  <c r="AF23" i="7" l="1"/>
  <c r="AF44" i="7"/>
  <c r="I43" i="7"/>
  <c r="I46" i="7" s="1"/>
  <c r="I50" i="7" s="1"/>
  <c r="I52" i="7" s="1"/>
  <c r="AH23" i="7"/>
  <c r="AF43" i="7" l="1"/>
  <c r="AF46" i="7" s="1"/>
  <c r="AF50" i="7" s="1"/>
  <c r="AF52" i="7" s="1"/>
  <c r="AH44" i="7"/>
  <c r="AH46" i="7" l="1"/>
  <c r="AH50" i="7" s="1"/>
  <c r="AH43" i="7"/>
  <c r="L41" i="6" l="1"/>
  <c r="M41" i="6" l="1"/>
  <c r="M44" i="6" s="1"/>
  <c r="M48" i="6" s="1"/>
  <c r="M50" i="6" s="1"/>
  <c r="L44" i="6"/>
  <c r="L48" i="6" s="1"/>
  <c r="L50" i="6" s="1"/>
</calcChain>
</file>

<file path=xl/comments1.xml><?xml version="1.0" encoding="utf-8"?>
<comments xmlns="http://schemas.openxmlformats.org/spreadsheetml/2006/main">
  <authors>
    <author>Erin Guthrie</author>
  </authors>
  <commentList>
    <comment ref="D43" authorId="0" shapeId="0">
      <text>
        <r>
          <rPr>
            <b/>
            <sz val="9"/>
            <color indexed="81"/>
            <rFont val="Tahoma"/>
            <family val="2"/>
          </rPr>
          <t>Erin Guthrie:</t>
        </r>
        <r>
          <rPr>
            <sz val="9"/>
            <color indexed="81"/>
            <rFont val="Tahoma"/>
            <family val="2"/>
          </rPr>
          <t xml:space="preserve">
FY18 PharmD Transfer
</t>
        </r>
      </text>
    </comment>
    <comment ref="D44" authorId="0" shapeId="0">
      <text>
        <r>
          <rPr>
            <b/>
            <sz val="9"/>
            <color indexed="81"/>
            <rFont val="Tahoma"/>
            <family val="2"/>
          </rPr>
          <t>Erin Guthrie:</t>
        </r>
        <r>
          <rPr>
            <sz val="9"/>
            <color indexed="81"/>
            <rFont val="Tahoma"/>
            <family val="2"/>
          </rPr>
          <t xml:space="preserve">
FY16 Error 
</t>
        </r>
      </text>
    </comment>
  </commentList>
</comments>
</file>

<file path=xl/comments2.xml><?xml version="1.0" encoding="utf-8"?>
<comments xmlns="http://schemas.openxmlformats.org/spreadsheetml/2006/main">
  <authors>
    <author>Jason Campbell</author>
  </authors>
  <commentList>
    <comment ref="P40" authorId="0" shapeId="0">
      <text>
        <r>
          <rPr>
            <b/>
            <sz val="9"/>
            <color indexed="81"/>
            <rFont val="Tahoma"/>
            <family val="2"/>
          </rPr>
          <t>Jason Campbell:</t>
        </r>
        <r>
          <rPr>
            <sz val="9"/>
            <color indexed="81"/>
            <rFont val="Tahoma"/>
            <family val="2"/>
          </rPr>
          <t xml:space="preserve">
Showing the 430k return to central in the "allocations from PRF" column. No reason why this needs to be so disaggregated across the table.</t>
        </r>
      </text>
    </comment>
  </commentList>
</comments>
</file>

<file path=xl/sharedStrings.xml><?xml version="1.0" encoding="utf-8"?>
<sst xmlns="http://schemas.openxmlformats.org/spreadsheetml/2006/main" count="550" uniqueCount="201">
  <si>
    <t>Coll Code</t>
  </si>
  <si>
    <t>Units/Campuses</t>
  </si>
  <si>
    <t>FY18 Beginning Permanent GOF/DOF Budget</t>
  </si>
  <si>
    <t>Effect of FY18 ABB Table Allocations</t>
  </si>
  <si>
    <t>Central Support &amp; Returns, Supplemental Budget &amp; Other In Year Adjustments</t>
  </si>
  <si>
    <t>2018 (June) Permanent GOF/DOF Budget</t>
  </si>
  <si>
    <t>2018 (June) CF GOF/DOF Budget</t>
  </si>
  <si>
    <t>2018 (June) Permanent + CF GOF/DOF Budget</t>
  </si>
  <si>
    <t>Check Cell - Match to ABB Table FY18 Ending</t>
  </si>
  <si>
    <t>SQL Query - All FY18 BGT Perm Revisions by User "BEGIN"</t>
  </si>
  <si>
    <t>FY2018 ABB Table Incremental Changes (All Categories)</t>
  </si>
  <si>
    <t>Check Cell to FY18 ABB Table</t>
  </si>
  <si>
    <t>YTD FY18 Perm Revisions, by user other than "Begin"</t>
  </si>
  <si>
    <t>SQL Query - Perm GOF/DOF Budgets Excluding Budget Family DOF4 (STF)</t>
  </si>
  <si>
    <t xml:space="preserve"> CF GOF/DOF Budgets Excluding Budget Family DOF4 (STF)</t>
  </si>
  <si>
    <t>SQL Query - CF+Perm GOF/DOF Budgets Excluding Budget Family DOF4 (STF)</t>
  </si>
  <si>
    <t>A</t>
  </si>
  <si>
    <t>B</t>
  </si>
  <si>
    <t>C</t>
  </si>
  <si>
    <t>D</t>
  </si>
  <si>
    <t>E</t>
  </si>
  <si>
    <t>F</t>
  </si>
  <si>
    <t>G = E+F</t>
  </si>
  <si>
    <t>Seattle Academic Units</t>
  </si>
  <si>
    <t>College of Built Environments</t>
  </si>
  <si>
    <t>College of Arts &amp; Sciences</t>
  </si>
  <si>
    <t>Foster School of Business</t>
  </si>
  <si>
    <t>College of Education</t>
  </si>
  <si>
    <t>College of Engineering</t>
  </si>
  <si>
    <t>College of the Environment</t>
  </si>
  <si>
    <t>The Information School</t>
  </si>
  <si>
    <t>School of Law</t>
  </si>
  <si>
    <t>Evans School of Public Policy &amp; Governance</t>
  </si>
  <si>
    <t>School of Social Work</t>
  </si>
  <si>
    <t>School of Dentistry</t>
  </si>
  <si>
    <t>School of Medicine (Includes 303)</t>
  </si>
  <si>
    <t>School of Nursing</t>
  </si>
  <si>
    <t>School of Pharmacy</t>
  </si>
  <si>
    <t>School of Public Health</t>
  </si>
  <si>
    <t>Seattle Administrative Units</t>
  </si>
  <si>
    <t>Institutional Infrastructure</t>
  </si>
  <si>
    <t>President</t>
  </si>
  <si>
    <t>Attorney General</t>
  </si>
  <si>
    <t>Provost</t>
  </si>
  <si>
    <t>Finance and Administration</t>
  </si>
  <si>
    <t>External Affairs</t>
  </si>
  <si>
    <t>Advancement</t>
  </si>
  <si>
    <t>Medical Centers Administration</t>
  </si>
  <si>
    <t>Instructional &amp; Student Support</t>
  </si>
  <si>
    <t>Office of Minority Affairs &amp; Diversity</t>
  </si>
  <si>
    <t>Student Life</t>
  </si>
  <si>
    <t>Continuum College</t>
  </si>
  <si>
    <t xml:space="preserve">Graduate School </t>
  </si>
  <si>
    <t>Undergraduate Academic Affairs</t>
  </si>
  <si>
    <t>Research &amp; Innovation</t>
  </si>
  <si>
    <t>Libraries</t>
  </si>
  <si>
    <t>Research</t>
  </si>
  <si>
    <t>CoMotion</t>
  </si>
  <si>
    <t>Health Sciences Administration</t>
  </si>
  <si>
    <t>Central Resources</t>
  </si>
  <si>
    <t>Central</t>
  </si>
  <si>
    <t>DS</t>
  </si>
  <si>
    <t>Debt Service &amp; Transfers</t>
  </si>
  <si>
    <t>Seattle Total</t>
  </si>
  <si>
    <t>UW Bothell</t>
  </si>
  <si>
    <t>UW Tacoma</t>
  </si>
  <si>
    <t>Bothell and Tacoma Total</t>
  </si>
  <si>
    <t>Permanent GOF/DOF Total</t>
  </si>
  <si>
    <t>Tuition</t>
  </si>
  <si>
    <t>FY18 Base</t>
  </si>
  <si>
    <t>Prior Period Adjustments</t>
  </si>
  <si>
    <t>FY17 True Up of True Up</t>
  </si>
  <si>
    <t>FY18TrueUp of True Up</t>
  </si>
  <si>
    <t>FY18 Base Adjusted</t>
  </si>
  <si>
    <t>FY18 Actuals</t>
  </si>
  <si>
    <t>FY18 True-Up</t>
  </si>
  <si>
    <t>Projected FY19 Revenue</t>
  </si>
  <si>
    <t>Incremental FY19 Revenue</t>
  </si>
  <si>
    <t>FY19 Base</t>
  </si>
  <si>
    <t>Supplement</t>
  </si>
  <si>
    <t>Revised FY18 Base</t>
  </si>
  <si>
    <t>Incremental Increases to Offset Prior Period Funding Gap</t>
  </si>
  <si>
    <t>FY19 Projected Incremental Summer Tuition</t>
  </si>
  <si>
    <t>FY19 Total Increment</t>
  </si>
  <si>
    <t>Calculation Type</t>
  </si>
  <si>
    <t>Direct Copy from FY18 Table</t>
  </si>
  <si>
    <t>Central DOF Allocation for cumulative prior period funding gap</t>
  </si>
  <si>
    <t>Incremental DOF Increase + Proj Summer Q18 Tuition</t>
  </si>
  <si>
    <t>FY18 Base + FY19 Total Increment</t>
  </si>
  <si>
    <t>Temporary Provisos</t>
  </si>
  <si>
    <t>Grand Total</t>
  </si>
  <si>
    <t>ICR</t>
  </si>
  <si>
    <t>Increment</t>
  </si>
  <si>
    <t>Adjustment to FY19</t>
  </si>
  <si>
    <t>Increment FY19</t>
  </si>
  <si>
    <t>"AY18 Allocation Table"</t>
  </si>
  <si>
    <t>"ICR"</t>
  </si>
  <si>
    <t>calculated</t>
  </si>
  <si>
    <t>Hardcoded based on BO notes (also captured in CTDB)</t>
  </si>
  <si>
    <t>Miscellaneous Fees</t>
  </si>
  <si>
    <t>FY18 Adj to Actual (Rounding Issue)</t>
  </si>
  <si>
    <t>FY18 Adj Base</t>
  </si>
  <si>
    <t>True-Up</t>
  </si>
  <si>
    <t>Source Document</t>
  </si>
  <si>
    <t>Accounts for rounding error applied in FY18 Table</t>
  </si>
  <si>
    <t>A+B</t>
  </si>
  <si>
    <t>E-C</t>
  </si>
  <si>
    <t>"Misc Fees" actuals, distributed via ABB mechanisms</t>
  </si>
  <si>
    <t>Inflation Adjustment for Backfill</t>
  </si>
  <si>
    <t>ABB Tuition Parameter and Mapping Changes</t>
  </si>
  <si>
    <t>State-Funded Benefit Changes</t>
  </si>
  <si>
    <t>State Funded Merit Increases</t>
  </si>
  <si>
    <t>State-Funded Compensation Changes</t>
  </si>
  <si>
    <t>Provisos</t>
  </si>
  <si>
    <t>State and local funds not yet allocated for use</t>
  </si>
  <si>
    <t>Legislative Directives</t>
  </si>
  <si>
    <t>Centrally Funded Initiatives/Returns to Central</t>
  </si>
  <si>
    <t>FY19 Supplement</t>
  </si>
  <si>
    <t>UG Revenue Share, by College/Campus X Backfill Inflation Allocation from State</t>
  </si>
  <si>
    <t>Campus share of Budgeted GOF positions x Benefit Allocation from State</t>
  </si>
  <si>
    <t>Campus share of Budgeted GOF positions x Salary Allocation from State</t>
  </si>
  <si>
    <t>Benefit+Merit</t>
  </si>
  <si>
    <t>Incremental Change to Perm Provisos Allocated to Units</t>
  </si>
  <si>
    <t>M&amp;O Allocation from State</t>
  </si>
  <si>
    <t>Provisos + Unallocated</t>
  </si>
  <si>
    <t>Sum of Perm Allocations to(From) Units</t>
  </si>
  <si>
    <t>FY18 Base + Backfill + Mapping Changes + Comp Changes + Leg Directives + Centrally Funded Initatives</t>
  </si>
  <si>
    <t>FY18 ABB Allocation Table</t>
  </si>
  <si>
    <t>SQL Query</t>
  </si>
  <si>
    <t>Calculate using position download + other values</t>
  </si>
  <si>
    <t>From Becka</t>
  </si>
  <si>
    <t>CTDB Perm FY19 Allocations</t>
  </si>
  <si>
    <t>FY19 ABB Allocation Table - as of June 30, 2018 - Final</t>
  </si>
  <si>
    <t>Summer Quarter</t>
  </si>
  <si>
    <t>FY19 Total ABB Budget (P+C)</t>
  </si>
  <si>
    <t>FY19 Temporary State Provisos</t>
  </si>
  <si>
    <t>FY19 Total Permanent ABB Budget + Temporary Provisos</t>
  </si>
  <si>
    <t>FY18 Adjusted Base</t>
  </si>
  <si>
    <t>FY18 Summer Quarter Distribution Base</t>
  </si>
  <si>
    <t>FY19 Summer Quarter Incremental Allocation</t>
  </si>
  <si>
    <t>FY19 Summer Quarter Distribution Base</t>
  </si>
  <si>
    <t>Adjustment to FY18</t>
  </si>
  <si>
    <t>Permanent Central Support, Including Fixed Costs</t>
  </si>
  <si>
    <t>D = C-B</t>
  </si>
  <si>
    <t>E = F-C</t>
  </si>
  <si>
    <t>F = B+D+E</t>
  </si>
  <si>
    <t>G</t>
  </si>
  <si>
    <t>H = I-G</t>
  </si>
  <si>
    <t>I</t>
  </si>
  <si>
    <t>J</t>
  </si>
  <si>
    <t>K</t>
  </si>
  <si>
    <t>L</t>
  </si>
  <si>
    <t>M</t>
  </si>
  <si>
    <t>N</t>
  </si>
  <si>
    <t>O</t>
  </si>
  <si>
    <t>P</t>
  </si>
  <si>
    <t>Q</t>
  </si>
  <si>
    <t>R</t>
  </si>
  <si>
    <t>S</t>
  </si>
  <si>
    <t>T</t>
  </si>
  <si>
    <t>U</t>
  </si>
  <si>
    <t>V</t>
  </si>
  <si>
    <t>AM</t>
  </si>
  <si>
    <t>AN</t>
  </si>
  <si>
    <t>AN-AM</t>
  </si>
  <si>
    <t>AO</t>
  </si>
  <si>
    <t>AQ=AP-AM</t>
  </si>
  <si>
    <t>AP=AN+AO</t>
  </si>
  <si>
    <t>BA</t>
  </si>
  <si>
    <t>BC</t>
  </si>
  <si>
    <t>BD</t>
  </si>
  <si>
    <t>BE=BC+BD</t>
  </si>
  <si>
    <t>From True Up and Incremental Doc</t>
  </si>
  <si>
    <t>"AY17 Allocation Table"</t>
  </si>
  <si>
    <t>"Misc Fees"</t>
  </si>
  <si>
    <t>SQL</t>
  </si>
  <si>
    <t>CTDB Perm FY19 Allocations (PRF)</t>
  </si>
  <si>
    <t>Medical Centers - State Appropriation</t>
  </si>
  <si>
    <t>FOOTNOTES BY COLUMN: (continued on the following page)</t>
  </si>
  <si>
    <t xml:space="preserve">A:  The GOF/DOF Permanent + Carryforward FY18  budget for the unit specified is as of June 2018, including existing provisos and fixed cost budgets the unit may have within its purview. The FY18 Final Permanent + Carryforward GOF/DOF budget does not equal the FY18 total ABB Budget from last spring due to allocations, budget shifts or organizational changes made during the interim period. This column is intended to reflect a "base" for incrementing off of to derive the FY2019 permanent budget makeup, rather than a true picture of available resources for a unit to expend in FY18 due to the inclusion of the carryforward component.  Please let OPB know if you would like a list of your unit's allocations for FY18. </t>
  </si>
  <si>
    <t>B:  These numbers are carried over from the prior year's published ABB table, however the cumulative impact of the secondary revenue true up for UWB and UWT has been incorporated into this figure.</t>
  </si>
  <si>
    <t>C:  FY18 Actuals are based on calculated actuals as part of the ABB tuition model. FY18 estimated actual collections are calibrated to the fiscal year end based on June month-end collections. See footnote (1), below for immaterial changes to this column as a result of a technical issue in the SDB system, identified after the preliminary ABB allocation table was published.</t>
  </si>
  <si>
    <t>D: Tuition true-up for UW Bothell and UW Tacoma will be updated after the close of the fiscal year (true up is based on prior year actual collections), and allocated as a separate transfer.</t>
  </si>
  <si>
    <t>E:  The calculation of the difference between the FY18 actuals and the FY19 Base (projected revenue).</t>
  </si>
  <si>
    <t>F:  The calculated sum of the FY18 base, true-up allocations and the incremental allocation for FY19.</t>
  </si>
  <si>
    <t>G: Base value reflects the impact of an agreement between the SoM, SoD and the Provost to incrementally address the permanent funding gap between ABB inception and SQ2017 over a period of time</t>
  </si>
  <si>
    <t>H: Allocations are based on projected incremental summer revenue, plus an agreement between the SoM, SoD and Provost to incrementally address the permanent funding gap between ABB inception and SQ2017 over a period of time</t>
  </si>
  <si>
    <t>J:  These numbers are carried over from the prior year's published ABB Table.</t>
  </si>
  <si>
    <t>K:  This column is the incremental change between the prior year's distribution and the current year's distribution.</t>
  </si>
  <si>
    <t>L:  Calculated as 35 percent of the ICR generated between April 2017 and March 2018.</t>
  </si>
  <si>
    <t>M:  These numbers are adjusted for incorrect rounding of figures that were applied in the prior year's published ABB Table. Units will receive additional allocations of permanent DOF in FY19 to address the variance between FY18 actual allocations and corrected FY18 amounts. Immaterial impact.</t>
  </si>
  <si>
    <t>N:  The calculated difference between the FY19 base and FY18 adj base.</t>
  </si>
  <si>
    <t>O:  Miscellaneous fee figures represent 70% of revenue generated by such fees (net of any expenses posted to the budget), unless alternative agreements are in place. These amounts will be adjusted based on fiscal year end close data.</t>
  </si>
  <si>
    <t>P:  As noted, the FY18 Final Permanent GOF/DOF budget does not equal the FY18 total ABB Budget from last spring due to allocations made in the interim period.  Because of this, the Revised FY18 Supplement Base is calculated as the FY18 Final Permanent GOF/DOF budget less the FY18 adjusted tuition base, Summer Quarter base, ICR base, and Miscellaneous Fee base.</t>
  </si>
  <si>
    <t>Q:  When the state decreased resident undergraduate tuition rates in 2015-16 and 2016-17, funds were provided to the University to "backfill" for this revenue loss. For FY18 and FY19, the state has provided an inflationary adjustment for those backfill funds. The funds were split between the campuses on the basis of the percentage of total resident undergraduate operating fee revenue each campus generated. UW Seattle's portion of the funds were distributed to units under the ABB rules for distributing undergraduate operating fee revenue.</t>
  </si>
  <si>
    <t xml:space="preserve">R:  In this column, the "Central" line includes compensation and benefits funding that will be distributed as part of the September merit process. </t>
  </si>
  <si>
    <t>S:  This column includes allocation of provisos to units and additional unallocated state funding to the "Central" line.</t>
  </si>
  <si>
    <t>T:  This column includes the sum of permanent allocations to(from) units as of June 30th. This column includes the following allocations (1) unit adjustment funding, (2) permanent commitments of Provost Reinvestment Fund made during or prior to FY18 for FY19, (3) permanent commitments of Central Reserves made during or prior to FY18 for FY19 and (4)the carryforward effect of FY18 commitments. This column does not include  FY19 permanent commitments made for FY19 after June 30th due to the fixed cut off date used for purposes of producing this table or allocation of salary, benefit or O&amp;M funding from the state (these figures are included in columns R and S).</t>
  </si>
  <si>
    <t xml:space="preserve">U:  FY19 Supplement is equivalent to the adjusted prior year supplement, plus the adjustments shown in columns Q-T. </t>
  </si>
  <si>
    <t>U:  FY19 Total ABB budget includes all categories of the budget (that is, it is the sum of the ending balances of tuition, summer quarter, ICR, Misc. Fees and the supplement).</t>
  </si>
  <si>
    <t xml:space="preserve">(1) Due to an unforeseen technical error within the SDB system that was identified after the release of the preliminary table and after the release of FY2019 projections, minor adjustments have been made to FY18 true ups and FY19 projections.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</si>
</sst>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43" formatCode="_(* #,##0.00_);_(* \(#,##0.00\);_(* &quot;-&quot;??_);_(@_)"/>
    <numFmt numFmtId="164" formatCode="_(* #,##0_);_(* \(#,##0\);_(* &quot;-&quot;??_);_(@_)"/>
    <numFmt numFmtId="165" formatCode="&quot;$&quot;#,##0"/>
  </numFmts>
  <fonts count="1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2"/>
      <color theme="1"/>
      <name val="Calibri"/>
      <family val="2"/>
      <scheme val="minor"/>
    </font>
    <font>
      <b/>
      <sz val="10"/>
      <color theme="1"/>
      <name val="Calibri"/>
      <family val="2"/>
      <scheme val="minor"/>
    </font>
    <font>
      <b/>
      <sz val="11"/>
      <name val="Calibri"/>
      <family val="2"/>
      <scheme val="minor"/>
    </font>
    <font>
      <b/>
      <sz val="11"/>
      <color rgb="FFFF0000"/>
      <name val="Calibri"/>
      <family val="2"/>
      <scheme val="minor"/>
    </font>
    <font>
      <sz val="11"/>
      <name val="Calibri"/>
      <family val="2"/>
      <scheme val="minor"/>
    </font>
    <font>
      <b/>
      <sz val="9"/>
      <color indexed="81"/>
      <name val="Tahoma"/>
      <family val="2"/>
    </font>
    <font>
      <sz val="9"/>
      <color indexed="81"/>
      <name val="Tahoma"/>
      <family val="2"/>
    </font>
    <font>
      <sz val="10"/>
      <name val="Calibri"/>
      <family val="2"/>
      <scheme val="minor"/>
    </font>
    <font>
      <b/>
      <sz val="16"/>
      <color theme="1"/>
      <name val="Cambria"/>
      <family val="1"/>
    </font>
    <font>
      <sz val="10"/>
      <color theme="1"/>
      <name val="Calibri"/>
      <family val="2"/>
      <scheme val="minor"/>
    </font>
  </fonts>
  <fills count="17">
    <fill>
      <patternFill patternType="none"/>
    </fill>
    <fill>
      <patternFill patternType="gray125"/>
    </fill>
    <fill>
      <patternFill patternType="solid">
        <fgColor rgb="FFE4DBF5"/>
        <bgColor indexed="64"/>
      </patternFill>
    </fill>
    <fill>
      <patternFill patternType="solid">
        <fgColor rgb="FFD5C6F0"/>
        <bgColor indexed="64"/>
      </patternFill>
    </fill>
    <fill>
      <patternFill patternType="solid">
        <fgColor rgb="FFC2ADE9"/>
        <bgColor indexed="64"/>
      </patternFill>
    </fill>
    <fill>
      <patternFill patternType="solid">
        <fgColor rgb="FFBAA2E6"/>
        <bgColor indexed="64"/>
      </patternFill>
    </fill>
    <fill>
      <patternFill patternType="solid">
        <fgColor rgb="FFD8D9DA"/>
        <bgColor indexed="64"/>
      </patternFill>
    </fill>
    <fill>
      <patternFill patternType="solid">
        <fgColor rgb="FFE8D3A2"/>
        <bgColor indexed="64"/>
      </patternFill>
    </fill>
    <fill>
      <patternFill patternType="solid">
        <fgColor rgb="FF8256D2"/>
        <bgColor indexed="64"/>
      </patternFill>
    </fill>
    <fill>
      <patternFill patternType="solid">
        <fgColor rgb="FFF1E4C7"/>
        <bgColor indexed="64"/>
      </patternFill>
    </fill>
    <fill>
      <patternFill patternType="solid">
        <fgColor rgb="FFBABCBE"/>
        <bgColor indexed="64"/>
      </patternFill>
    </fill>
    <fill>
      <patternFill patternType="solid">
        <fgColor theme="9" tint="0.79998168889431442"/>
        <bgColor indexed="64"/>
      </patternFill>
    </fill>
    <fill>
      <patternFill patternType="solid">
        <fgColor rgb="FFFFFFDD"/>
        <bgColor indexed="64"/>
      </patternFill>
    </fill>
    <fill>
      <patternFill patternType="solid">
        <fgColor theme="7" tint="-0.249977111117893"/>
        <bgColor indexed="64"/>
      </patternFill>
    </fill>
    <fill>
      <patternFill patternType="solid">
        <fgColor theme="7" tint="-0.499984740745262"/>
        <bgColor indexed="64"/>
      </patternFill>
    </fill>
    <fill>
      <patternFill patternType="solid">
        <fgColor theme="2" tint="-0.499984740745262"/>
        <bgColor indexed="64"/>
      </patternFill>
    </fill>
    <fill>
      <patternFill patternType="solid">
        <fgColor theme="0"/>
        <bgColor indexed="64"/>
      </patternFill>
    </fill>
  </fills>
  <borders count="104">
    <border>
      <left/>
      <right/>
      <top/>
      <bottom/>
      <diagonal/>
    </border>
    <border>
      <left style="medium">
        <color auto="1"/>
      </left>
      <right/>
      <top style="medium">
        <color auto="1"/>
      </top>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diagonal/>
    </border>
    <border>
      <left style="medium">
        <color auto="1"/>
      </left>
      <right style="medium">
        <color auto="1"/>
      </right>
      <top style="hair">
        <color auto="1"/>
      </top>
      <bottom style="medium">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style="medium">
        <color auto="1"/>
      </left>
      <right style="medium">
        <color auto="1"/>
      </right>
      <top/>
      <bottom style="hair">
        <color auto="1"/>
      </bottom>
      <diagonal/>
    </border>
    <border>
      <left style="medium">
        <color auto="1"/>
      </left>
      <right/>
      <top/>
      <bottom style="hair">
        <color auto="1"/>
      </bottom>
      <diagonal/>
    </border>
    <border>
      <left/>
      <right/>
      <top/>
      <bottom style="hair">
        <color auto="1"/>
      </bottom>
      <diagonal/>
    </border>
    <border>
      <left/>
      <right/>
      <top style="hair">
        <color auto="1"/>
      </top>
      <bottom style="hair">
        <color auto="1"/>
      </bottom>
      <diagonal/>
    </border>
    <border>
      <left style="medium">
        <color auto="1"/>
      </left>
      <right style="medium">
        <color auto="1"/>
      </right>
      <top style="hair">
        <color auto="1"/>
      </top>
      <bottom style="hair">
        <color auto="1"/>
      </bottom>
      <diagonal/>
    </border>
    <border>
      <left style="medium">
        <color auto="1"/>
      </left>
      <right/>
      <top style="hair">
        <color auto="1"/>
      </top>
      <bottom style="hair">
        <color auto="1"/>
      </bottom>
      <diagonal/>
    </border>
    <border>
      <left style="medium">
        <color auto="1"/>
      </left>
      <right/>
      <top/>
      <bottom/>
      <diagonal/>
    </border>
    <border>
      <left style="medium">
        <color auto="1"/>
      </left>
      <right style="medium">
        <color auto="1"/>
      </right>
      <top style="hair">
        <color auto="1"/>
      </top>
      <bottom/>
      <diagonal/>
    </border>
    <border>
      <left style="medium">
        <color auto="1"/>
      </left>
      <right/>
      <top style="hair">
        <color auto="1"/>
      </top>
      <bottom/>
      <diagonal/>
    </border>
    <border>
      <left/>
      <right/>
      <top style="hair">
        <color auto="1"/>
      </top>
      <bottom/>
      <diagonal/>
    </border>
    <border>
      <left style="medium">
        <color auto="1"/>
      </left>
      <right style="medium">
        <color auto="1"/>
      </right>
      <top style="medium">
        <color auto="1"/>
      </top>
      <bottom/>
      <diagonal/>
    </border>
    <border>
      <left/>
      <right/>
      <top style="medium">
        <color auto="1"/>
      </top>
      <bottom/>
      <diagonal/>
    </border>
    <border>
      <left style="medium">
        <color auto="1"/>
      </left>
      <right style="medium">
        <color auto="1"/>
      </right>
      <top style="medium">
        <color auto="1"/>
      </top>
      <bottom style="hair">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style="medium">
        <color auto="1"/>
      </left>
      <right style="medium">
        <color auto="1"/>
      </right>
      <top/>
      <bottom style="thin">
        <color auto="1"/>
      </bottom>
      <diagonal/>
    </border>
    <border>
      <left style="medium">
        <color auto="1"/>
      </left>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hair">
        <color auto="1"/>
      </top>
      <bottom style="medium">
        <color auto="1"/>
      </bottom>
      <diagonal/>
    </border>
    <border>
      <left/>
      <right style="medium">
        <color auto="1"/>
      </right>
      <top/>
      <bottom style="hair">
        <color auto="1"/>
      </bottom>
      <diagonal/>
    </border>
    <border>
      <left/>
      <right style="medium">
        <color auto="1"/>
      </right>
      <top style="medium">
        <color auto="1"/>
      </top>
      <bottom style="hair">
        <color auto="1"/>
      </bottom>
      <diagonal/>
    </border>
    <border>
      <left/>
      <right style="medium">
        <color auto="1"/>
      </right>
      <top style="hair">
        <color auto="1"/>
      </top>
      <bottom style="hair">
        <color auto="1"/>
      </bottom>
      <diagonal/>
    </border>
    <border>
      <left/>
      <right style="medium">
        <color auto="1"/>
      </right>
      <top/>
      <bottom/>
      <diagonal/>
    </border>
    <border>
      <left/>
      <right style="medium">
        <color auto="1"/>
      </right>
      <top style="hair">
        <color auto="1"/>
      </top>
      <bottom/>
      <diagonal/>
    </border>
    <border>
      <left/>
      <right style="medium">
        <color auto="1"/>
      </right>
      <top style="medium">
        <color auto="1"/>
      </top>
      <bottom/>
      <diagonal/>
    </border>
    <border>
      <left style="medium">
        <color theme="2" tint="-9.9948118533890809E-2"/>
      </left>
      <right/>
      <top style="thin">
        <color indexed="64"/>
      </top>
      <bottom style="medium">
        <color theme="2" tint="-9.9948118533890809E-2"/>
      </bottom>
      <diagonal/>
    </border>
    <border>
      <left style="medium">
        <color theme="2" tint="-9.9948118533890809E-2"/>
      </left>
      <right/>
      <top style="medium">
        <color theme="2" tint="-9.9948118533890809E-2"/>
      </top>
      <bottom/>
      <diagonal/>
    </border>
    <border>
      <left style="thin">
        <color auto="1"/>
      </left>
      <right/>
      <top style="thin">
        <color auto="1"/>
      </top>
      <bottom style="thin">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hair">
        <color auto="1"/>
      </right>
      <top style="medium">
        <color auto="1"/>
      </top>
      <bottom style="medium">
        <color indexed="64"/>
      </bottom>
      <diagonal/>
    </border>
    <border>
      <left style="hair">
        <color auto="1"/>
      </left>
      <right style="hair">
        <color auto="1"/>
      </right>
      <top style="medium">
        <color auto="1"/>
      </top>
      <bottom style="medium">
        <color indexed="64"/>
      </bottom>
      <diagonal/>
    </border>
    <border>
      <left style="hair">
        <color auto="1"/>
      </left>
      <right style="medium">
        <color auto="1"/>
      </right>
      <top style="medium">
        <color auto="1"/>
      </top>
      <bottom style="medium">
        <color indexed="64"/>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auto="1"/>
      </right>
      <top style="hair">
        <color auto="1"/>
      </top>
      <bottom style="medium">
        <color indexed="64"/>
      </bottom>
      <diagonal/>
    </border>
    <border>
      <left style="medium">
        <color auto="1"/>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style="medium">
        <color auto="1"/>
      </right>
      <top/>
      <bottom style="medium">
        <color indexed="64"/>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style="medium">
        <color auto="1"/>
      </left>
      <right/>
      <top style="thin">
        <color auto="1"/>
      </top>
      <bottom style="medium">
        <color auto="1"/>
      </bottom>
      <diagonal/>
    </border>
    <border>
      <left style="medium">
        <color auto="1"/>
      </left>
      <right/>
      <top/>
      <bottom style="medium">
        <color auto="1"/>
      </bottom>
      <diagonal/>
    </border>
    <border>
      <left/>
      <right/>
      <top/>
      <bottom style="medium">
        <color indexed="64"/>
      </bottom>
      <diagonal/>
    </border>
    <border>
      <left/>
      <right style="medium">
        <color auto="1"/>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medium">
        <color auto="1"/>
      </bottom>
      <diagonal/>
    </border>
    <border>
      <left style="thin">
        <color auto="1"/>
      </left>
      <right/>
      <top style="medium">
        <color auto="1"/>
      </top>
      <bottom/>
      <diagonal/>
    </border>
    <border>
      <left style="medium">
        <color auto="1"/>
      </left>
      <right/>
      <top style="medium">
        <color indexed="64"/>
      </top>
      <bottom style="medium">
        <color indexed="64"/>
      </bottom>
      <diagonal/>
    </border>
    <border>
      <left/>
      <right/>
      <top style="medium">
        <color auto="1"/>
      </top>
      <bottom style="medium">
        <color auto="1"/>
      </bottom>
      <diagonal/>
    </border>
    <border>
      <left style="thin">
        <color auto="1"/>
      </left>
      <right style="thick">
        <color auto="1"/>
      </right>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right/>
      <top style="thin">
        <color indexed="64"/>
      </top>
      <bottom style="thin">
        <color indexed="64"/>
      </bottom>
      <diagonal/>
    </border>
    <border>
      <left style="thin">
        <color auto="1"/>
      </left>
      <right style="thick">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thick">
        <color auto="1"/>
      </right>
      <top style="medium">
        <color auto="1"/>
      </top>
      <bottom style="medium">
        <color auto="1"/>
      </bottom>
      <diagonal/>
    </border>
    <border>
      <left style="medium">
        <color auto="1"/>
      </left>
      <right style="thick">
        <color auto="1"/>
      </right>
      <top style="hair">
        <color auto="1"/>
      </top>
      <bottom style="medium">
        <color auto="1"/>
      </bottom>
      <diagonal/>
    </border>
    <border>
      <left style="medium">
        <color auto="1"/>
      </left>
      <right style="thick">
        <color auto="1"/>
      </right>
      <top/>
      <bottom style="hair">
        <color auto="1"/>
      </bottom>
      <diagonal/>
    </border>
    <border>
      <left style="medium">
        <color auto="1"/>
      </left>
      <right style="thick">
        <color auto="1"/>
      </right>
      <top style="hair">
        <color auto="1"/>
      </top>
      <bottom style="hair">
        <color auto="1"/>
      </bottom>
      <diagonal/>
    </border>
    <border>
      <left style="medium">
        <color auto="1"/>
      </left>
      <right style="thick">
        <color auto="1"/>
      </right>
      <top style="medium">
        <color auto="1"/>
      </top>
      <bottom style="hair">
        <color auto="1"/>
      </bottom>
      <diagonal/>
    </border>
    <border>
      <left style="medium">
        <color auto="1"/>
      </left>
      <right style="thick">
        <color auto="1"/>
      </right>
      <top style="hair">
        <color auto="1"/>
      </top>
      <bottom/>
      <diagonal/>
    </border>
    <border>
      <left/>
      <right style="thick">
        <color auto="1"/>
      </right>
      <top style="medium">
        <color auto="1"/>
      </top>
      <bottom style="hair">
        <color auto="1"/>
      </bottom>
      <diagonal/>
    </border>
    <border>
      <left style="medium">
        <color auto="1"/>
      </left>
      <right style="thick">
        <color auto="1"/>
      </right>
      <top style="medium">
        <color auto="1"/>
      </top>
      <bottom/>
      <diagonal/>
    </border>
    <border>
      <left style="medium">
        <color auto="1"/>
      </left>
      <right style="thick">
        <color auto="1"/>
      </right>
      <top/>
      <bottom/>
      <diagonal/>
    </border>
    <border>
      <left style="medium">
        <color auto="1"/>
      </left>
      <right style="thick">
        <color auto="1"/>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cellStyleXfs>
  <cellXfs count="414">
    <xf numFmtId="0" fontId="0" fillId="0" borderId="0" xfId="0"/>
    <xf numFmtId="164" fontId="0" fillId="0" borderId="0" xfId="1" applyNumberFormat="1" applyFont="1"/>
    <xf numFmtId="164" fontId="5" fillId="3" borderId="5" xfId="1" applyNumberFormat="1" applyFont="1" applyFill="1" applyBorder="1" applyAlignment="1">
      <alignment horizontal="center" vertical="center" wrapText="1"/>
    </xf>
    <xf numFmtId="164" fontId="5" fillId="3" borderId="9" xfId="1" applyNumberFormat="1" applyFont="1" applyFill="1" applyBorder="1" applyAlignment="1">
      <alignment horizontal="center" vertical="center" wrapText="1"/>
    </xf>
    <xf numFmtId="164" fontId="5" fillId="3" borderId="11" xfId="1" applyNumberFormat="1" applyFont="1" applyFill="1" applyBorder="1" applyAlignment="1">
      <alignment horizontal="center" vertical="center" wrapText="1"/>
    </xf>
    <xf numFmtId="164" fontId="5" fillId="3" borderId="12" xfId="1" applyNumberFormat="1" applyFont="1" applyFill="1" applyBorder="1" applyAlignment="1">
      <alignment horizontal="center" vertical="center" wrapText="1"/>
    </xf>
    <xf numFmtId="164" fontId="5" fillId="3" borderId="13" xfId="1" applyNumberFormat="1" applyFont="1" applyFill="1" applyBorder="1" applyAlignment="1">
      <alignment horizontal="center" vertical="center" wrapText="1"/>
    </xf>
    <xf numFmtId="164" fontId="5" fillId="3" borderId="14" xfId="1" applyNumberFormat="1" applyFont="1" applyFill="1" applyBorder="1" applyAlignment="1">
      <alignment horizontal="center" vertical="center" wrapText="1"/>
    </xf>
    <xf numFmtId="164" fontId="5" fillId="3" borderId="15" xfId="1" applyNumberFormat="1" applyFont="1" applyFill="1" applyBorder="1" applyAlignment="1">
      <alignment horizontal="center" vertical="center" wrapText="1"/>
    </xf>
    <xf numFmtId="164" fontId="5" fillId="3" borderId="16" xfId="1" applyNumberFormat="1" applyFont="1" applyFill="1" applyBorder="1" applyAlignment="1">
      <alignment horizontal="center" vertical="center" wrapText="1"/>
    </xf>
    <xf numFmtId="0" fontId="5" fillId="2" borderId="18" xfId="0" applyFont="1" applyFill="1" applyBorder="1" applyAlignment="1">
      <alignment horizontal="center"/>
    </xf>
    <xf numFmtId="0" fontId="3" fillId="4" borderId="19" xfId="0" applyFont="1" applyFill="1" applyBorder="1" applyAlignment="1">
      <alignment vertical="center"/>
    </xf>
    <xf numFmtId="164" fontId="3" fillId="4" borderId="20" xfId="1" applyNumberFormat="1" applyFont="1" applyFill="1" applyBorder="1" applyAlignment="1">
      <alignment vertical="center"/>
    </xf>
    <xf numFmtId="164" fontId="3" fillId="4" borderId="21" xfId="1" applyNumberFormat="1" applyFont="1" applyFill="1" applyBorder="1" applyAlignment="1">
      <alignment vertical="center"/>
    </xf>
    <xf numFmtId="1" fontId="0" fillId="0" borderId="22" xfId="0" applyNumberFormat="1" applyBorder="1" applyAlignment="1">
      <alignment horizontal="center" vertical="center"/>
    </xf>
    <xf numFmtId="0" fontId="0" fillId="0" borderId="22" xfId="0" applyBorder="1" applyAlignment="1">
      <alignment horizontal="left" vertical="center"/>
    </xf>
    <xf numFmtId="164" fontId="0" fillId="0" borderId="23" xfId="1" applyNumberFormat="1" applyFont="1" applyFill="1" applyBorder="1" applyAlignment="1">
      <alignment vertical="center"/>
    </xf>
    <xf numFmtId="164" fontId="0" fillId="0" borderId="24" xfId="1" applyNumberFormat="1" applyFont="1" applyFill="1" applyBorder="1" applyAlignment="1">
      <alignment vertical="center"/>
    </xf>
    <xf numFmtId="164" fontId="0" fillId="0" borderId="25" xfId="1" applyNumberFormat="1" applyFont="1" applyFill="1" applyBorder="1" applyAlignment="1">
      <alignment vertical="center"/>
    </xf>
    <xf numFmtId="1" fontId="0" fillId="0" borderId="26" xfId="0" applyNumberFormat="1" applyBorder="1" applyAlignment="1">
      <alignment horizontal="center" vertical="center"/>
    </xf>
    <xf numFmtId="0" fontId="0" fillId="0" borderId="26" xfId="0" applyBorder="1" applyAlignment="1">
      <alignment horizontal="left" vertical="center"/>
    </xf>
    <xf numFmtId="164" fontId="0" fillId="0" borderId="27" xfId="1" applyNumberFormat="1" applyFont="1" applyFill="1" applyBorder="1" applyAlignment="1">
      <alignment vertical="center"/>
    </xf>
    <xf numFmtId="1" fontId="0" fillId="0" borderId="19" xfId="0" applyNumberFormat="1" applyBorder="1" applyAlignment="1">
      <alignment horizontal="center" vertical="center"/>
    </xf>
    <xf numFmtId="0" fontId="0" fillId="0" borderId="19" xfId="0" applyBorder="1" applyAlignment="1">
      <alignment horizontal="left" vertical="center"/>
    </xf>
    <xf numFmtId="164" fontId="0" fillId="0" borderId="20" xfId="1" applyNumberFormat="1" applyFont="1" applyFill="1" applyBorder="1" applyAlignment="1">
      <alignment vertical="center"/>
    </xf>
    <xf numFmtId="164" fontId="0" fillId="0" borderId="21" xfId="1" applyNumberFormat="1" applyFont="1" applyFill="1" applyBorder="1" applyAlignment="1">
      <alignment vertical="center"/>
    </xf>
    <xf numFmtId="1" fontId="5" fillId="2" borderId="2" xfId="0" applyNumberFormat="1" applyFont="1" applyFill="1" applyBorder="1" applyAlignment="1">
      <alignment horizontal="center" vertical="center"/>
    </xf>
    <xf numFmtId="1" fontId="5" fillId="2" borderId="18" xfId="0" applyNumberFormat="1" applyFont="1" applyFill="1" applyBorder="1" applyAlignment="1">
      <alignment horizontal="center" vertical="center"/>
    </xf>
    <xf numFmtId="0" fontId="3" fillId="2" borderId="18" xfId="0" applyFont="1" applyFill="1" applyBorder="1" applyAlignment="1">
      <alignment horizontal="left" vertical="center"/>
    </xf>
    <xf numFmtId="164" fontId="3" fillId="2" borderId="28" xfId="1" applyNumberFormat="1" applyFont="1" applyFill="1" applyBorder="1" applyAlignment="1">
      <alignment horizontal="center" vertical="center"/>
    </xf>
    <xf numFmtId="164" fontId="3" fillId="2" borderId="0" xfId="1" applyNumberFormat="1" applyFont="1" applyFill="1" applyBorder="1" applyAlignment="1">
      <alignment horizontal="center" vertical="center"/>
    </xf>
    <xf numFmtId="1" fontId="0" fillId="0" borderId="29" xfId="0" applyNumberFormat="1" applyBorder="1" applyAlignment="1">
      <alignment horizontal="center" vertical="center"/>
    </xf>
    <xf numFmtId="0" fontId="0" fillId="0" borderId="29" xfId="0" applyBorder="1" applyAlignment="1">
      <alignment horizontal="left" vertical="center"/>
    </xf>
    <xf numFmtId="164" fontId="0" fillId="0" borderId="30" xfId="1" applyNumberFormat="1" applyFont="1" applyFill="1" applyBorder="1" applyAlignment="1">
      <alignment vertical="center"/>
    </xf>
    <xf numFmtId="164" fontId="0" fillId="0" borderId="31" xfId="1" applyNumberFormat="1" applyFont="1" applyFill="1" applyBorder="1" applyAlignment="1">
      <alignment vertical="center"/>
    </xf>
    <xf numFmtId="1" fontId="0" fillId="2" borderId="32" xfId="0" applyNumberFormat="1" applyFill="1" applyBorder="1" applyAlignment="1">
      <alignment horizontal="center" vertical="center"/>
    </xf>
    <xf numFmtId="0" fontId="3" fillId="2" borderId="32" xfId="0" applyFont="1" applyFill="1" applyBorder="1" applyAlignment="1">
      <alignment horizontal="left" vertical="center"/>
    </xf>
    <xf numFmtId="164" fontId="3" fillId="2" borderId="1" xfId="1" applyNumberFormat="1" applyFont="1" applyFill="1" applyBorder="1" applyAlignment="1">
      <alignment vertical="center"/>
    </xf>
    <xf numFmtId="164" fontId="3" fillId="2" borderId="33" xfId="1" applyNumberFormat="1" applyFont="1" applyFill="1" applyBorder="1" applyAlignment="1">
      <alignment vertical="center"/>
    </xf>
    <xf numFmtId="1" fontId="0" fillId="0" borderId="18" xfId="0" applyNumberFormat="1" applyBorder="1" applyAlignment="1">
      <alignment horizontal="center" vertical="center"/>
    </xf>
    <xf numFmtId="0" fontId="0" fillId="0" borderId="18" xfId="0" applyBorder="1" applyAlignment="1">
      <alignment horizontal="left" vertical="center"/>
    </xf>
    <xf numFmtId="164" fontId="0" fillId="0" borderId="28" xfId="1" applyNumberFormat="1" applyFont="1" applyFill="1" applyBorder="1" applyAlignment="1">
      <alignment vertical="center"/>
    </xf>
    <xf numFmtId="164" fontId="0" fillId="0" borderId="0" xfId="1" applyNumberFormat="1" applyFont="1" applyFill="1" applyBorder="1" applyAlignment="1">
      <alignment vertical="center"/>
    </xf>
    <xf numFmtId="1" fontId="0" fillId="2" borderId="34" xfId="0" applyNumberFormat="1" applyFill="1" applyBorder="1" applyAlignment="1">
      <alignment horizontal="center" vertical="center"/>
    </xf>
    <xf numFmtId="0" fontId="3" fillId="2" borderId="34" xfId="0" applyFont="1" applyFill="1" applyBorder="1" applyAlignment="1">
      <alignment horizontal="left" vertical="center"/>
    </xf>
    <xf numFmtId="164" fontId="3" fillId="2" borderId="35" xfId="1" applyNumberFormat="1" applyFont="1" applyFill="1" applyBorder="1" applyAlignment="1">
      <alignment vertical="center"/>
    </xf>
    <xf numFmtId="164" fontId="3" fillId="2" borderId="36" xfId="1" applyNumberFormat="1" applyFont="1" applyFill="1" applyBorder="1" applyAlignment="1">
      <alignment vertical="center"/>
    </xf>
    <xf numFmtId="0" fontId="0" fillId="0" borderId="26" xfId="0" applyFill="1" applyBorder="1" applyAlignment="1">
      <alignment horizontal="center" vertical="center"/>
    </xf>
    <xf numFmtId="0" fontId="0" fillId="0" borderId="26" xfId="0" applyFont="1" applyFill="1" applyBorder="1" applyAlignment="1">
      <alignment vertical="center"/>
    </xf>
    <xf numFmtId="0" fontId="0" fillId="0" borderId="29" xfId="0" applyFill="1" applyBorder="1" applyAlignment="1">
      <alignment horizontal="center" vertical="center"/>
    </xf>
    <xf numFmtId="0" fontId="0" fillId="0" borderId="29" xfId="0" applyFont="1" applyFill="1" applyBorder="1" applyAlignment="1">
      <alignment vertical="center"/>
    </xf>
    <xf numFmtId="0" fontId="0" fillId="4" borderId="6" xfId="0" applyFill="1" applyBorder="1" applyAlignment="1">
      <alignment horizontal="center" vertical="center"/>
    </xf>
    <xf numFmtId="0" fontId="0" fillId="0" borderId="37" xfId="0" applyFill="1" applyBorder="1" applyAlignment="1">
      <alignment horizontal="center" vertical="center"/>
    </xf>
    <xf numFmtId="0" fontId="0" fillId="0" borderId="22" xfId="0" applyFill="1" applyBorder="1" applyAlignment="1">
      <alignment vertical="center"/>
    </xf>
    <xf numFmtId="0" fontId="0" fillId="0" borderId="10" xfId="0" applyFill="1" applyBorder="1" applyAlignment="1">
      <alignment horizontal="center" vertical="center"/>
    </xf>
    <xf numFmtId="0" fontId="0" fillId="0" borderId="29" xfId="0" applyFill="1" applyBorder="1" applyAlignment="1">
      <alignment vertical="center"/>
    </xf>
    <xf numFmtId="0" fontId="0" fillId="0" borderId="6" xfId="0" applyFill="1" applyBorder="1" applyAlignment="1">
      <alignment horizontal="center" vertical="center"/>
    </xf>
    <xf numFmtId="0" fontId="3" fillId="2" borderId="19" xfId="0" applyFont="1" applyFill="1" applyBorder="1" applyAlignment="1">
      <alignment vertical="center"/>
    </xf>
    <xf numFmtId="164" fontId="0" fillId="2" borderId="20" xfId="1" applyNumberFormat="1" applyFont="1" applyFill="1" applyBorder="1" applyAlignment="1">
      <alignment vertical="center"/>
    </xf>
    <xf numFmtId="164" fontId="0" fillId="2" borderId="21" xfId="1" applyNumberFormat="1" applyFont="1" applyFill="1" applyBorder="1" applyAlignment="1">
      <alignment vertical="center"/>
    </xf>
    <xf numFmtId="0" fontId="2" fillId="0" borderId="38" xfId="0" applyFont="1" applyFill="1" applyBorder="1" applyAlignment="1">
      <alignment horizontal="center" vertical="center"/>
    </xf>
    <xf numFmtId="0" fontId="6" fillId="5" borderId="34" xfId="0" applyFont="1" applyFill="1" applyBorder="1" applyAlignment="1">
      <alignment vertical="center"/>
    </xf>
    <xf numFmtId="164" fontId="6" fillId="5" borderId="35" xfId="1" applyNumberFormat="1" applyFont="1" applyFill="1" applyBorder="1" applyAlignment="1">
      <alignment vertical="center"/>
    </xf>
    <xf numFmtId="164" fontId="6" fillId="5" borderId="36" xfId="1" applyNumberFormat="1"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164" fontId="3" fillId="0" borderId="0" xfId="1" applyNumberFormat="1" applyFont="1" applyFill="1" applyBorder="1" applyAlignment="1">
      <alignment vertical="center"/>
    </xf>
    <xf numFmtId="164" fontId="2" fillId="0" borderId="0" xfId="1" applyNumberFormat="1" applyFont="1" applyFill="1" applyBorder="1" applyAlignment="1">
      <alignment vertical="center"/>
    </xf>
    <xf numFmtId="0" fontId="6" fillId="0" borderId="0" xfId="0" applyFont="1" applyFill="1" applyBorder="1" applyAlignment="1">
      <alignment vertical="center"/>
    </xf>
    <xf numFmtId="164" fontId="7" fillId="0" borderId="0" xfId="1" applyNumberFormat="1" applyFont="1" applyFill="1" applyBorder="1" applyAlignment="1">
      <alignment vertical="center"/>
    </xf>
    <xf numFmtId="0" fontId="8" fillId="0" borderId="0" xfId="0" applyFont="1" applyFill="1" applyBorder="1" applyAlignment="1">
      <alignment horizontal="center" vertical="center"/>
    </xf>
    <xf numFmtId="164" fontId="0" fillId="0" borderId="0" xfId="0" applyNumberFormat="1"/>
    <xf numFmtId="164" fontId="0" fillId="0" borderId="0" xfId="1" applyNumberFormat="1" applyFont="1" applyFill="1"/>
    <xf numFmtId="0" fontId="5" fillId="6" borderId="7" xfId="0" applyFont="1" applyFill="1" applyBorder="1" applyAlignment="1">
      <alignment horizontal="center" vertical="center" wrapText="1"/>
    </xf>
    <xf numFmtId="0" fontId="5" fillId="6" borderId="42"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43" xfId="0" applyFont="1" applyFill="1" applyBorder="1" applyAlignment="1">
      <alignment horizontal="center" vertical="center" wrapText="1"/>
    </xf>
    <xf numFmtId="37" fontId="0" fillId="4" borderId="44" xfId="0" applyNumberFormat="1" applyFill="1" applyBorder="1" applyAlignment="1">
      <alignment vertical="center"/>
    </xf>
    <xf numFmtId="37" fontId="0" fillId="4" borderId="21" xfId="0" applyNumberFormat="1" applyFill="1" applyBorder="1" applyAlignment="1">
      <alignment vertical="center"/>
    </xf>
    <xf numFmtId="37" fontId="0" fillId="0" borderId="45" xfId="0" applyNumberFormat="1" applyBorder="1" applyAlignment="1">
      <alignment vertical="center"/>
    </xf>
    <xf numFmtId="37" fontId="0" fillId="0" borderId="24" xfId="0" applyNumberFormat="1" applyBorder="1" applyAlignment="1">
      <alignment vertical="center"/>
    </xf>
    <xf numFmtId="37" fontId="0" fillId="0" borderId="36" xfId="0" applyNumberFormat="1" applyBorder="1" applyAlignment="1">
      <alignment vertical="center"/>
    </xf>
    <xf numFmtId="37" fontId="0" fillId="0" borderId="46" xfId="0" applyNumberFormat="1" applyBorder="1" applyAlignment="1">
      <alignment vertical="center"/>
    </xf>
    <xf numFmtId="37" fontId="0" fillId="0" borderId="47" xfId="0" applyNumberFormat="1" applyBorder="1" applyAlignment="1">
      <alignment vertical="center"/>
    </xf>
    <xf numFmtId="37" fontId="0" fillId="0" borderId="25" xfId="0" applyNumberFormat="1" applyBorder="1" applyAlignment="1">
      <alignment vertical="center"/>
    </xf>
    <xf numFmtId="37" fontId="0" fillId="0" borderId="44" xfId="0" applyNumberFormat="1" applyBorder="1" applyAlignment="1">
      <alignment vertical="center"/>
    </xf>
    <xf numFmtId="37" fontId="0" fillId="0" borderId="21" xfId="0" applyNumberFormat="1" applyBorder="1" applyAlignment="1">
      <alignment vertical="center"/>
    </xf>
    <xf numFmtId="37" fontId="3" fillId="2" borderId="48" xfId="0" applyNumberFormat="1" applyFont="1" applyFill="1" applyBorder="1" applyAlignment="1">
      <alignment vertical="center"/>
    </xf>
    <xf numFmtId="37" fontId="3" fillId="2" borderId="0" xfId="0" applyNumberFormat="1" applyFont="1" applyFill="1" applyBorder="1" applyAlignment="1">
      <alignment vertical="center"/>
    </xf>
    <xf numFmtId="37" fontId="0" fillId="0" borderId="49" xfId="0" applyNumberFormat="1" applyBorder="1" applyAlignment="1">
      <alignment vertical="center"/>
    </xf>
    <xf numFmtId="37" fontId="0" fillId="0" borderId="31" xfId="0" applyNumberFormat="1" applyBorder="1" applyAlignment="1">
      <alignment vertical="center"/>
    </xf>
    <xf numFmtId="37" fontId="3" fillId="2" borderId="50" xfId="0" applyNumberFormat="1" applyFont="1" applyFill="1" applyBorder="1" applyAlignment="1">
      <alignment vertical="center"/>
    </xf>
    <xf numFmtId="37" fontId="3" fillId="2" borderId="33" xfId="0" applyNumberFormat="1" applyFont="1" applyFill="1" applyBorder="1" applyAlignment="1">
      <alignment vertical="center"/>
    </xf>
    <xf numFmtId="37" fontId="0" fillId="0" borderId="48" xfId="0" applyNumberFormat="1" applyBorder="1" applyAlignment="1">
      <alignment vertical="center"/>
    </xf>
    <xf numFmtId="37" fontId="0" fillId="0" borderId="0" xfId="0" applyNumberFormat="1" applyBorder="1" applyAlignment="1">
      <alignment vertical="center"/>
    </xf>
    <xf numFmtId="37" fontId="3" fillId="2" borderId="46" xfId="0" applyNumberFormat="1" applyFont="1" applyFill="1" applyBorder="1" applyAlignment="1">
      <alignment vertical="center"/>
    </xf>
    <xf numFmtId="37" fontId="3" fillId="2" borderId="36" xfId="0" applyNumberFormat="1" applyFont="1" applyFill="1" applyBorder="1" applyAlignment="1">
      <alignment vertical="center"/>
    </xf>
    <xf numFmtId="37" fontId="0" fillId="0" borderId="47" xfId="0" applyNumberFormat="1" applyFill="1" applyBorder="1" applyAlignment="1">
      <alignment vertical="center"/>
    </xf>
    <xf numFmtId="37" fontId="0" fillId="0" borderId="25" xfId="0" applyNumberFormat="1" applyFill="1" applyBorder="1" applyAlignment="1">
      <alignment vertical="center"/>
    </xf>
    <xf numFmtId="37" fontId="0" fillId="0" borderId="49" xfId="0" applyNumberFormat="1" applyFill="1" applyBorder="1" applyAlignment="1">
      <alignment vertical="center"/>
    </xf>
    <xf numFmtId="37" fontId="0" fillId="0" borderId="31" xfId="0" applyNumberFormat="1" applyFill="1" applyBorder="1" applyAlignment="1">
      <alignment vertical="center"/>
    </xf>
    <xf numFmtId="37" fontId="0" fillId="4" borderId="20" xfId="0" applyNumberFormat="1" applyFill="1" applyBorder="1" applyAlignment="1">
      <alignment vertical="center"/>
    </xf>
    <xf numFmtId="37" fontId="0" fillId="0" borderId="45" xfId="0" applyNumberFormat="1" applyFill="1" applyBorder="1" applyAlignment="1">
      <alignment vertical="center"/>
    </xf>
    <xf numFmtId="37" fontId="0" fillId="0" borderId="24" xfId="0" applyNumberFormat="1" applyFill="1" applyBorder="1" applyAlignment="1">
      <alignment vertical="center"/>
    </xf>
    <xf numFmtId="165" fontId="0" fillId="0" borderId="51" xfId="2" applyNumberFormat="1" applyFont="1" applyBorder="1"/>
    <xf numFmtId="37" fontId="0" fillId="0" borderId="36" xfId="0" applyNumberFormat="1" applyFill="1" applyBorder="1" applyAlignment="1">
      <alignment vertical="center"/>
    </xf>
    <xf numFmtId="165" fontId="0" fillId="0" borderId="52" xfId="2" applyNumberFormat="1" applyFont="1" applyBorder="1"/>
    <xf numFmtId="37" fontId="0" fillId="2" borderId="44" xfId="0" applyNumberFormat="1" applyFill="1" applyBorder="1" applyAlignment="1">
      <alignment vertical="center"/>
    </xf>
    <xf numFmtId="37" fontId="0" fillId="2" borderId="21" xfId="0" applyNumberFormat="1" applyFill="1" applyBorder="1" applyAlignment="1">
      <alignment vertical="center"/>
    </xf>
    <xf numFmtId="37" fontId="6" fillId="5" borderId="46" xfId="0" applyNumberFormat="1" applyFont="1" applyFill="1" applyBorder="1" applyAlignment="1">
      <alignment vertical="center"/>
    </xf>
    <xf numFmtId="37" fontId="6" fillId="5" borderId="36" xfId="0" applyNumberFormat="1" applyFont="1" applyFill="1" applyBorder="1" applyAlignment="1">
      <alignment vertical="center"/>
    </xf>
    <xf numFmtId="0" fontId="6" fillId="0" borderId="0" xfId="0" applyFont="1" applyFill="1" applyBorder="1" applyAlignment="1">
      <alignment horizontal="left" vertical="top" wrapText="1"/>
    </xf>
    <xf numFmtId="3" fontId="8" fillId="0" borderId="0" xfId="0" applyNumberFormat="1" applyFont="1"/>
    <xf numFmtId="0" fontId="8" fillId="0" borderId="0" xfId="0" applyFont="1"/>
    <xf numFmtId="0" fontId="5" fillId="7" borderId="7" xfId="0" applyFont="1" applyFill="1" applyBorder="1" applyAlignment="1">
      <alignment horizontal="center" vertical="center" wrapText="1"/>
    </xf>
    <xf numFmtId="0" fontId="5" fillId="7" borderId="53" xfId="0" applyFont="1" applyFill="1" applyBorder="1" applyAlignment="1">
      <alignment horizontal="center" vertical="center" wrapText="1"/>
    </xf>
    <xf numFmtId="0" fontId="5" fillId="7" borderId="43" xfId="0" applyFont="1" applyFill="1" applyBorder="1" applyAlignment="1">
      <alignment horizontal="center" vertical="center" wrapText="1"/>
    </xf>
    <xf numFmtId="0" fontId="0" fillId="0" borderId="0" xfId="0" applyAlignment="1">
      <alignment vertical="center"/>
    </xf>
    <xf numFmtId="0" fontId="5" fillId="7" borderId="14" xfId="0" applyFont="1" applyFill="1" applyBorder="1" applyAlignment="1">
      <alignment horizontal="center" vertical="center" wrapText="1"/>
    </xf>
    <xf numFmtId="0" fontId="5" fillId="7" borderId="16" xfId="0" applyFont="1" applyFill="1" applyBorder="1" applyAlignment="1">
      <alignment horizontal="center" vertical="center" wrapText="1"/>
    </xf>
    <xf numFmtId="0" fontId="5" fillId="7" borderId="54" xfId="0" applyFont="1" applyFill="1" applyBorder="1" applyAlignment="1">
      <alignment horizontal="center" vertical="center" wrapText="1"/>
    </xf>
    <xf numFmtId="0" fontId="3" fillId="4" borderId="55" xfId="0" applyFont="1" applyFill="1" applyBorder="1" applyAlignment="1">
      <alignment vertical="center"/>
    </xf>
    <xf numFmtId="37" fontId="0" fillId="4" borderId="56" xfId="0" applyNumberFormat="1" applyFill="1" applyBorder="1" applyAlignment="1">
      <alignment vertical="center"/>
    </xf>
    <xf numFmtId="37" fontId="0" fillId="4" borderId="57" xfId="0" applyNumberFormat="1" applyFill="1" applyBorder="1" applyAlignment="1">
      <alignment vertical="center"/>
    </xf>
    <xf numFmtId="37" fontId="0" fillId="4" borderId="58" xfId="0" applyNumberFormat="1" applyFill="1" applyBorder="1" applyAlignment="1">
      <alignment vertical="center"/>
    </xf>
    <xf numFmtId="37" fontId="0" fillId="0" borderId="59" xfId="0" applyNumberFormat="1" applyBorder="1" applyAlignment="1">
      <alignment vertical="center"/>
    </xf>
    <xf numFmtId="37" fontId="0" fillId="0" borderId="60" xfId="0" applyNumberFormat="1" applyBorder="1" applyAlignment="1">
      <alignment vertical="center"/>
    </xf>
    <xf numFmtId="37" fontId="0" fillId="0" borderId="61" xfId="0" applyNumberFormat="1" applyBorder="1" applyAlignment="1">
      <alignment vertical="center"/>
    </xf>
    <xf numFmtId="37" fontId="0" fillId="0" borderId="62" xfId="0" applyNumberFormat="1" applyBorder="1" applyAlignment="1">
      <alignment vertical="center"/>
    </xf>
    <xf numFmtId="37" fontId="0" fillId="0" borderId="63" xfId="0" applyNumberFormat="1" applyBorder="1" applyAlignment="1">
      <alignment vertical="center"/>
    </xf>
    <xf numFmtId="37" fontId="0" fillId="0" borderId="64" xfId="0" applyNumberFormat="1" applyBorder="1" applyAlignment="1">
      <alignment vertical="center"/>
    </xf>
    <xf numFmtId="37" fontId="0" fillId="0" borderId="65" xfId="0" applyNumberFormat="1" applyBorder="1" applyAlignment="1">
      <alignment vertical="center"/>
    </xf>
    <xf numFmtId="37" fontId="0" fillId="0" borderId="66" xfId="0" applyNumberFormat="1" applyBorder="1" applyAlignment="1">
      <alignment vertical="center"/>
    </xf>
    <xf numFmtId="37" fontId="0" fillId="0" borderId="67" xfId="0" applyNumberFormat="1" applyBorder="1" applyAlignment="1">
      <alignment vertical="center"/>
    </xf>
    <xf numFmtId="37" fontId="0" fillId="4" borderId="68" xfId="0" applyNumberFormat="1" applyFill="1" applyBorder="1" applyAlignment="1">
      <alignment vertical="center"/>
    </xf>
    <xf numFmtId="37" fontId="0" fillId="4" borderId="69" xfId="0" applyNumberFormat="1" applyFill="1" applyBorder="1" applyAlignment="1">
      <alignment vertical="center"/>
    </xf>
    <xf numFmtId="37" fontId="0" fillId="4" borderId="70" xfId="0" applyNumberFormat="1" applyFill="1" applyBorder="1" applyAlignment="1">
      <alignment vertical="center"/>
    </xf>
    <xf numFmtId="37" fontId="3" fillId="2" borderId="59" xfId="0" applyNumberFormat="1" applyFont="1" applyFill="1" applyBorder="1" applyAlignment="1">
      <alignment vertical="center"/>
    </xf>
    <xf numFmtId="37" fontId="3" fillId="2" borderId="60" xfId="0" applyNumberFormat="1" applyFont="1" applyFill="1" applyBorder="1" applyAlignment="1">
      <alignment vertical="center"/>
    </xf>
    <xf numFmtId="37" fontId="3" fillId="2" borderId="61" xfId="0" applyNumberFormat="1" applyFont="1" applyFill="1" applyBorder="1" applyAlignment="1">
      <alignment vertical="center"/>
    </xf>
    <xf numFmtId="37" fontId="0" fillId="0" borderId="62" xfId="0" applyNumberFormat="1" applyFill="1" applyBorder="1" applyAlignment="1">
      <alignment vertical="center"/>
    </xf>
    <xf numFmtId="37" fontId="0" fillId="0" borderId="63" xfId="0" applyNumberFormat="1" applyFill="1" applyBorder="1" applyAlignment="1">
      <alignment vertical="center"/>
    </xf>
    <xf numFmtId="37" fontId="0" fillId="0" borderId="64" xfId="0" applyNumberFormat="1" applyFill="1" applyBorder="1" applyAlignment="1">
      <alignment vertical="center"/>
    </xf>
    <xf numFmtId="37" fontId="0" fillId="4" borderId="65" xfId="0" applyNumberFormat="1" applyFill="1" applyBorder="1" applyAlignment="1">
      <alignment vertical="center"/>
    </xf>
    <xf numFmtId="37" fontId="0" fillId="4" borderId="66" xfId="0" applyNumberFormat="1" applyFill="1" applyBorder="1" applyAlignment="1">
      <alignment vertical="center"/>
    </xf>
    <xf numFmtId="37" fontId="0" fillId="4" borderId="67" xfId="0" applyNumberFormat="1" applyFill="1" applyBorder="1" applyAlignment="1">
      <alignment vertical="center"/>
    </xf>
    <xf numFmtId="37" fontId="0" fillId="0" borderId="60" xfId="0" applyNumberFormat="1" applyFill="1" applyBorder="1" applyAlignment="1">
      <alignment vertical="center"/>
    </xf>
    <xf numFmtId="37" fontId="0" fillId="0" borderId="61" xfId="0" applyNumberFormat="1" applyFill="1" applyBorder="1" applyAlignment="1">
      <alignment vertical="center"/>
    </xf>
    <xf numFmtId="37" fontId="0" fillId="2" borderId="65" xfId="0" applyNumberFormat="1" applyFill="1" applyBorder="1" applyAlignment="1">
      <alignment vertical="center"/>
    </xf>
    <xf numFmtId="37" fontId="0" fillId="2" borderId="66" xfId="0" applyNumberFormat="1" applyFill="1" applyBorder="1" applyAlignment="1">
      <alignment vertical="center"/>
    </xf>
    <xf numFmtId="37" fontId="0" fillId="2" borderId="67" xfId="0" applyNumberFormat="1" applyFill="1" applyBorder="1" applyAlignment="1">
      <alignment vertical="center"/>
    </xf>
    <xf numFmtId="37" fontId="6" fillId="5" borderId="59" xfId="0" applyNumberFormat="1" applyFont="1" applyFill="1" applyBorder="1" applyAlignment="1">
      <alignment vertical="center"/>
    </xf>
    <xf numFmtId="37" fontId="6" fillId="5" borderId="60" xfId="0" applyNumberFormat="1" applyFont="1" applyFill="1" applyBorder="1" applyAlignment="1">
      <alignment vertical="center"/>
    </xf>
    <xf numFmtId="37" fontId="6" fillId="5" borderId="61" xfId="0" applyNumberFormat="1" applyFont="1" applyFill="1" applyBorder="1" applyAlignment="1">
      <alignment vertical="center"/>
    </xf>
    <xf numFmtId="0" fontId="6" fillId="0" borderId="38" xfId="0" applyFont="1" applyFill="1" applyBorder="1" applyAlignment="1">
      <alignment horizontal="center" vertical="center"/>
    </xf>
    <xf numFmtId="0" fontId="8" fillId="0" borderId="26" xfId="0" applyFont="1" applyFill="1" applyBorder="1" applyAlignment="1">
      <alignment vertical="center"/>
    </xf>
    <xf numFmtId="37" fontId="6" fillId="0" borderId="71" xfId="0" applyNumberFormat="1" applyFont="1" applyFill="1" applyBorder="1" applyAlignment="1">
      <alignment vertical="center"/>
    </xf>
    <xf numFmtId="37" fontId="6" fillId="0" borderId="72" xfId="0" applyNumberFormat="1" applyFont="1" applyFill="1" applyBorder="1" applyAlignment="1">
      <alignment vertical="center"/>
    </xf>
    <xf numFmtId="37" fontId="8" fillId="0" borderId="73" xfId="0" applyNumberFormat="1" applyFont="1" applyFill="1" applyBorder="1" applyAlignment="1">
      <alignment vertical="center"/>
    </xf>
    <xf numFmtId="0" fontId="2" fillId="0" borderId="74" xfId="0" applyFont="1" applyFill="1" applyBorder="1" applyAlignment="1">
      <alignment horizontal="center" vertical="center"/>
    </xf>
    <xf numFmtId="0" fontId="2" fillId="8" borderId="19" xfId="0" applyFont="1" applyFill="1" applyBorder="1" applyAlignment="1">
      <alignment vertical="center"/>
    </xf>
    <xf numFmtId="37" fontId="2" fillId="8" borderId="75" xfId="1" applyNumberFormat="1" applyFont="1" applyFill="1" applyBorder="1" applyAlignment="1">
      <alignment vertical="center"/>
    </xf>
    <xf numFmtId="37" fontId="2" fillId="8" borderId="76" xfId="1" applyNumberFormat="1" applyFont="1" applyFill="1" applyBorder="1" applyAlignment="1">
      <alignment vertical="center"/>
    </xf>
    <xf numFmtId="37" fontId="2" fillId="8" borderId="77" xfId="1" applyNumberFormat="1" applyFont="1" applyFill="1" applyBorder="1" applyAlignment="1">
      <alignment vertical="center"/>
    </xf>
    <xf numFmtId="0" fontId="11" fillId="0" borderId="0" xfId="0" applyFont="1" applyFill="1" applyBorder="1" applyAlignment="1">
      <alignment horizontal="left" vertical="center" wrapText="1"/>
    </xf>
    <xf numFmtId="0" fontId="3" fillId="0" borderId="1" xfId="0" applyFont="1" applyBorder="1" applyAlignment="1">
      <alignment vertical="center" wrapText="1"/>
    </xf>
    <xf numFmtId="0" fontId="4" fillId="2" borderId="2" xfId="0" applyFont="1" applyFill="1" applyBorder="1" applyAlignment="1">
      <alignment vertical="center"/>
    </xf>
    <xf numFmtId="0" fontId="5" fillId="0" borderId="6" xfId="0" applyFont="1" applyBorder="1" applyAlignment="1">
      <alignment vertical="center" wrapText="1"/>
    </xf>
    <xf numFmtId="0" fontId="4" fillId="2" borderId="6" xfId="0" applyFont="1" applyFill="1" applyBorder="1" applyAlignment="1">
      <alignment vertical="center"/>
    </xf>
    <xf numFmtId="0" fontId="5" fillId="9" borderId="7" xfId="0" applyFont="1" applyFill="1" applyBorder="1" applyAlignment="1">
      <alignment horizontal="center" vertical="center" wrapText="1"/>
    </xf>
    <xf numFmtId="0" fontId="5" fillId="9" borderId="8" xfId="0" applyFont="1" applyFill="1" applyBorder="1" applyAlignment="1">
      <alignment horizontal="center" vertical="center" wrapText="1"/>
    </xf>
    <xf numFmtId="0" fontId="5" fillId="9" borderId="53" xfId="0" applyFont="1" applyFill="1" applyBorder="1" applyAlignment="1">
      <alignment horizontal="center" vertical="center" wrapText="1"/>
    </xf>
    <xf numFmtId="0" fontId="5" fillId="9" borderId="43" xfId="0" applyFont="1" applyFill="1" applyBorder="1" applyAlignment="1">
      <alignment horizontal="center" vertical="center" wrapText="1"/>
    </xf>
    <xf numFmtId="0" fontId="5" fillId="0" borderId="10" xfId="0" applyFont="1" applyBorder="1" applyAlignment="1">
      <alignment vertical="center" wrapText="1"/>
    </xf>
    <xf numFmtId="0" fontId="4" fillId="2" borderId="10" xfId="0" applyFont="1" applyFill="1" applyBorder="1" applyAlignment="1">
      <alignment vertical="center"/>
    </xf>
    <xf numFmtId="0" fontId="5" fillId="9" borderId="14"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5" fillId="9" borderId="16" xfId="0" applyFont="1" applyFill="1" applyBorder="1" applyAlignment="1">
      <alignment horizontal="center" vertical="center" wrapText="1"/>
    </xf>
    <xf numFmtId="0" fontId="5" fillId="9" borderId="54" xfId="0" applyFont="1" applyFill="1" applyBorder="1" applyAlignment="1">
      <alignment horizontal="center" vertical="center" wrapText="1"/>
    </xf>
    <xf numFmtId="37" fontId="0" fillId="0" borderId="27" xfId="0" applyNumberFormat="1" applyBorder="1" applyAlignment="1">
      <alignment vertical="center"/>
    </xf>
    <xf numFmtId="37" fontId="0" fillId="0" borderId="30" xfId="0" applyNumberFormat="1" applyBorder="1" applyAlignment="1">
      <alignment vertical="center"/>
    </xf>
    <xf numFmtId="37" fontId="0" fillId="0" borderId="20" xfId="0" applyNumberFormat="1" applyBorder="1" applyAlignment="1">
      <alignment vertical="center"/>
    </xf>
    <xf numFmtId="37" fontId="3" fillId="2" borderId="28" xfId="0" applyNumberFormat="1" applyFont="1" applyFill="1" applyBorder="1" applyAlignment="1">
      <alignment vertical="center"/>
    </xf>
    <xf numFmtId="37" fontId="0" fillId="0" borderId="23" xfId="0" applyNumberFormat="1" applyBorder="1" applyAlignment="1">
      <alignment vertical="center"/>
    </xf>
    <xf numFmtId="37" fontId="3" fillId="2" borderId="1" xfId="0" applyNumberFormat="1" applyFont="1" applyFill="1" applyBorder="1" applyAlignment="1">
      <alignment vertical="center"/>
    </xf>
    <xf numFmtId="37" fontId="0" fillId="0" borderId="28" xfId="0" applyNumberFormat="1" applyBorder="1" applyAlignment="1">
      <alignment vertical="center"/>
    </xf>
    <xf numFmtId="37" fontId="3" fillId="2" borderId="35" xfId="0" applyNumberFormat="1" applyFont="1" applyFill="1" applyBorder="1" applyAlignment="1">
      <alignment vertical="center"/>
    </xf>
    <xf numFmtId="37" fontId="0" fillId="0" borderId="27" xfId="0" applyNumberFormat="1" applyFill="1" applyBorder="1" applyAlignment="1">
      <alignment vertical="center"/>
    </xf>
    <xf numFmtId="37" fontId="0" fillId="0" borderId="30" xfId="0" applyNumberFormat="1" applyFill="1" applyBorder="1" applyAlignment="1">
      <alignment vertical="center"/>
    </xf>
    <xf numFmtId="37" fontId="0" fillId="0" borderId="23" xfId="0" applyNumberFormat="1" applyFill="1" applyBorder="1" applyAlignment="1">
      <alignment vertical="center"/>
    </xf>
    <xf numFmtId="37" fontId="0" fillId="2" borderId="20" xfId="0" applyNumberFormat="1" applyFill="1" applyBorder="1" applyAlignment="1">
      <alignment vertical="center"/>
    </xf>
    <xf numFmtId="37" fontId="6" fillId="5" borderId="35" xfId="0" applyNumberFormat="1" applyFont="1" applyFill="1" applyBorder="1" applyAlignment="1">
      <alignment vertical="center"/>
    </xf>
    <xf numFmtId="37" fontId="6" fillId="0" borderId="27" xfId="0" applyNumberFormat="1" applyFont="1" applyFill="1" applyBorder="1" applyAlignment="1">
      <alignment vertical="center"/>
    </xf>
    <xf numFmtId="37" fontId="6" fillId="0" borderId="25" xfId="0" applyNumberFormat="1" applyFont="1" applyFill="1" applyBorder="1" applyAlignment="1">
      <alignment vertical="center"/>
    </xf>
    <xf numFmtId="37" fontId="6" fillId="0" borderId="47" xfId="0" applyNumberFormat="1" applyFont="1" applyFill="1" applyBorder="1" applyAlignment="1">
      <alignment vertical="center"/>
    </xf>
    <xf numFmtId="37" fontId="2" fillId="8" borderId="20" xfId="1" applyNumberFormat="1" applyFont="1" applyFill="1" applyBorder="1" applyAlignment="1">
      <alignment vertical="center"/>
    </xf>
    <xf numFmtId="37" fontId="2" fillId="8" borderId="21" xfId="1" applyNumberFormat="1" applyFont="1" applyFill="1" applyBorder="1" applyAlignment="1">
      <alignment vertical="center"/>
    </xf>
    <xf numFmtId="37" fontId="2" fillId="8" borderId="44" xfId="1" applyNumberFormat="1"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0" fillId="0" borderId="0" xfId="0" applyFont="1"/>
    <xf numFmtId="0" fontId="5" fillId="10" borderId="7" xfId="0" applyFont="1" applyFill="1" applyBorder="1" applyAlignment="1">
      <alignment horizontal="center" vertical="center" wrapText="1"/>
    </xf>
    <xf numFmtId="0" fontId="5" fillId="10" borderId="42" xfId="0" applyFont="1" applyFill="1" applyBorder="1" applyAlignment="1">
      <alignment horizontal="center" vertical="center" wrapText="1"/>
    </xf>
    <xf numFmtId="0" fontId="5" fillId="10" borderId="8" xfId="0" applyFont="1" applyFill="1" applyBorder="1" applyAlignment="1">
      <alignment horizontal="center" vertical="center" wrapText="1"/>
    </xf>
    <xf numFmtId="0" fontId="5" fillId="10" borderId="43" xfId="0" applyFont="1" applyFill="1" applyBorder="1" applyAlignment="1">
      <alignment horizontal="center" vertical="center" wrapText="1"/>
    </xf>
    <xf numFmtId="0" fontId="5" fillId="10" borderId="14" xfId="0" applyFont="1" applyFill="1" applyBorder="1" applyAlignment="1">
      <alignment horizontal="center" vertical="center" wrapText="1"/>
    </xf>
    <xf numFmtId="0" fontId="5" fillId="10" borderId="80" xfId="0" applyFont="1" applyFill="1" applyBorder="1" applyAlignment="1">
      <alignment horizontal="center" vertical="center" wrapText="1"/>
    </xf>
    <xf numFmtId="0" fontId="5" fillId="10" borderId="15" xfId="0" applyFont="1" applyFill="1" applyBorder="1" applyAlignment="1">
      <alignment horizontal="center" vertical="center" wrapText="1"/>
    </xf>
    <xf numFmtId="0" fontId="5" fillId="10" borderId="54"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7" borderId="15" xfId="0" applyFont="1" applyFill="1" applyBorder="1" applyAlignment="1">
      <alignment horizontal="center" vertical="center" wrapText="1"/>
    </xf>
    <xf numFmtId="37" fontId="0" fillId="4" borderId="82" xfId="0" applyNumberFormat="1" applyFill="1" applyBorder="1" applyAlignment="1">
      <alignment vertical="center"/>
    </xf>
    <xf numFmtId="37" fontId="0" fillId="4" borderId="76" xfId="0" applyNumberFormat="1" applyFill="1" applyBorder="1" applyAlignment="1">
      <alignment vertical="center"/>
    </xf>
    <xf numFmtId="37" fontId="8" fillId="0" borderId="25" xfId="0" applyNumberFormat="1" applyFont="1" applyFill="1" applyBorder="1" applyAlignment="1">
      <alignment vertical="center"/>
    </xf>
    <xf numFmtId="37" fontId="8" fillId="0" borderId="47" xfId="0" applyNumberFormat="1" applyFont="1" applyFill="1" applyBorder="1" applyAlignment="1">
      <alignment vertical="center"/>
    </xf>
    <xf numFmtId="0" fontId="5" fillId="6" borderId="87"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5" fillId="6" borderId="88" xfId="0" applyFont="1" applyFill="1" applyBorder="1" applyAlignment="1">
      <alignment horizontal="center" vertical="center" wrapText="1"/>
    </xf>
    <xf numFmtId="0" fontId="5" fillId="11" borderId="89" xfId="0" applyFont="1" applyFill="1" applyBorder="1" applyAlignment="1">
      <alignment horizontal="center" vertical="center" wrapText="1"/>
    </xf>
    <xf numFmtId="0" fontId="5" fillId="11" borderId="53"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164" fontId="5" fillId="3" borderId="90" xfId="1" applyNumberFormat="1" applyFont="1" applyFill="1" applyBorder="1" applyAlignment="1">
      <alignment horizontal="center" vertical="center" wrapText="1"/>
    </xf>
    <xf numFmtId="0" fontId="5" fillId="6" borderId="91"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5" fillId="6" borderId="92" xfId="0" applyFont="1" applyFill="1" applyBorder="1" applyAlignment="1">
      <alignment horizontal="center" vertical="center" wrapText="1"/>
    </xf>
    <xf numFmtId="0" fontId="5" fillId="11" borderId="13" xfId="0" applyFont="1" applyFill="1" applyBorder="1" applyAlignment="1">
      <alignment horizontal="center" vertical="center" wrapText="1"/>
    </xf>
    <xf numFmtId="0" fontId="5" fillId="11" borderId="93" xfId="0" applyFont="1" applyFill="1" applyBorder="1" applyAlignment="1">
      <alignment horizontal="center" vertical="center" wrapText="1"/>
    </xf>
    <xf numFmtId="0" fontId="5" fillId="9" borderId="11" xfId="0" applyFont="1" applyFill="1" applyBorder="1" applyAlignment="1">
      <alignment horizontal="center" vertical="center" wrapText="1"/>
    </xf>
    <xf numFmtId="0" fontId="5" fillId="9" borderId="12" xfId="0" applyFont="1" applyFill="1" applyBorder="1" applyAlignment="1">
      <alignment horizontal="center" vertical="center" wrapText="1"/>
    </xf>
    <xf numFmtId="0" fontId="5" fillId="9" borderId="13" xfId="0" applyFont="1" applyFill="1" applyBorder="1" applyAlignment="1">
      <alignment horizontal="center" vertical="center" wrapText="1"/>
    </xf>
    <xf numFmtId="0" fontId="5" fillId="9" borderId="92" xfId="0" applyFont="1" applyFill="1" applyBorder="1" applyAlignment="1">
      <alignment horizontal="center" vertical="center" wrapText="1"/>
    </xf>
    <xf numFmtId="0" fontId="5" fillId="10" borderId="11" xfId="0" applyFont="1" applyFill="1" applyBorder="1" applyAlignment="1">
      <alignment horizontal="center" vertical="center" wrapText="1"/>
    </xf>
    <xf numFmtId="0" fontId="5" fillId="10" borderId="12" xfId="0" applyFont="1" applyFill="1" applyBorder="1" applyAlignment="1">
      <alignment horizontal="center" vertical="center" wrapText="1"/>
    </xf>
    <xf numFmtId="0" fontId="5" fillId="10" borderId="92" xfId="0" applyFont="1" applyFill="1" applyBorder="1" applyAlignment="1">
      <alignment horizontal="center" vertical="center" wrapText="1"/>
    </xf>
    <xf numFmtId="0" fontId="5" fillId="7" borderId="11" xfId="0" applyFont="1" applyFill="1" applyBorder="1" applyAlignment="1">
      <alignment horizontal="center" vertical="center" wrapText="1"/>
    </xf>
    <xf numFmtId="0" fontId="5" fillId="7" borderId="12" xfId="0" applyFont="1" applyFill="1" applyBorder="1" applyAlignment="1">
      <alignment horizontal="center" vertical="center" wrapText="1"/>
    </xf>
    <xf numFmtId="0" fontId="5" fillId="7" borderId="13" xfId="0" applyFont="1" applyFill="1" applyBorder="1" applyAlignment="1">
      <alignment horizontal="center" vertical="center" wrapText="1"/>
    </xf>
    <xf numFmtId="0" fontId="5" fillId="7" borderId="92"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12" borderId="17" xfId="0" applyFont="1" applyFill="1" applyBorder="1" applyAlignment="1">
      <alignment horizontal="center" vertical="center" wrapText="1"/>
    </xf>
    <xf numFmtId="164" fontId="5" fillId="3" borderId="94" xfId="1" applyNumberFormat="1" applyFont="1" applyFill="1" applyBorder="1" applyAlignment="1">
      <alignment horizontal="center" vertical="center"/>
    </xf>
    <xf numFmtId="0" fontId="5" fillId="6" borderId="80" xfId="0" applyFont="1" applyFill="1" applyBorder="1" applyAlignment="1">
      <alignment horizontal="center" vertical="center"/>
    </xf>
    <xf numFmtId="0" fontId="5" fillId="6" borderId="15" xfId="0" applyFont="1" applyFill="1" applyBorder="1" applyAlignment="1">
      <alignment horizontal="center" vertical="center"/>
    </xf>
    <xf numFmtId="0" fontId="5" fillId="6" borderId="54" xfId="0" applyFont="1" applyFill="1" applyBorder="1" applyAlignment="1">
      <alignment horizontal="center" vertical="center"/>
    </xf>
    <xf numFmtId="0" fontId="5" fillId="11" borderId="16" xfId="0" applyFont="1" applyFill="1" applyBorder="1" applyAlignment="1">
      <alignment horizontal="center" vertical="center"/>
    </xf>
    <xf numFmtId="0" fontId="5" fillId="11" borderId="85" xfId="0" applyFont="1" applyFill="1" applyBorder="1" applyAlignment="1">
      <alignment horizontal="center" vertical="center"/>
    </xf>
    <xf numFmtId="0" fontId="5" fillId="9" borderId="14" xfId="0" applyFont="1" applyFill="1" applyBorder="1" applyAlignment="1">
      <alignment horizontal="center" vertical="center"/>
    </xf>
    <xf numFmtId="0" fontId="5" fillId="9" borderId="15" xfId="0" applyFont="1" applyFill="1" applyBorder="1" applyAlignment="1">
      <alignment horizontal="center" vertical="center"/>
    </xf>
    <xf numFmtId="0" fontId="5" fillId="9" borderId="16" xfId="0" applyFont="1" applyFill="1" applyBorder="1" applyAlignment="1">
      <alignment horizontal="center" vertical="center"/>
    </xf>
    <xf numFmtId="0" fontId="5" fillId="9" borderId="54" xfId="0" applyFont="1" applyFill="1" applyBorder="1" applyAlignment="1">
      <alignment horizontal="center" vertical="center"/>
    </xf>
    <xf numFmtId="0" fontId="5" fillId="10" borderId="14" xfId="0" applyFont="1" applyFill="1" applyBorder="1" applyAlignment="1">
      <alignment horizontal="center" vertical="center"/>
    </xf>
    <xf numFmtId="0" fontId="5" fillId="10" borderId="15" xfId="0" applyFont="1" applyFill="1" applyBorder="1" applyAlignment="1">
      <alignment horizontal="center" vertical="center"/>
    </xf>
    <xf numFmtId="0" fontId="5" fillId="10" borderId="54" xfId="0" applyFont="1" applyFill="1" applyBorder="1" applyAlignment="1">
      <alignment horizontal="center" vertical="center"/>
    </xf>
    <xf numFmtId="0" fontId="5" fillId="7" borderId="14"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16" xfId="0" applyFont="1" applyFill="1" applyBorder="1" applyAlignment="1">
      <alignment horizontal="center" vertical="center"/>
    </xf>
    <xf numFmtId="0" fontId="5" fillId="5" borderId="55" xfId="0" applyFont="1" applyFill="1" applyBorder="1" applyAlignment="1">
      <alignment horizontal="center" vertical="center"/>
    </xf>
    <xf numFmtId="0" fontId="5" fillId="12" borderId="55" xfId="0" applyFont="1" applyFill="1" applyBorder="1" applyAlignment="1">
      <alignment horizontal="center" vertical="center"/>
    </xf>
    <xf numFmtId="164" fontId="5" fillId="3" borderId="94" xfId="1" applyNumberFormat="1" applyFont="1" applyFill="1" applyBorder="1" applyAlignment="1">
      <alignment horizontal="center" vertical="center" wrapText="1"/>
    </xf>
    <xf numFmtId="0" fontId="5" fillId="6" borderId="80" xfId="0" applyFont="1" applyFill="1" applyBorder="1" applyAlignment="1">
      <alignment horizontal="center" vertical="center" wrapText="1"/>
    </xf>
    <xf numFmtId="0" fontId="5" fillId="6" borderId="15" xfId="0" applyFont="1" applyFill="1" applyBorder="1" applyAlignment="1">
      <alignment horizontal="center" vertical="center" wrapText="1"/>
    </xf>
    <xf numFmtId="0" fontId="5" fillId="6" borderId="54" xfId="0" applyFont="1" applyFill="1" applyBorder="1" applyAlignment="1">
      <alignment horizontal="center" vertical="center" wrapText="1"/>
    </xf>
    <xf numFmtId="0" fontId="5" fillId="11" borderId="16" xfId="0" applyFont="1" applyFill="1" applyBorder="1" applyAlignment="1">
      <alignment horizontal="center" vertical="center" wrapText="1"/>
    </xf>
    <xf numFmtId="0" fontId="5" fillId="11" borderId="85" xfId="0" applyFont="1" applyFill="1" applyBorder="1" applyAlignment="1">
      <alignment horizontal="center" vertical="center" wrapText="1"/>
    </xf>
    <xf numFmtId="0" fontId="5" fillId="5" borderId="55" xfId="0" applyFont="1" applyFill="1" applyBorder="1" applyAlignment="1">
      <alignment horizontal="center" vertical="center" wrapText="1"/>
    </xf>
    <xf numFmtId="0" fontId="5" fillId="12" borderId="55" xfId="0" applyFont="1" applyFill="1" applyBorder="1" applyAlignment="1">
      <alignment horizontal="center" vertical="center" wrapText="1"/>
    </xf>
    <xf numFmtId="37" fontId="3" fillId="4" borderId="95" xfId="1" applyNumberFormat="1" applyFont="1" applyFill="1" applyBorder="1" applyAlignment="1">
      <alignment vertical="center"/>
    </xf>
    <xf numFmtId="37" fontId="3" fillId="4" borderId="21" xfId="0" applyNumberFormat="1" applyFont="1" applyFill="1" applyBorder="1" applyAlignment="1">
      <alignment vertical="center"/>
    </xf>
    <xf numFmtId="37" fontId="3" fillId="4" borderId="44" xfId="0" applyNumberFormat="1" applyFont="1" applyFill="1" applyBorder="1" applyAlignment="1">
      <alignment vertical="center"/>
    </xf>
    <xf numFmtId="37" fontId="3" fillId="4" borderId="20" xfId="0" applyNumberFormat="1" applyFont="1" applyFill="1" applyBorder="1" applyAlignment="1">
      <alignment vertical="center"/>
    </xf>
    <xf numFmtId="37" fontId="3" fillId="4" borderId="19" xfId="1" applyNumberFormat="1" applyFont="1" applyFill="1" applyBorder="1" applyAlignment="1">
      <alignment vertical="center"/>
    </xf>
    <xf numFmtId="164" fontId="3" fillId="2" borderId="18" xfId="1" applyNumberFormat="1" applyFont="1" applyFill="1" applyBorder="1" applyAlignment="1"/>
    <xf numFmtId="43" fontId="0" fillId="0" borderId="0" xfId="1" applyFont="1" applyFill="1" applyAlignment="1">
      <alignment horizontal="center"/>
    </xf>
    <xf numFmtId="0" fontId="0" fillId="0" borderId="0" xfId="0" applyFill="1" applyAlignment="1">
      <alignment horizontal="center"/>
    </xf>
    <xf numFmtId="37" fontId="0" fillId="0" borderId="96" xfId="1" applyNumberFormat="1" applyFont="1" applyFill="1" applyBorder="1" applyAlignment="1">
      <alignment vertical="center"/>
    </xf>
    <xf numFmtId="37" fontId="0" fillId="0" borderId="22" xfId="1" applyNumberFormat="1" applyFont="1" applyBorder="1" applyAlignment="1">
      <alignment vertical="center"/>
    </xf>
    <xf numFmtId="164" fontId="0" fillId="0" borderId="22" xfId="1" applyNumberFormat="1" applyFont="1" applyBorder="1" applyAlignment="1">
      <alignment vertical="center"/>
    </xf>
    <xf numFmtId="37" fontId="0" fillId="0" borderId="97" xfId="1" applyNumberFormat="1" applyFont="1" applyFill="1" applyBorder="1" applyAlignment="1">
      <alignment vertical="center"/>
    </xf>
    <xf numFmtId="37" fontId="0" fillId="0" borderId="26" xfId="1" applyNumberFormat="1" applyFont="1" applyBorder="1" applyAlignment="1">
      <alignment vertical="center"/>
    </xf>
    <xf numFmtId="164" fontId="0" fillId="0" borderId="26" xfId="1" applyNumberFormat="1" applyFont="1" applyBorder="1" applyAlignment="1">
      <alignment vertical="center"/>
    </xf>
    <xf numFmtId="37" fontId="0" fillId="0" borderId="95" xfId="1" applyNumberFormat="1" applyFont="1" applyFill="1" applyBorder="1" applyAlignment="1">
      <alignment vertical="center"/>
    </xf>
    <xf numFmtId="37" fontId="0" fillId="0" borderId="21" xfId="0" applyNumberFormat="1" applyFill="1" applyBorder="1" applyAlignment="1">
      <alignment vertical="center"/>
    </xf>
    <xf numFmtId="37" fontId="8" fillId="0" borderId="0" xfId="0" applyNumberFormat="1" applyFont="1" applyFill="1" applyBorder="1" applyAlignment="1">
      <alignment vertical="center"/>
    </xf>
    <xf numFmtId="37" fontId="0" fillId="0" borderId="0" xfId="0" applyNumberFormat="1" applyFill="1" applyBorder="1" applyAlignment="1">
      <alignment vertical="center"/>
    </xf>
    <xf numFmtId="37" fontId="0" fillId="0" borderId="19" xfId="1" applyNumberFormat="1" applyFont="1" applyBorder="1" applyAlignment="1">
      <alignment vertical="center"/>
    </xf>
    <xf numFmtId="164" fontId="0" fillId="0" borderId="19" xfId="1" applyNumberFormat="1" applyFont="1" applyBorder="1" applyAlignment="1">
      <alignment vertical="center"/>
    </xf>
    <xf numFmtId="164" fontId="3" fillId="4" borderId="95" xfId="1" applyNumberFormat="1" applyFont="1" applyFill="1" applyBorder="1" applyAlignment="1">
      <alignment vertical="center"/>
    </xf>
    <xf numFmtId="37" fontId="3" fillId="4" borderId="76" xfId="1" applyNumberFormat="1" applyFont="1" applyFill="1" applyBorder="1" applyAlignment="1">
      <alignment vertical="center"/>
    </xf>
    <xf numFmtId="37" fontId="3" fillId="4" borderId="77" xfId="1" applyNumberFormat="1" applyFont="1" applyFill="1" applyBorder="1" applyAlignment="1">
      <alignment vertical="center"/>
    </xf>
    <xf numFmtId="37" fontId="3" fillId="4" borderId="76" xfId="0" applyNumberFormat="1" applyFont="1" applyFill="1" applyBorder="1" applyAlignment="1">
      <alignment vertical="center"/>
    </xf>
    <xf numFmtId="37" fontId="3" fillId="4" borderId="85" xfId="0" applyNumberFormat="1" applyFont="1" applyFill="1" applyBorder="1" applyAlignment="1">
      <alignment vertical="center"/>
    </xf>
    <xf numFmtId="37" fontId="3" fillId="4" borderId="82" xfId="0" applyNumberFormat="1" applyFont="1" applyFill="1" applyBorder="1" applyAlignment="1">
      <alignment vertical="center"/>
    </xf>
    <xf numFmtId="164" fontId="3" fillId="2" borderId="2" xfId="1" applyNumberFormat="1" applyFont="1" applyFill="1" applyBorder="1" applyAlignment="1">
      <alignment vertical="center"/>
    </xf>
    <xf numFmtId="0" fontId="0" fillId="0" borderId="0" xfId="0" applyFill="1" applyAlignment="1">
      <alignment horizontal="center" vertical="center"/>
    </xf>
    <xf numFmtId="164" fontId="3" fillId="2" borderId="98" xfId="1" applyNumberFormat="1" applyFont="1" applyFill="1" applyBorder="1" applyAlignment="1">
      <alignment horizontal="center" vertical="center"/>
    </xf>
    <xf numFmtId="37" fontId="3" fillId="2" borderId="34" xfId="1" applyNumberFormat="1" applyFont="1" applyFill="1" applyBorder="1" applyAlignment="1">
      <alignment vertical="center"/>
    </xf>
    <xf numFmtId="164" fontId="3" fillId="2" borderId="18" xfId="1" applyNumberFormat="1" applyFont="1" applyFill="1" applyBorder="1" applyAlignment="1">
      <alignment vertical="center"/>
    </xf>
    <xf numFmtId="37" fontId="0" fillId="0" borderId="99" xfId="1" applyNumberFormat="1" applyFont="1" applyFill="1" applyBorder="1" applyAlignment="1">
      <alignment vertical="center"/>
    </xf>
    <xf numFmtId="37" fontId="0" fillId="0" borderId="29" xfId="1" applyNumberFormat="1" applyFont="1" applyBorder="1" applyAlignment="1">
      <alignment vertical="center"/>
    </xf>
    <xf numFmtId="164" fontId="0" fillId="0" borderId="29" xfId="1" applyNumberFormat="1" applyFont="1" applyBorder="1" applyAlignment="1">
      <alignment vertical="center"/>
    </xf>
    <xf numFmtId="37" fontId="3" fillId="2" borderId="100" xfId="0" applyNumberFormat="1" applyFont="1" applyFill="1" applyBorder="1" applyAlignment="1">
      <alignment vertical="center"/>
    </xf>
    <xf numFmtId="164" fontId="3" fillId="2" borderId="32" xfId="1" applyNumberFormat="1" applyFont="1" applyFill="1" applyBorder="1" applyAlignment="1">
      <alignment vertical="center"/>
    </xf>
    <xf numFmtId="37" fontId="3" fillId="2" borderId="101" xfId="1" applyNumberFormat="1" applyFont="1" applyFill="1" applyBorder="1" applyAlignment="1">
      <alignment vertical="center"/>
    </xf>
    <xf numFmtId="37" fontId="3" fillId="2" borderId="32" xfId="1" applyNumberFormat="1" applyFont="1" applyFill="1" applyBorder="1" applyAlignment="1">
      <alignment vertical="center"/>
    </xf>
    <xf numFmtId="37" fontId="0" fillId="0" borderId="102" xfId="1" applyNumberFormat="1" applyFont="1" applyFill="1" applyBorder="1" applyAlignment="1">
      <alignment vertical="center"/>
    </xf>
    <xf numFmtId="37" fontId="0" fillId="0" borderId="18" xfId="1" applyNumberFormat="1" applyFont="1" applyBorder="1" applyAlignment="1">
      <alignment vertical="center"/>
    </xf>
    <xf numFmtId="164" fontId="0" fillId="0" borderId="18" xfId="1" applyNumberFormat="1" applyFont="1" applyBorder="1" applyAlignment="1">
      <alignment vertical="center"/>
    </xf>
    <xf numFmtId="164" fontId="3" fillId="4" borderId="103" xfId="1" applyNumberFormat="1" applyFont="1" applyFill="1" applyBorder="1" applyAlignment="1">
      <alignment vertical="center"/>
    </xf>
    <xf numFmtId="37" fontId="3" fillId="4" borderId="85" xfId="1" applyNumberFormat="1" applyFont="1" applyFill="1" applyBorder="1" applyAlignment="1">
      <alignment vertical="center"/>
    </xf>
    <xf numFmtId="37" fontId="3" fillId="4" borderId="82" xfId="1" applyNumberFormat="1" applyFont="1" applyFill="1" applyBorder="1" applyAlignment="1">
      <alignment vertical="center"/>
    </xf>
    <xf numFmtId="37" fontId="3" fillId="4" borderId="84" xfId="0" applyNumberFormat="1" applyFont="1" applyFill="1" applyBorder="1" applyAlignment="1">
      <alignment vertical="center"/>
    </xf>
    <xf numFmtId="37" fontId="3" fillId="4" borderId="55" xfId="1" applyNumberFormat="1" applyFont="1" applyFill="1" applyBorder="1" applyAlignment="1">
      <alignment vertical="center"/>
    </xf>
    <xf numFmtId="37" fontId="0" fillId="0" borderId="26" xfId="1" applyNumberFormat="1" applyFont="1" applyFill="1" applyBorder="1" applyAlignment="1">
      <alignment vertical="center"/>
    </xf>
    <xf numFmtId="164" fontId="0" fillId="0" borderId="34" xfId="1" applyNumberFormat="1" applyFont="1" applyFill="1" applyBorder="1" applyAlignment="1">
      <alignment vertical="center"/>
    </xf>
    <xf numFmtId="0" fontId="0" fillId="0" borderId="0" xfId="0" applyFill="1" applyAlignment="1">
      <alignment vertical="center"/>
    </xf>
    <xf numFmtId="37" fontId="0" fillId="0" borderId="29" xfId="1" applyNumberFormat="1" applyFont="1" applyFill="1" applyBorder="1" applyAlignment="1">
      <alignment vertical="center"/>
    </xf>
    <xf numFmtId="164" fontId="0" fillId="0" borderId="26" xfId="1" applyNumberFormat="1" applyFont="1" applyFill="1" applyBorder="1" applyAlignment="1">
      <alignment vertical="center"/>
    </xf>
    <xf numFmtId="0" fontId="2" fillId="13" borderId="55" xfId="0" applyFont="1" applyFill="1" applyBorder="1" applyAlignment="1">
      <alignment vertical="center"/>
    </xf>
    <xf numFmtId="37" fontId="2" fillId="13" borderId="103" xfId="1" applyNumberFormat="1" applyFont="1" applyFill="1" applyBorder="1" applyAlignment="1">
      <alignment vertical="center"/>
    </xf>
    <xf numFmtId="37" fontId="2" fillId="13" borderId="85" xfId="0" applyNumberFormat="1" applyFont="1" applyFill="1" applyBorder="1" applyAlignment="1">
      <alignment vertical="center"/>
    </xf>
    <xf numFmtId="37" fontId="2" fillId="13" borderId="82" xfId="0" applyNumberFormat="1" applyFont="1" applyFill="1" applyBorder="1" applyAlignment="1">
      <alignment vertical="center"/>
    </xf>
    <xf numFmtId="37" fontId="2" fillId="13" borderId="84" xfId="0" applyNumberFormat="1" applyFont="1" applyFill="1" applyBorder="1" applyAlignment="1">
      <alignment vertical="center"/>
    </xf>
    <xf numFmtId="37" fontId="2" fillId="13" borderId="55" xfId="1" applyNumberFormat="1" applyFont="1" applyFill="1" applyBorder="1" applyAlignment="1">
      <alignment vertical="center"/>
    </xf>
    <xf numFmtId="164" fontId="0" fillId="5" borderId="55" xfId="1" applyNumberFormat="1" applyFont="1" applyFill="1" applyBorder="1" applyAlignment="1">
      <alignment vertical="center"/>
    </xf>
    <xf numFmtId="37" fontId="0" fillId="0" borderId="22" xfId="1" applyNumberFormat="1" applyFont="1" applyFill="1" applyBorder="1" applyAlignment="1">
      <alignment vertical="center"/>
    </xf>
    <xf numFmtId="164" fontId="0" fillId="2" borderId="2" xfId="1" applyNumberFormat="1" applyFont="1" applyFill="1" applyBorder="1" applyAlignment="1">
      <alignment vertical="center"/>
    </xf>
    <xf numFmtId="37" fontId="0" fillId="0" borderId="48" xfId="0" applyNumberFormat="1" applyFill="1" applyBorder="1" applyAlignment="1">
      <alignment vertical="center"/>
    </xf>
    <xf numFmtId="164" fontId="0" fillId="2" borderId="17" xfId="1" applyNumberFormat="1" applyFont="1" applyFill="1" applyBorder="1" applyAlignment="1">
      <alignment vertical="center"/>
    </xf>
    <xf numFmtId="164" fontId="0" fillId="5" borderId="82" xfId="1" applyNumberFormat="1" applyFont="1" applyFill="1" applyBorder="1" applyAlignment="1">
      <alignment vertical="center"/>
    </xf>
    <xf numFmtId="0" fontId="2" fillId="14" borderId="55" xfId="0" applyFont="1" applyFill="1" applyBorder="1" applyAlignment="1">
      <alignment vertical="center"/>
    </xf>
    <xf numFmtId="37" fontId="2" fillId="14" borderId="103" xfId="1" applyNumberFormat="1" applyFont="1" applyFill="1" applyBorder="1" applyAlignment="1">
      <alignment vertical="center"/>
    </xf>
    <xf numFmtId="37" fontId="2" fillId="14" borderId="85" xfId="0" applyNumberFormat="1" applyFont="1" applyFill="1" applyBorder="1" applyAlignment="1">
      <alignment vertical="center"/>
    </xf>
    <xf numFmtId="37" fontId="2" fillId="14" borderId="82" xfId="0" applyNumberFormat="1" applyFont="1" applyFill="1" applyBorder="1" applyAlignment="1">
      <alignment vertical="center"/>
    </xf>
    <xf numFmtId="37" fontId="2" fillId="14" borderId="84" xfId="0" applyNumberFormat="1" applyFont="1" applyFill="1" applyBorder="1" applyAlignment="1">
      <alignment vertical="center"/>
    </xf>
    <xf numFmtId="37" fontId="2" fillId="14" borderId="82" xfId="1" applyNumberFormat="1" applyFont="1" applyFill="1" applyBorder="1" applyAlignment="1">
      <alignment vertical="center"/>
    </xf>
    <xf numFmtId="164" fontId="2" fillId="8" borderId="82" xfId="1" applyNumberFormat="1" applyFont="1" applyFill="1" applyBorder="1" applyAlignment="1">
      <alignment vertical="center"/>
    </xf>
    <xf numFmtId="164" fontId="2" fillId="8" borderId="55" xfId="1" applyNumberFormat="1" applyFont="1" applyFill="1" applyBorder="1" applyAlignment="1">
      <alignment vertical="center"/>
    </xf>
    <xf numFmtId="37" fontId="3" fillId="0" borderId="0" xfId="0" applyNumberFormat="1" applyFont="1" applyAlignment="1">
      <alignment vertical="center"/>
    </xf>
    <xf numFmtId="0" fontId="3" fillId="0" borderId="0" xfId="0" applyFont="1" applyAlignment="1">
      <alignment vertical="center"/>
    </xf>
    <xf numFmtId="0" fontId="8" fillId="0" borderId="18" xfId="0" applyFont="1" applyFill="1" applyBorder="1" applyAlignment="1">
      <alignment vertical="center"/>
    </xf>
    <xf numFmtId="37" fontId="6" fillId="0" borderId="103" xfId="1" applyNumberFormat="1" applyFont="1" applyFill="1" applyBorder="1" applyAlignment="1">
      <alignment vertical="center"/>
    </xf>
    <xf numFmtId="37" fontId="6" fillId="0" borderId="0" xfId="0" applyNumberFormat="1" applyFont="1" applyFill="1" applyBorder="1" applyAlignment="1">
      <alignment vertical="center"/>
    </xf>
    <xf numFmtId="37" fontId="6" fillId="0" borderId="48" xfId="0" applyNumberFormat="1" applyFont="1" applyFill="1" applyBorder="1" applyAlignment="1">
      <alignment vertical="center"/>
    </xf>
    <xf numFmtId="37" fontId="6" fillId="0" borderId="28" xfId="0" applyNumberFormat="1" applyFont="1" applyFill="1" applyBorder="1" applyAlignment="1">
      <alignment vertical="center"/>
    </xf>
    <xf numFmtId="37" fontId="8" fillId="0" borderId="48" xfId="0" applyNumberFormat="1" applyFont="1" applyFill="1" applyBorder="1" applyAlignment="1">
      <alignment vertical="center"/>
    </xf>
    <xf numFmtId="37" fontId="8" fillId="0" borderId="48" xfId="1" applyNumberFormat="1" applyFont="1" applyFill="1" applyBorder="1" applyAlignment="1">
      <alignment vertical="center"/>
    </xf>
    <xf numFmtId="164" fontId="6" fillId="8" borderId="0" xfId="1" applyNumberFormat="1" applyFont="1" applyFill="1" applyBorder="1" applyAlignment="1">
      <alignment vertical="center"/>
    </xf>
    <xf numFmtId="0" fontId="6" fillId="0" borderId="0" xfId="0" applyFont="1" applyAlignment="1">
      <alignment vertical="center"/>
    </xf>
    <xf numFmtId="0" fontId="2" fillId="15" borderId="55" xfId="0" applyFont="1" applyFill="1" applyBorder="1" applyAlignment="1">
      <alignment vertical="center"/>
    </xf>
    <xf numFmtId="37" fontId="2" fillId="15" borderId="103" xfId="1" applyNumberFormat="1" applyFont="1" applyFill="1" applyBorder="1" applyAlignment="1">
      <alignment vertical="center"/>
    </xf>
    <xf numFmtId="37" fontId="2" fillId="15" borderId="85" xfId="1" applyNumberFormat="1" applyFont="1" applyFill="1" applyBorder="1" applyAlignment="1">
      <alignment vertical="center"/>
    </xf>
    <xf numFmtId="37" fontId="2" fillId="15" borderId="82" xfId="1" applyNumberFormat="1" applyFont="1" applyFill="1" applyBorder="1" applyAlignment="1">
      <alignment vertical="center"/>
    </xf>
    <xf numFmtId="37" fontId="2" fillId="15" borderId="84" xfId="1" applyNumberFormat="1" applyFont="1" applyFill="1" applyBorder="1" applyAlignment="1">
      <alignment vertical="center"/>
    </xf>
    <xf numFmtId="164" fontId="2" fillId="8" borderId="0" xfId="1" applyNumberFormat="1" applyFont="1" applyFill="1" applyBorder="1" applyAlignment="1">
      <alignment vertical="center"/>
    </xf>
    <xf numFmtId="164" fontId="0" fillId="0" borderId="0" xfId="1" applyNumberFormat="1" applyFont="1" applyFill="1" applyAlignment="1">
      <alignment horizontal="center"/>
    </xf>
    <xf numFmtId="164" fontId="3" fillId="0" borderId="0" xfId="0" applyNumberFormat="1" applyFont="1" applyFill="1" applyAlignment="1">
      <alignment vertical="center"/>
    </xf>
    <xf numFmtId="37" fontId="3" fillId="0" borderId="0" xfId="0" applyNumberFormat="1" applyFont="1" applyFill="1" applyAlignment="1">
      <alignment vertical="center"/>
    </xf>
    <xf numFmtId="0" fontId="3" fillId="0" borderId="0" xfId="0" applyFont="1" applyFill="1" applyAlignment="1">
      <alignment vertical="center"/>
    </xf>
    <xf numFmtId="164" fontId="8" fillId="0" borderId="0" xfId="1" applyNumberFormat="1" applyFont="1" applyFill="1" applyBorder="1" applyAlignment="1">
      <alignment vertical="center"/>
    </xf>
    <xf numFmtId="164" fontId="8" fillId="0" borderId="0" xfId="0" applyNumberFormat="1" applyFont="1" applyFill="1" applyAlignment="1">
      <alignment vertical="center"/>
    </xf>
    <xf numFmtId="0" fontId="8" fillId="0" borderId="0" xfId="0" applyFont="1" applyFill="1" applyAlignment="1">
      <alignment vertical="center"/>
    </xf>
    <xf numFmtId="164" fontId="8" fillId="0" borderId="0" xfId="0" applyNumberFormat="1" applyFont="1"/>
    <xf numFmtId="49" fontId="13" fillId="16" borderId="0" xfId="3" applyNumberFormat="1" applyFont="1" applyFill="1" applyBorder="1" applyAlignment="1">
      <alignment vertical="center"/>
    </xf>
    <xf numFmtId="164" fontId="5" fillId="3" borderId="5" xfId="1" applyNumberFormat="1" applyFont="1" applyFill="1" applyBorder="1" applyAlignment="1">
      <alignment horizontal="center" vertical="center" wrapText="1"/>
    </xf>
    <xf numFmtId="164" fontId="5" fillId="3" borderId="9" xfId="1"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7" xfId="0" applyFont="1" applyBorder="1" applyAlignment="1">
      <alignment horizontal="center" vertical="center" wrapText="1"/>
    </xf>
    <xf numFmtId="0" fontId="4" fillId="2" borderId="2"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7" xfId="0" applyFont="1" applyFill="1" applyBorder="1" applyAlignment="1">
      <alignment horizontal="center" vertical="center"/>
    </xf>
    <xf numFmtId="164" fontId="5" fillId="3" borderId="3" xfId="1" applyNumberFormat="1" applyFont="1" applyFill="1" applyBorder="1" applyAlignment="1">
      <alignment horizontal="center" vertical="center" wrapText="1"/>
    </xf>
    <xf numFmtId="164" fontId="5" fillId="3" borderId="7" xfId="1" applyNumberFormat="1" applyFont="1" applyFill="1" applyBorder="1" applyAlignment="1">
      <alignment horizontal="center" vertical="center" wrapText="1"/>
    </xf>
    <xf numFmtId="164" fontId="5" fillId="3" borderId="4" xfId="1" applyNumberFormat="1" applyFont="1" applyFill="1" applyBorder="1" applyAlignment="1">
      <alignment horizontal="center" vertical="center" wrapText="1"/>
    </xf>
    <xf numFmtId="164" fontId="5" fillId="3" borderId="8" xfId="1" applyNumberFormat="1" applyFont="1" applyFill="1" applyBorder="1" applyAlignment="1">
      <alignment horizontal="center" vertical="center" wrapText="1"/>
    </xf>
    <xf numFmtId="0" fontId="3" fillId="0" borderId="32" xfId="0" applyFont="1" applyBorder="1" applyAlignment="1">
      <alignment horizontal="center" vertical="center" wrapText="1"/>
    </xf>
    <xf numFmtId="0" fontId="3" fillId="0" borderId="37" xfId="0" applyFont="1" applyBorder="1" applyAlignment="1">
      <alignment horizontal="center" vertical="center" wrapText="1"/>
    </xf>
    <xf numFmtId="0" fontId="4" fillId="2" borderId="32" xfId="0" applyFont="1" applyFill="1" applyBorder="1" applyAlignment="1">
      <alignment horizontal="left" vertical="center"/>
    </xf>
    <xf numFmtId="0" fontId="4" fillId="2" borderId="37" xfId="0" applyFont="1" applyFill="1" applyBorder="1" applyAlignment="1">
      <alignment horizontal="left" vertical="center"/>
    </xf>
    <xf numFmtId="0" fontId="4" fillId="6" borderId="39" xfId="0" applyFont="1" applyFill="1" applyBorder="1" applyAlignment="1">
      <alignment horizontal="center"/>
    </xf>
    <xf numFmtId="0" fontId="4" fillId="6" borderId="40" xfId="0" applyFont="1" applyFill="1" applyBorder="1" applyAlignment="1">
      <alignment horizontal="center"/>
    </xf>
    <xf numFmtId="0" fontId="4" fillId="6" borderId="41" xfId="0" applyFont="1" applyFill="1" applyBorder="1" applyAlignment="1">
      <alignment horizontal="center"/>
    </xf>
    <xf numFmtId="0" fontId="4" fillId="7" borderId="39" xfId="0" applyFont="1" applyFill="1" applyBorder="1" applyAlignment="1">
      <alignment horizontal="center"/>
    </xf>
    <xf numFmtId="0" fontId="4" fillId="7" borderId="40" xfId="0" applyFont="1" applyFill="1" applyBorder="1" applyAlignment="1">
      <alignment horizontal="center"/>
    </xf>
    <xf numFmtId="0" fontId="4" fillId="7" borderId="41" xfId="0" applyFont="1" applyFill="1" applyBorder="1" applyAlignment="1">
      <alignment horizontal="center"/>
    </xf>
    <xf numFmtId="0" fontId="4" fillId="9" borderId="39" xfId="0" applyFont="1" applyFill="1" applyBorder="1" applyAlignment="1">
      <alignment horizontal="center"/>
    </xf>
    <xf numFmtId="0" fontId="4" fillId="9" borderId="40" xfId="0" applyFont="1" applyFill="1" applyBorder="1" applyAlignment="1">
      <alignment horizontal="center"/>
    </xf>
    <xf numFmtId="0" fontId="4" fillId="9" borderId="41" xfId="0" applyFont="1" applyFill="1" applyBorder="1" applyAlignment="1">
      <alignment horizontal="center"/>
    </xf>
    <xf numFmtId="0" fontId="4" fillId="10" borderId="3" xfId="0" applyFont="1" applyFill="1" applyBorder="1" applyAlignment="1">
      <alignment horizontal="center"/>
    </xf>
    <xf numFmtId="0" fontId="4" fillId="10" borderId="78" xfId="0" applyFont="1" applyFill="1" applyBorder="1" applyAlignment="1">
      <alignment horizontal="center"/>
    </xf>
    <xf numFmtId="0" fontId="4" fillId="10" borderId="4" xfId="0" applyFont="1" applyFill="1" applyBorder="1" applyAlignment="1">
      <alignment horizontal="center"/>
    </xf>
    <xf numFmtId="0" fontId="4" fillId="10" borderId="79" xfId="0" applyFont="1" applyFill="1" applyBorder="1" applyAlignment="1">
      <alignment horizontal="center"/>
    </xf>
    <xf numFmtId="0" fontId="4" fillId="7" borderId="3" xfId="0" applyFont="1" applyFill="1" applyBorder="1" applyAlignment="1">
      <alignment horizontal="center"/>
    </xf>
    <xf numFmtId="0" fontId="4" fillId="7" borderId="4" xfId="0" applyFont="1" applyFill="1" applyBorder="1" applyAlignment="1">
      <alignment horizontal="center"/>
    </xf>
    <xf numFmtId="0" fontId="4" fillId="7" borderId="81" xfId="0" applyFont="1" applyFill="1" applyBorder="1" applyAlignment="1">
      <alignment horizontal="center"/>
    </xf>
    <xf numFmtId="0" fontId="4" fillId="7" borderId="79" xfId="0" applyFont="1" applyFill="1" applyBorder="1" applyAlignment="1">
      <alignment horizontal="center"/>
    </xf>
    <xf numFmtId="0" fontId="11" fillId="0" borderId="0" xfId="0" applyFont="1" applyFill="1" applyBorder="1" applyAlignment="1">
      <alignment horizontal="left" vertical="center" wrapText="1"/>
    </xf>
    <xf numFmtId="49" fontId="13" fillId="16" borderId="0" xfId="3" applyNumberFormat="1" applyFont="1" applyFill="1" applyBorder="1" applyAlignment="1">
      <alignment vertical="center" wrapText="1"/>
    </xf>
    <xf numFmtId="0" fontId="5" fillId="12" borderId="2" xfId="0" applyFont="1" applyFill="1" applyBorder="1" applyAlignment="1">
      <alignment horizontal="center" vertical="center" wrapText="1"/>
    </xf>
    <xf numFmtId="0" fontId="5" fillId="12" borderId="6" xfId="0" applyFont="1" applyFill="1" applyBorder="1" applyAlignment="1">
      <alignment horizontal="center" vertical="center" wrapText="1"/>
    </xf>
    <xf numFmtId="0" fontId="12" fillId="0" borderId="76" xfId="0" applyFont="1" applyBorder="1" applyAlignment="1">
      <alignment horizontal="center" vertical="top"/>
    </xf>
    <xf numFmtId="164" fontId="5" fillId="3" borderId="83" xfId="1" applyNumberFormat="1" applyFont="1" applyFill="1" applyBorder="1" applyAlignment="1">
      <alignment horizontal="center" vertical="center" wrapText="1"/>
    </xf>
    <xf numFmtId="164" fontId="5" fillId="3" borderId="86" xfId="1" applyNumberFormat="1" applyFont="1" applyFill="1" applyBorder="1" applyAlignment="1">
      <alignment horizontal="center" vertical="center" wrapText="1"/>
    </xf>
    <xf numFmtId="0" fontId="4" fillId="6" borderId="84" xfId="0" applyFont="1" applyFill="1" applyBorder="1" applyAlignment="1">
      <alignment horizontal="center"/>
    </xf>
    <xf numFmtId="0" fontId="4" fillId="6" borderId="85" xfId="0" applyFont="1" applyFill="1" applyBorder="1" applyAlignment="1">
      <alignment horizontal="center"/>
    </xf>
    <xf numFmtId="0" fontId="4" fillId="6" borderId="82" xfId="0" applyFont="1" applyFill="1" applyBorder="1" applyAlignment="1">
      <alignment horizontal="center"/>
    </xf>
    <xf numFmtId="0" fontId="4" fillId="11" borderId="39" xfId="0" applyFont="1" applyFill="1" applyBorder="1" applyAlignment="1">
      <alignment horizontal="center"/>
    </xf>
    <xf numFmtId="0" fontId="4" fillId="11" borderId="40" xfId="0" applyFont="1" applyFill="1" applyBorder="1" applyAlignment="1">
      <alignment horizontal="center"/>
    </xf>
    <xf numFmtId="0" fontId="4" fillId="11" borderId="41" xfId="0" applyFont="1" applyFill="1" applyBorder="1" applyAlignment="1">
      <alignment horizontal="center"/>
    </xf>
    <xf numFmtId="0" fontId="5" fillId="5" borderId="2" xfId="0" applyFont="1" applyFill="1" applyBorder="1" applyAlignment="1">
      <alignment horizontal="center" vertical="center" wrapText="1"/>
    </xf>
    <xf numFmtId="0" fontId="5" fillId="5" borderId="6" xfId="0" applyFont="1" applyFill="1" applyBorder="1" applyAlignment="1">
      <alignment horizontal="center" vertical="center" wrapText="1"/>
    </xf>
  </cellXfs>
  <cellStyles count="4">
    <cellStyle name="Comma" xfId="1" builtinId="3"/>
    <cellStyle name="Currency" xfId="2" builtinId="4"/>
    <cellStyle name="Normal" xfId="0" builtinId="0"/>
    <cellStyle name="Normal 1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58"/>
  <sheetViews>
    <sheetView topLeftCell="A31" workbookViewId="0">
      <selection activeCell="E21" sqref="E21"/>
    </sheetView>
  </sheetViews>
  <sheetFormatPr defaultRowHeight="15" outlineLevelCol="1" x14ac:dyDescent="0.25"/>
  <cols>
    <col min="1" max="1" width="12.140625" customWidth="1" outlineLevel="1"/>
    <col min="2" max="2" width="36.140625" customWidth="1"/>
    <col min="3" max="5" width="15.42578125" style="72" customWidth="1" outlineLevel="1"/>
    <col min="6" max="6" width="21.140625" style="72" customWidth="1" outlineLevel="1"/>
    <col min="7" max="7" width="19.5703125" style="72" customWidth="1" outlineLevel="1"/>
    <col min="8" max="8" width="21.5703125" customWidth="1" outlineLevel="1"/>
    <col min="9" max="9" width="20.140625" style="1" customWidth="1"/>
  </cols>
  <sheetData>
    <row r="1" spans="1:9" ht="15.75" thickBot="1" x14ac:dyDescent="0.3">
      <c r="C1"/>
      <c r="D1"/>
      <c r="E1"/>
      <c r="F1"/>
      <c r="G1"/>
    </row>
    <row r="2" spans="1:9" ht="15" customHeight="1" x14ac:dyDescent="0.25">
      <c r="A2" s="366" t="s">
        <v>0</v>
      </c>
      <c r="B2" s="370" t="s">
        <v>1</v>
      </c>
      <c r="C2" s="374" t="s">
        <v>2</v>
      </c>
      <c r="D2" s="376" t="s">
        <v>3</v>
      </c>
      <c r="E2" s="2"/>
      <c r="F2" s="364" t="s">
        <v>4</v>
      </c>
      <c r="G2" s="364" t="s">
        <v>5</v>
      </c>
      <c r="H2" s="364" t="s">
        <v>6</v>
      </c>
      <c r="I2" s="364" t="s">
        <v>7</v>
      </c>
    </row>
    <row r="3" spans="1:9" ht="38.25" customHeight="1" x14ac:dyDescent="0.25">
      <c r="A3" s="367"/>
      <c r="B3" s="371"/>
      <c r="C3" s="375"/>
      <c r="D3" s="377"/>
      <c r="E3" s="3" t="s">
        <v>8</v>
      </c>
      <c r="F3" s="365"/>
      <c r="G3" s="365"/>
      <c r="H3" s="365"/>
      <c r="I3" s="365"/>
    </row>
    <row r="4" spans="1:9" ht="15.75" thickBot="1" x14ac:dyDescent="0.3">
      <c r="A4" s="368"/>
      <c r="B4" s="372"/>
      <c r="C4" s="4"/>
      <c r="D4" s="5"/>
      <c r="E4" s="6"/>
      <c r="F4" s="6"/>
      <c r="G4" s="6"/>
      <c r="H4" s="6"/>
      <c r="I4" s="6"/>
    </row>
    <row r="5" spans="1:9" ht="51.75" thickBot="1" x14ac:dyDescent="0.3">
      <c r="A5" s="368"/>
      <c r="B5" s="372"/>
      <c r="C5" s="7" t="s">
        <v>9</v>
      </c>
      <c r="D5" s="8" t="s">
        <v>10</v>
      </c>
      <c r="E5" s="9" t="s">
        <v>11</v>
      </c>
      <c r="F5" s="9" t="s">
        <v>12</v>
      </c>
      <c r="G5" s="9" t="s">
        <v>13</v>
      </c>
      <c r="H5" s="9" t="s">
        <v>14</v>
      </c>
      <c r="I5" s="9" t="s">
        <v>15</v>
      </c>
    </row>
    <row r="6" spans="1:9" ht="15.75" hidden="1" thickBot="1" x14ac:dyDescent="0.3">
      <c r="A6" s="369"/>
      <c r="B6" s="373"/>
      <c r="C6" s="7" t="s">
        <v>16</v>
      </c>
      <c r="D6" s="8" t="s">
        <v>17</v>
      </c>
      <c r="E6" s="9" t="s">
        <v>18</v>
      </c>
      <c r="F6" s="9" t="s">
        <v>19</v>
      </c>
      <c r="G6" s="9" t="s">
        <v>20</v>
      </c>
      <c r="H6" s="9" t="s">
        <v>21</v>
      </c>
      <c r="I6" s="9" t="s">
        <v>22</v>
      </c>
    </row>
    <row r="7" spans="1:9" ht="15.75" thickBot="1" x14ac:dyDescent="0.3">
      <c r="A7" s="10"/>
      <c r="B7" s="11" t="s">
        <v>23</v>
      </c>
      <c r="C7" s="12">
        <f>SUM(C8:C22)</f>
        <v>651671939</v>
      </c>
      <c r="D7" s="13">
        <f>SUM(D8:D22)</f>
        <v>12885580.52118532</v>
      </c>
      <c r="E7" s="13">
        <f t="shared" ref="E7:F7" si="0">SUM(E8:E22)</f>
        <v>664557519.52118552</v>
      </c>
      <c r="F7" s="13">
        <f t="shared" si="0"/>
        <v>1840800.4788146745</v>
      </c>
      <c r="G7" s="13">
        <f>SUM(G8:G22)</f>
        <v>666622124</v>
      </c>
      <c r="H7" s="13">
        <f>SUM(H8:H22)</f>
        <v>-223804</v>
      </c>
      <c r="I7" s="13">
        <f>SUM(I8:I22)</f>
        <v>666398320</v>
      </c>
    </row>
    <row r="8" spans="1:9" x14ac:dyDescent="0.25">
      <c r="A8" s="14">
        <v>252</v>
      </c>
      <c r="B8" s="15" t="s">
        <v>24</v>
      </c>
      <c r="C8" s="16">
        <v>12060809</v>
      </c>
      <c r="D8" s="17">
        <v>-281995.66104567918</v>
      </c>
      <c r="E8" s="17">
        <f>+C8+D8</f>
        <v>11778813.33895432</v>
      </c>
      <c r="F8" s="18">
        <f>+I8-E8</f>
        <v>40346.661045679823</v>
      </c>
      <c r="G8" s="18">
        <v>11818535</v>
      </c>
      <c r="H8" s="18">
        <v>625</v>
      </c>
      <c r="I8" s="18">
        <f>+G8+H8</f>
        <v>11819160</v>
      </c>
    </row>
    <row r="9" spans="1:9" x14ac:dyDescent="0.25">
      <c r="A9" s="19">
        <v>254</v>
      </c>
      <c r="B9" s="20" t="s">
        <v>25</v>
      </c>
      <c r="C9" s="21">
        <v>195833233</v>
      </c>
      <c r="D9" s="18">
        <v>-310062.15735061275</v>
      </c>
      <c r="E9" s="18">
        <f>+C9+D9</f>
        <v>195523170.8426494</v>
      </c>
      <c r="F9" s="18">
        <f t="shared" ref="F9:F22" si="1">+I9-E9</f>
        <v>775404.15735059977</v>
      </c>
      <c r="G9" s="18">
        <v>196297433</v>
      </c>
      <c r="H9" s="18">
        <v>1142</v>
      </c>
      <c r="I9" s="18">
        <f t="shared" ref="I9:I22" si="2">+G9+H9</f>
        <v>196298575</v>
      </c>
    </row>
    <row r="10" spans="1:9" x14ac:dyDescent="0.25">
      <c r="A10" s="19">
        <v>256</v>
      </c>
      <c r="B10" s="20" t="s">
        <v>26</v>
      </c>
      <c r="C10" s="21">
        <v>33653521</v>
      </c>
      <c r="D10" s="18">
        <v>-221780.5608209637</v>
      </c>
      <c r="E10" s="18">
        <f t="shared" ref="E10:E22" si="3">+C10+D10</f>
        <v>33431740.439179037</v>
      </c>
      <c r="F10" s="18">
        <f t="shared" si="1"/>
        <v>70968.560820963234</v>
      </c>
      <c r="G10" s="18">
        <v>33501165</v>
      </c>
      <c r="H10" s="18">
        <v>1544</v>
      </c>
      <c r="I10" s="18">
        <f t="shared" si="2"/>
        <v>33502709</v>
      </c>
    </row>
    <row r="11" spans="1:9" x14ac:dyDescent="0.25">
      <c r="A11" s="19">
        <v>258</v>
      </c>
      <c r="B11" s="20" t="s">
        <v>27</v>
      </c>
      <c r="C11" s="21">
        <v>16682373</v>
      </c>
      <c r="D11" s="18">
        <v>402282.3240604414</v>
      </c>
      <c r="E11" s="18">
        <f t="shared" si="3"/>
        <v>17084655.32406044</v>
      </c>
      <c r="F11" s="18">
        <f t="shared" si="1"/>
        <v>52965.675939559937</v>
      </c>
      <c r="G11" s="18">
        <v>17136729</v>
      </c>
      <c r="H11" s="18">
        <v>892</v>
      </c>
      <c r="I11" s="18">
        <f t="shared" si="2"/>
        <v>17137621</v>
      </c>
    </row>
    <row r="12" spans="1:9" x14ac:dyDescent="0.25">
      <c r="A12" s="19">
        <v>260</v>
      </c>
      <c r="B12" s="20" t="s">
        <v>28</v>
      </c>
      <c r="C12" s="21">
        <v>90531793</v>
      </c>
      <c r="D12" s="18">
        <v>1369127.4010379412</v>
      </c>
      <c r="E12" s="18">
        <f t="shared" si="3"/>
        <v>91900920.401037946</v>
      </c>
      <c r="F12" s="18">
        <f t="shared" si="1"/>
        <v>245484.59896205366</v>
      </c>
      <c r="G12" s="18">
        <v>92145074</v>
      </c>
      <c r="H12" s="18">
        <v>1331</v>
      </c>
      <c r="I12" s="18">
        <f t="shared" si="2"/>
        <v>92146405</v>
      </c>
    </row>
    <row r="13" spans="1:9" x14ac:dyDescent="0.25">
      <c r="A13" s="19">
        <v>263</v>
      </c>
      <c r="B13" s="20" t="s">
        <v>29</v>
      </c>
      <c r="C13" s="21">
        <v>45321932</v>
      </c>
      <c r="D13" s="18">
        <v>636481.44425216829</v>
      </c>
      <c r="E13" s="18">
        <f t="shared" si="3"/>
        <v>45958413.444252171</v>
      </c>
      <c r="F13" s="18">
        <f t="shared" si="1"/>
        <v>440097.55574782938</v>
      </c>
      <c r="G13" s="18">
        <v>46397257</v>
      </c>
      <c r="H13" s="18">
        <v>1254</v>
      </c>
      <c r="I13" s="18">
        <f t="shared" si="2"/>
        <v>46398511</v>
      </c>
    </row>
    <row r="14" spans="1:9" x14ac:dyDescent="0.25">
      <c r="A14" s="19">
        <v>267</v>
      </c>
      <c r="B14" s="20" t="s">
        <v>30</v>
      </c>
      <c r="C14" s="21">
        <v>7529114</v>
      </c>
      <c r="D14" s="18">
        <v>854117.96352010523</v>
      </c>
      <c r="E14" s="18">
        <f t="shared" si="3"/>
        <v>8383231.963520105</v>
      </c>
      <c r="F14" s="18">
        <f t="shared" si="1"/>
        <v>54505.036479895003</v>
      </c>
      <c r="G14" s="18">
        <v>8326650</v>
      </c>
      <c r="H14" s="18">
        <v>111087</v>
      </c>
      <c r="I14" s="18">
        <f t="shared" si="2"/>
        <v>8437737</v>
      </c>
    </row>
    <row r="15" spans="1:9" x14ac:dyDescent="0.25">
      <c r="A15" s="19">
        <v>268</v>
      </c>
      <c r="B15" s="20" t="s">
        <v>31</v>
      </c>
      <c r="C15" s="21">
        <v>16054634</v>
      </c>
      <c r="D15" s="18">
        <v>293918.77007555938</v>
      </c>
      <c r="E15" s="18">
        <f t="shared" si="3"/>
        <v>16348552.77007556</v>
      </c>
      <c r="F15" s="18">
        <f t="shared" si="1"/>
        <v>-389137.77007555962</v>
      </c>
      <c r="G15" s="18">
        <v>15959415</v>
      </c>
      <c r="H15" s="18">
        <v>0</v>
      </c>
      <c r="I15" s="18">
        <f t="shared" si="2"/>
        <v>15959415</v>
      </c>
    </row>
    <row r="16" spans="1:9" x14ac:dyDescent="0.25">
      <c r="A16" s="19">
        <v>270</v>
      </c>
      <c r="B16" s="20" t="s">
        <v>32</v>
      </c>
      <c r="C16" s="21">
        <v>6228025</v>
      </c>
      <c r="D16" s="18">
        <v>759587.99307988654</v>
      </c>
      <c r="E16" s="18">
        <f t="shared" si="3"/>
        <v>6987612.9930798868</v>
      </c>
      <c r="F16" s="18">
        <f t="shared" si="1"/>
        <v>-44431.993079886772</v>
      </c>
      <c r="G16" s="18">
        <v>6942089</v>
      </c>
      <c r="H16" s="18">
        <v>1092</v>
      </c>
      <c r="I16" s="18">
        <f t="shared" si="2"/>
        <v>6943181</v>
      </c>
    </row>
    <row r="17" spans="1:9" x14ac:dyDescent="0.25">
      <c r="A17" s="19">
        <v>272</v>
      </c>
      <c r="B17" s="20" t="s">
        <v>33</v>
      </c>
      <c r="C17" s="21">
        <v>9221389</v>
      </c>
      <c r="D17" s="18">
        <v>229088.91261142291</v>
      </c>
      <c r="E17" s="18">
        <f t="shared" si="3"/>
        <v>9450477.9126114231</v>
      </c>
      <c r="F17" s="18">
        <f t="shared" si="1"/>
        <v>82215.08738857694</v>
      </c>
      <c r="G17" s="18">
        <v>9506202</v>
      </c>
      <c r="H17" s="18">
        <v>26491</v>
      </c>
      <c r="I17" s="18">
        <f t="shared" si="2"/>
        <v>9532693</v>
      </c>
    </row>
    <row r="18" spans="1:9" x14ac:dyDescent="0.25">
      <c r="A18" s="19">
        <v>302</v>
      </c>
      <c r="B18" s="20" t="s">
        <v>34</v>
      </c>
      <c r="C18" s="21">
        <v>18432681</v>
      </c>
      <c r="D18" s="18">
        <v>51931.557390582188</v>
      </c>
      <c r="E18" s="18">
        <f t="shared" si="3"/>
        <v>18484612.557390582</v>
      </c>
      <c r="F18" s="18">
        <f t="shared" si="1"/>
        <v>-189782.55739058182</v>
      </c>
      <c r="G18" s="18">
        <v>18419322</v>
      </c>
      <c r="H18" s="18">
        <v>-124492</v>
      </c>
      <c r="I18" s="18">
        <f t="shared" si="2"/>
        <v>18294830</v>
      </c>
    </row>
    <row r="19" spans="1:9" x14ac:dyDescent="0.25">
      <c r="A19" s="19">
        <v>304</v>
      </c>
      <c r="B19" s="20" t="s">
        <v>35</v>
      </c>
      <c r="C19" s="21">
        <v>154451489</v>
      </c>
      <c r="D19" s="18">
        <v>6247593.4544829847</v>
      </c>
      <c r="E19" s="18">
        <f t="shared" si="3"/>
        <v>160699082.45448297</v>
      </c>
      <c r="F19" s="18">
        <f t="shared" si="1"/>
        <v>791688.54551702738</v>
      </c>
      <c r="G19" s="18">
        <v>161489607</v>
      </c>
      <c r="H19" s="18">
        <v>1164</v>
      </c>
      <c r="I19" s="18">
        <f>+G19+H19</f>
        <v>161490771</v>
      </c>
    </row>
    <row r="20" spans="1:9" x14ac:dyDescent="0.25">
      <c r="A20" s="19">
        <v>306</v>
      </c>
      <c r="B20" s="20" t="s">
        <v>36</v>
      </c>
      <c r="C20" s="21">
        <v>12760549</v>
      </c>
      <c r="D20" s="18">
        <v>626393.39698698896</v>
      </c>
      <c r="E20" s="18">
        <f t="shared" si="3"/>
        <v>13386942.396986989</v>
      </c>
      <c r="F20" s="18">
        <f t="shared" si="1"/>
        <v>-144611.3969869893</v>
      </c>
      <c r="G20" s="18">
        <v>13242331</v>
      </c>
      <c r="H20" s="18">
        <v>0</v>
      </c>
      <c r="I20" s="18">
        <f t="shared" si="2"/>
        <v>13242331</v>
      </c>
    </row>
    <row r="21" spans="1:9" x14ac:dyDescent="0.25">
      <c r="A21" s="19">
        <v>308</v>
      </c>
      <c r="B21" s="20" t="s">
        <v>37</v>
      </c>
      <c r="C21" s="21">
        <v>12388721</v>
      </c>
      <c r="D21" s="18">
        <v>198608.13530749769</v>
      </c>
      <c r="E21" s="18">
        <f t="shared" si="3"/>
        <v>12587329.135307498</v>
      </c>
      <c r="F21" s="18">
        <f t="shared" si="1"/>
        <v>157442.86469250172</v>
      </c>
      <c r="G21" s="18">
        <v>12659405</v>
      </c>
      <c r="H21" s="18">
        <v>85367</v>
      </c>
      <c r="I21" s="18">
        <f t="shared" si="2"/>
        <v>12744772</v>
      </c>
    </row>
    <row r="22" spans="1:9" ht="15.75" thickBot="1" x14ac:dyDescent="0.3">
      <c r="A22" s="22">
        <v>310</v>
      </c>
      <c r="B22" s="23" t="s">
        <v>38</v>
      </c>
      <c r="C22" s="24">
        <v>20521676</v>
      </c>
      <c r="D22" s="25">
        <v>2030287.5475969953</v>
      </c>
      <c r="E22" s="25">
        <f t="shared" si="3"/>
        <v>22551963.547596995</v>
      </c>
      <c r="F22" s="25">
        <f t="shared" si="1"/>
        <v>-102354.54759699479</v>
      </c>
      <c r="G22" s="25">
        <v>22780910</v>
      </c>
      <c r="H22" s="25">
        <v>-331301</v>
      </c>
      <c r="I22" s="25">
        <f t="shared" si="2"/>
        <v>22449609</v>
      </c>
    </row>
    <row r="23" spans="1:9" ht="15.75" thickBot="1" x14ac:dyDescent="0.3">
      <c r="A23" s="26"/>
      <c r="B23" s="11" t="s">
        <v>39</v>
      </c>
      <c r="C23" s="12">
        <f>+C24+C32+C38</f>
        <v>380672195</v>
      </c>
      <c r="D23" s="13">
        <f t="shared" ref="D23:I23" si="4">+D24+D32+D38</f>
        <v>-394206.23966653948</v>
      </c>
      <c r="E23" s="13">
        <f t="shared" si="4"/>
        <v>380277988.76033348</v>
      </c>
      <c r="F23" s="13">
        <f t="shared" si="4"/>
        <v>15168427.239666557</v>
      </c>
      <c r="G23" s="13">
        <f t="shared" si="4"/>
        <v>394834540</v>
      </c>
      <c r="H23" s="13">
        <f t="shared" si="4"/>
        <v>611876</v>
      </c>
      <c r="I23" s="13">
        <f t="shared" si="4"/>
        <v>395446416</v>
      </c>
    </row>
    <row r="24" spans="1:9" x14ac:dyDescent="0.25">
      <c r="A24" s="27"/>
      <c r="B24" s="28" t="s">
        <v>40</v>
      </c>
      <c r="C24" s="29">
        <f>SUM(C25:C31)</f>
        <v>266591559</v>
      </c>
      <c r="D24" s="30">
        <f t="shared" ref="D24:I24" si="5">SUM(D25:D31)</f>
        <v>251240.5737987028</v>
      </c>
      <c r="E24" s="30">
        <f t="shared" si="5"/>
        <v>266842799.57379869</v>
      </c>
      <c r="F24" s="30">
        <f t="shared" si="5"/>
        <v>11442967.426201314</v>
      </c>
      <c r="G24" s="30">
        <f t="shared" si="5"/>
        <v>277870887</v>
      </c>
      <c r="H24" s="30">
        <f t="shared" si="5"/>
        <v>414880</v>
      </c>
      <c r="I24" s="30">
        <f t="shared" si="5"/>
        <v>278285767</v>
      </c>
    </row>
    <row r="25" spans="1:9" x14ac:dyDescent="0.25">
      <c r="A25" s="14">
        <v>200</v>
      </c>
      <c r="B25" s="15" t="s">
        <v>41</v>
      </c>
      <c r="C25" s="16">
        <v>3447377</v>
      </c>
      <c r="D25" s="17">
        <v>0</v>
      </c>
      <c r="E25" s="17">
        <f t="shared" ref="E25:E31" si="6">+C25+D25</f>
        <v>3447377</v>
      </c>
      <c r="F25" s="17">
        <f t="shared" ref="F25:F31" si="7">+I25-E25</f>
        <v>-137042</v>
      </c>
      <c r="G25" s="17">
        <v>3301716</v>
      </c>
      <c r="H25" s="17">
        <v>8619</v>
      </c>
      <c r="I25" s="17">
        <f t="shared" ref="I25:I31" si="8">+G25+H25</f>
        <v>3310335</v>
      </c>
    </row>
    <row r="26" spans="1:9" x14ac:dyDescent="0.25">
      <c r="A26" s="19">
        <v>201</v>
      </c>
      <c r="B26" s="20" t="s">
        <v>42</v>
      </c>
      <c r="C26" s="21">
        <v>4068424</v>
      </c>
      <c r="D26" s="18">
        <v>0</v>
      </c>
      <c r="E26" s="18">
        <f t="shared" si="6"/>
        <v>4068424</v>
      </c>
      <c r="F26" s="18">
        <f t="shared" si="7"/>
        <v>331418</v>
      </c>
      <c r="G26" s="18">
        <v>4399187</v>
      </c>
      <c r="H26" s="18">
        <v>655</v>
      </c>
      <c r="I26" s="18">
        <f t="shared" si="8"/>
        <v>4399842</v>
      </c>
    </row>
    <row r="27" spans="1:9" x14ac:dyDescent="0.25">
      <c r="A27" s="19">
        <v>202</v>
      </c>
      <c r="B27" s="20" t="s">
        <v>43</v>
      </c>
      <c r="C27" s="21">
        <v>37229121</v>
      </c>
      <c r="D27" s="18">
        <v>488441.82279870281</v>
      </c>
      <c r="E27" s="18">
        <f t="shared" si="6"/>
        <v>37717562.822798699</v>
      </c>
      <c r="F27" s="18">
        <f t="shared" si="7"/>
        <v>2009444.1772013009</v>
      </c>
      <c r="G27" s="18">
        <v>39666222</v>
      </c>
      <c r="H27" s="18">
        <v>60785</v>
      </c>
      <c r="I27" s="18">
        <f t="shared" si="8"/>
        <v>39727007</v>
      </c>
    </row>
    <row r="28" spans="1:9" x14ac:dyDescent="0.25">
      <c r="A28" s="19">
        <v>205</v>
      </c>
      <c r="B28" s="20" t="s">
        <v>44</v>
      </c>
      <c r="C28" s="21">
        <v>190129490</v>
      </c>
      <c r="D28" s="18">
        <v>15836.750999999989</v>
      </c>
      <c r="E28" s="18">
        <f t="shared" si="6"/>
        <v>190145326.75099999</v>
      </c>
      <c r="F28" s="18">
        <f t="shared" si="7"/>
        <v>8654451.2490000129</v>
      </c>
      <c r="G28" s="18">
        <v>198511791</v>
      </c>
      <c r="H28" s="18">
        <v>287987</v>
      </c>
      <c r="I28" s="18">
        <f t="shared" si="8"/>
        <v>198799778</v>
      </c>
    </row>
    <row r="29" spans="1:9" x14ac:dyDescent="0.25">
      <c r="A29" s="19">
        <v>214</v>
      </c>
      <c r="B29" s="20" t="s">
        <v>45</v>
      </c>
      <c r="C29" s="21">
        <v>2658672</v>
      </c>
      <c r="D29" s="18">
        <v>0</v>
      </c>
      <c r="E29" s="18">
        <f t="shared" si="6"/>
        <v>2658672</v>
      </c>
      <c r="F29" s="18">
        <f t="shared" si="7"/>
        <v>41082</v>
      </c>
      <c r="G29" s="18">
        <v>2693122</v>
      </c>
      <c r="H29" s="18">
        <v>6632</v>
      </c>
      <c r="I29" s="18">
        <f t="shared" si="8"/>
        <v>2699754</v>
      </c>
    </row>
    <row r="30" spans="1:9" x14ac:dyDescent="0.25">
      <c r="A30" s="31">
        <v>215</v>
      </c>
      <c r="B30" s="32" t="s">
        <v>46</v>
      </c>
      <c r="C30" s="33">
        <v>16019778</v>
      </c>
      <c r="D30" s="34">
        <v>-253038</v>
      </c>
      <c r="E30" s="34">
        <f t="shared" si="6"/>
        <v>15766740</v>
      </c>
      <c r="F30" s="34">
        <f t="shared" si="7"/>
        <v>543614</v>
      </c>
      <c r="G30" s="34">
        <v>16260152</v>
      </c>
      <c r="H30" s="34">
        <v>50202</v>
      </c>
      <c r="I30" s="34">
        <f t="shared" si="8"/>
        <v>16310354</v>
      </c>
    </row>
    <row r="31" spans="1:9" ht="15.75" thickBot="1" x14ac:dyDescent="0.3">
      <c r="A31" s="19">
        <v>312</v>
      </c>
      <c r="B31" s="20" t="s">
        <v>47</v>
      </c>
      <c r="C31" s="21">
        <v>13038697</v>
      </c>
      <c r="D31" s="18">
        <v>0</v>
      </c>
      <c r="E31" s="18">
        <f t="shared" si="6"/>
        <v>13038697</v>
      </c>
      <c r="F31" s="18">
        <f t="shared" si="7"/>
        <v>0</v>
      </c>
      <c r="G31" s="18">
        <v>13038697</v>
      </c>
      <c r="H31" s="18">
        <v>0</v>
      </c>
      <c r="I31" s="18">
        <f t="shared" si="8"/>
        <v>13038697</v>
      </c>
    </row>
    <row r="32" spans="1:9" x14ac:dyDescent="0.25">
      <c r="A32" s="35"/>
      <c r="B32" s="36" t="s">
        <v>48</v>
      </c>
      <c r="C32" s="37">
        <f>SUM(C33:C37)</f>
        <v>42379749</v>
      </c>
      <c r="D32" s="38">
        <f t="shared" ref="D32:I32" si="9">SUM(D33:D37)</f>
        <v>399214.27153475792</v>
      </c>
      <c r="E32" s="38">
        <f t="shared" si="9"/>
        <v>42778963.271534756</v>
      </c>
      <c r="F32" s="38">
        <f t="shared" si="9"/>
        <v>1340284.7284652418</v>
      </c>
      <c r="G32" s="38">
        <f t="shared" si="9"/>
        <v>44042106</v>
      </c>
      <c r="H32" s="38">
        <f t="shared" si="9"/>
        <v>77142</v>
      </c>
      <c r="I32" s="38">
        <f t="shared" si="9"/>
        <v>44119248</v>
      </c>
    </row>
    <row r="33" spans="1:9" x14ac:dyDescent="0.25">
      <c r="A33" s="14">
        <v>206</v>
      </c>
      <c r="B33" s="15" t="s">
        <v>49</v>
      </c>
      <c r="C33" s="16">
        <v>8189445</v>
      </c>
      <c r="D33" s="17">
        <v>6260.6020000000135</v>
      </c>
      <c r="E33" s="17">
        <f t="shared" ref="E33:E37" si="10">+C33+D33</f>
        <v>8195705.602</v>
      </c>
      <c r="F33" s="17">
        <f t="shared" ref="F33:F37" si="11">+I33-E33</f>
        <v>161921.39800000004</v>
      </c>
      <c r="G33" s="17">
        <v>8337832</v>
      </c>
      <c r="H33" s="17">
        <v>19795</v>
      </c>
      <c r="I33" s="17">
        <f t="shared" ref="I33:I37" si="12">+G33+H33</f>
        <v>8357627</v>
      </c>
    </row>
    <row r="34" spans="1:9" x14ac:dyDescent="0.25">
      <c r="A34" s="19">
        <v>212</v>
      </c>
      <c r="B34" s="20" t="s">
        <v>50</v>
      </c>
      <c r="C34" s="21">
        <v>14266015</v>
      </c>
      <c r="D34" s="18">
        <v>148995.95899999989</v>
      </c>
      <c r="E34" s="18">
        <f t="shared" si="10"/>
        <v>14415010.959000001</v>
      </c>
      <c r="F34" s="18">
        <f t="shared" si="11"/>
        <v>1118478.0409999993</v>
      </c>
      <c r="G34" s="18">
        <v>15509666</v>
      </c>
      <c r="H34" s="18">
        <v>23823</v>
      </c>
      <c r="I34" s="18">
        <f t="shared" si="12"/>
        <v>15533489</v>
      </c>
    </row>
    <row r="35" spans="1:9" x14ac:dyDescent="0.25">
      <c r="A35" s="31">
        <v>255</v>
      </c>
      <c r="B35" s="32" t="s">
        <v>51</v>
      </c>
      <c r="C35" s="33">
        <v>2416329</v>
      </c>
      <c r="D35" s="34">
        <v>805.66899999999987</v>
      </c>
      <c r="E35" s="34">
        <f t="shared" si="10"/>
        <v>2417134.6690000002</v>
      </c>
      <c r="F35" s="34">
        <f t="shared" si="11"/>
        <v>-599999.66900000023</v>
      </c>
      <c r="G35" s="34">
        <v>1817135</v>
      </c>
      <c r="H35" s="34">
        <v>0</v>
      </c>
      <c r="I35" s="34">
        <f t="shared" si="12"/>
        <v>1817135</v>
      </c>
    </row>
    <row r="36" spans="1:9" x14ac:dyDescent="0.25">
      <c r="A36" s="31">
        <v>266</v>
      </c>
      <c r="B36" s="32" t="s">
        <v>52</v>
      </c>
      <c r="C36" s="33">
        <v>9621322</v>
      </c>
      <c r="D36" s="34">
        <v>230450.48504250008</v>
      </c>
      <c r="E36" s="34">
        <f t="shared" si="10"/>
        <v>9851772.4850424994</v>
      </c>
      <c r="F36" s="34">
        <f t="shared" si="11"/>
        <v>500577.51495750062</v>
      </c>
      <c r="G36" s="34">
        <v>10333872</v>
      </c>
      <c r="H36" s="34">
        <v>18478</v>
      </c>
      <c r="I36" s="34">
        <f t="shared" si="12"/>
        <v>10352350</v>
      </c>
    </row>
    <row r="37" spans="1:9" ht="15.75" thickBot="1" x14ac:dyDescent="0.3">
      <c r="A37" s="19">
        <v>282</v>
      </c>
      <c r="B37" s="20" t="s">
        <v>53</v>
      </c>
      <c r="C37" s="21">
        <v>7886638</v>
      </c>
      <c r="D37" s="18">
        <v>12701.55649225798</v>
      </c>
      <c r="E37" s="18">
        <f t="shared" si="10"/>
        <v>7899339.5564922579</v>
      </c>
      <c r="F37" s="18">
        <f t="shared" si="11"/>
        <v>159307.44350774214</v>
      </c>
      <c r="G37" s="18">
        <v>8043601</v>
      </c>
      <c r="H37" s="18">
        <v>15046</v>
      </c>
      <c r="I37" s="18">
        <f t="shared" si="12"/>
        <v>8058647</v>
      </c>
    </row>
    <row r="38" spans="1:9" x14ac:dyDescent="0.25">
      <c r="A38" s="35"/>
      <c r="B38" s="36" t="s">
        <v>54</v>
      </c>
      <c r="C38" s="37">
        <f>SUM(C39:C42)</f>
        <v>71700887</v>
      </c>
      <c r="D38" s="38">
        <f t="shared" ref="D38:I38" si="13">SUM(D39:D42)</f>
        <v>-1044661.0850000002</v>
      </c>
      <c r="E38" s="38">
        <f t="shared" si="13"/>
        <v>70656225.915000007</v>
      </c>
      <c r="F38" s="38">
        <f t="shared" si="13"/>
        <v>2385175.0850000014</v>
      </c>
      <c r="G38" s="38">
        <f t="shared" si="13"/>
        <v>72921547</v>
      </c>
      <c r="H38" s="38">
        <f t="shared" si="13"/>
        <v>119854</v>
      </c>
      <c r="I38" s="38">
        <f t="shared" si="13"/>
        <v>73041401</v>
      </c>
    </row>
    <row r="39" spans="1:9" x14ac:dyDescent="0.25">
      <c r="A39" s="19">
        <v>207</v>
      </c>
      <c r="B39" s="20" t="s">
        <v>55</v>
      </c>
      <c r="C39" s="21">
        <v>39180624</v>
      </c>
      <c r="D39" s="18">
        <v>-49216.467999999993</v>
      </c>
      <c r="E39" s="18">
        <f t="shared" ref="E39:E42" si="14">+C39+D39</f>
        <v>39131407.531999998</v>
      </c>
      <c r="F39" s="18">
        <f t="shared" ref="F39:F42" si="15">+I39-E39</f>
        <v>1082347.4680000022</v>
      </c>
      <c r="G39" s="18">
        <v>40158250</v>
      </c>
      <c r="H39" s="18">
        <v>55505</v>
      </c>
      <c r="I39" s="18">
        <f t="shared" ref="I39:I42" si="16">+G39+H39</f>
        <v>40213755</v>
      </c>
    </row>
    <row r="40" spans="1:9" x14ac:dyDescent="0.25">
      <c r="A40" s="14">
        <v>216</v>
      </c>
      <c r="B40" s="15" t="s">
        <v>56</v>
      </c>
      <c r="C40" s="16">
        <v>15045909</v>
      </c>
      <c r="D40" s="17">
        <v>-386521.01250000019</v>
      </c>
      <c r="E40" s="17">
        <f t="shared" si="14"/>
        <v>14659387.987500001</v>
      </c>
      <c r="F40" s="17">
        <f t="shared" si="15"/>
        <v>1242767.0124999993</v>
      </c>
      <c r="G40" s="17">
        <v>15867044</v>
      </c>
      <c r="H40" s="17">
        <v>35111</v>
      </c>
      <c r="I40" s="17">
        <f t="shared" si="16"/>
        <v>15902155</v>
      </c>
    </row>
    <row r="41" spans="1:9" x14ac:dyDescent="0.25">
      <c r="A41" s="14">
        <v>217</v>
      </c>
      <c r="B41" s="15" t="s">
        <v>57</v>
      </c>
      <c r="C41" s="16">
        <v>679357</v>
      </c>
      <c r="D41" s="17">
        <v>104.09300000000002</v>
      </c>
      <c r="E41" s="17">
        <f t="shared" si="14"/>
        <v>679461.09299999999</v>
      </c>
      <c r="F41" s="17">
        <f t="shared" si="15"/>
        <v>16603.907000000007</v>
      </c>
      <c r="G41" s="17">
        <v>694243</v>
      </c>
      <c r="H41" s="17">
        <v>1822</v>
      </c>
      <c r="I41" s="17">
        <f t="shared" si="16"/>
        <v>696065</v>
      </c>
    </row>
    <row r="42" spans="1:9" ht="15.75" thickBot="1" x14ac:dyDescent="0.3">
      <c r="A42" s="39">
        <v>301</v>
      </c>
      <c r="B42" s="40" t="s">
        <v>58</v>
      </c>
      <c r="C42" s="41">
        <v>16794997</v>
      </c>
      <c r="D42" s="42">
        <v>-609027.69750000001</v>
      </c>
      <c r="E42" s="42">
        <f t="shared" si="14"/>
        <v>16185969.3025</v>
      </c>
      <c r="F42" s="42">
        <f t="shared" si="15"/>
        <v>43456.697499999776</v>
      </c>
      <c r="G42" s="42">
        <v>16202010</v>
      </c>
      <c r="H42" s="42">
        <v>27416</v>
      </c>
      <c r="I42" s="42">
        <f t="shared" si="16"/>
        <v>16229426</v>
      </c>
    </row>
    <row r="43" spans="1:9" x14ac:dyDescent="0.25">
      <c r="A43" s="43"/>
      <c r="B43" s="44" t="s">
        <v>59</v>
      </c>
      <c r="C43" s="45">
        <f>SUM(C44:C45)</f>
        <v>133843750</v>
      </c>
      <c r="D43" s="46">
        <f t="shared" ref="D43:F43" si="17">SUM(D44:D45)</f>
        <v>14018512.259226222</v>
      </c>
      <c r="E43" s="46">
        <f t="shared" si="17"/>
        <v>147862262.2592262</v>
      </c>
      <c r="F43" s="46">
        <f t="shared" si="17"/>
        <v>-7692072.2592262179</v>
      </c>
      <c r="G43" s="46">
        <f>SUM(G44:G45)</f>
        <v>140558262</v>
      </c>
      <c r="H43" s="46">
        <f>SUM(H44:H45)</f>
        <v>-388072</v>
      </c>
      <c r="I43" s="46">
        <f>SUM(I44:I45)</f>
        <v>140170190</v>
      </c>
    </row>
    <row r="44" spans="1:9" x14ac:dyDescent="0.25">
      <c r="A44" s="47">
        <v>400</v>
      </c>
      <c r="B44" s="48" t="s">
        <v>60</v>
      </c>
      <c r="C44" s="21">
        <v>45694899</v>
      </c>
      <c r="D44" s="18">
        <v>14018512.259226222</v>
      </c>
      <c r="E44" s="18">
        <f t="shared" ref="E44:E45" si="18">+C44+D44</f>
        <v>59713411.259226218</v>
      </c>
      <c r="F44" s="18">
        <f>+I44-E44</f>
        <v>-7692072.2592262179</v>
      </c>
      <c r="G44" s="18">
        <v>52409411</v>
      </c>
      <c r="H44" s="18">
        <v>-388072</v>
      </c>
      <c r="I44" s="18">
        <f t="shared" ref="I44:I45" si="19">+G44+H44</f>
        <v>52021339</v>
      </c>
    </row>
    <row r="45" spans="1:9" x14ac:dyDescent="0.25">
      <c r="A45" s="49" t="s">
        <v>61</v>
      </c>
      <c r="B45" s="50" t="s">
        <v>62</v>
      </c>
      <c r="C45" s="33">
        <v>88148851</v>
      </c>
      <c r="D45" s="34">
        <v>0</v>
      </c>
      <c r="E45" s="34">
        <f t="shared" si="18"/>
        <v>88148851</v>
      </c>
      <c r="F45" s="34"/>
      <c r="G45" s="34">
        <v>88148851</v>
      </c>
      <c r="H45" s="34"/>
      <c r="I45" s="34">
        <f t="shared" si="19"/>
        <v>88148851</v>
      </c>
    </row>
    <row r="46" spans="1:9" ht="15.75" thickBot="1" x14ac:dyDescent="0.3">
      <c r="A46" s="51"/>
      <c r="B46" s="11" t="s">
        <v>63</v>
      </c>
      <c r="C46" s="12">
        <f>+C43+C23+C7</f>
        <v>1166187884</v>
      </c>
      <c r="D46" s="13">
        <f t="shared" ref="D46:H46" si="20">+D43+D23+D7</f>
        <v>26509886.540745001</v>
      </c>
      <c r="E46" s="13">
        <f t="shared" si="20"/>
        <v>1192697770.5407453</v>
      </c>
      <c r="F46" s="13">
        <f t="shared" si="20"/>
        <v>9317155.4592550136</v>
      </c>
      <c r="G46" s="13">
        <f t="shared" si="20"/>
        <v>1202014926</v>
      </c>
      <c r="H46" s="13">
        <f t="shared" si="20"/>
        <v>0</v>
      </c>
      <c r="I46" s="13">
        <f>+I43+I23+I7</f>
        <v>1202014926</v>
      </c>
    </row>
    <row r="47" spans="1:9" x14ac:dyDescent="0.25">
      <c r="A47" s="52">
        <v>500</v>
      </c>
      <c r="B47" s="53" t="s">
        <v>64</v>
      </c>
      <c r="C47" s="16">
        <v>69678797</v>
      </c>
      <c r="D47" s="17">
        <v>7162010.7772809146</v>
      </c>
      <c r="E47" s="17">
        <f t="shared" ref="E47:E48" si="21">+C47+D47</f>
        <v>76840807.777280912</v>
      </c>
      <c r="F47" s="17">
        <f t="shared" ref="F47:F48" si="22">+I47-E47</f>
        <v>973657.2227190882</v>
      </c>
      <c r="G47" s="17">
        <v>77814465</v>
      </c>
      <c r="H47" s="17">
        <v>0</v>
      </c>
      <c r="I47" s="17">
        <f t="shared" ref="I47:I48" si="23">+G47+H47</f>
        <v>77814465</v>
      </c>
    </row>
    <row r="48" spans="1:9" x14ac:dyDescent="0.25">
      <c r="A48" s="54">
        <v>600</v>
      </c>
      <c r="B48" s="55" t="s">
        <v>65</v>
      </c>
      <c r="C48" s="33">
        <v>65258440</v>
      </c>
      <c r="D48" s="34">
        <v>2806981.258819568</v>
      </c>
      <c r="E48" s="34">
        <f t="shared" si="21"/>
        <v>68065421.258819565</v>
      </c>
      <c r="F48" s="34">
        <f t="shared" si="22"/>
        <v>409293.74118043482</v>
      </c>
      <c r="G48" s="34">
        <v>68474715</v>
      </c>
      <c r="H48" s="34">
        <v>0</v>
      </c>
      <c r="I48" s="34">
        <f t="shared" si="23"/>
        <v>68474715</v>
      </c>
    </row>
    <row r="49" spans="1:9" ht="15.75" thickBot="1" x14ac:dyDescent="0.3">
      <c r="A49" s="56"/>
      <c r="B49" s="57" t="s">
        <v>66</v>
      </c>
      <c r="C49" s="58">
        <f>SUM(C47:C48)</f>
        <v>134937237</v>
      </c>
      <c r="D49" s="59">
        <f t="shared" ref="D49:I49" si="24">SUM(D47:D48)</f>
        <v>9968992.0361004826</v>
      </c>
      <c r="E49" s="59">
        <f t="shared" si="24"/>
        <v>144906229.03610048</v>
      </c>
      <c r="F49" s="59">
        <f t="shared" si="24"/>
        <v>1382950.963899523</v>
      </c>
      <c r="G49" s="59">
        <f t="shared" si="24"/>
        <v>146289180</v>
      </c>
      <c r="H49" s="59">
        <f t="shared" si="24"/>
        <v>0</v>
      </c>
      <c r="I49" s="59">
        <f t="shared" si="24"/>
        <v>146289180</v>
      </c>
    </row>
    <row r="50" spans="1:9" x14ac:dyDescent="0.25">
      <c r="A50" s="60"/>
      <c r="B50" s="61" t="s">
        <v>67</v>
      </c>
      <c r="C50" s="62">
        <f>+C46+C49</f>
        <v>1301125121</v>
      </c>
      <c r="D50" s="63">
        <f t="shared" ref="D50:H50" si="25">+D46+D49</f>
        <v>36478878.576845482</v>
      </c>
      <c r="E50" s="63">
        <f t="shared" si="25"/>
        <v>1337603999.5768456</v>
      </c>
      <c r="F50" s="63">
        <f t="shared" si="25"/>
        <v>10700106.423154537</v>
      </c>
      <c r="G50" s="63">
        <f t="shared" si="25"/>
        <v>1348304106</v>
      </c>
      <c r="H50" s="63">
        <f t="shared" si="25"/>
        <v>0</v>
      </c>
      <c r="I50" s="63">
        <f>+I46+I49</f>
        <v>1348304106</v>
      </c>
    </row>
    <row r="51" spans="1:9" x14ac:dyDescent="0.25">
      <c r="A51" s="64"/>
      <c r="B51" s="65"/>
      <c r="C51" s="66"/>
      <c r="D51" s="66"/>
      <c r="E51" s="66"/>
      <c r="F51" s="67"/>
      <c r="G51" s="66"/>
      <c r="H51" s="66"/>
      <c r="I51" s="66"/>
    </row>
    <row r="52" spans="1:9" x14ac:dyDescent="0.25">
      <c r="A52" s="64"/>
      <c r="B52" s="68"/>
      <c r="C52" s="67"/>
      <c r="D52" s="67"/>
      <c r="E52" s="66"/>
      <c r="F52" s="67"/>
      <c r="G52" s="69"/>
    </row>
    <row r="53" spans="1:9" x14ac:dyDescent="0.25">
      <c r="A53" s="70"/>
      <c r="C53"/>
      <c r="D53"/>
      <c r="E53"/>
      <c r="F53" s="71"/>
      <c r="G53" s="71"/>
    </row>
    <row r="54" spans="1:9" x14ac:dyDescent="0.25">
      <c r="A54" s="70"/>
      <c r="C54"/>
      <c r="D54"/>
      <c r="E54"/>
      <c r="F54"/>
      <c r="G54"/>
    </row>
    <row r="55" spans="1:9" x14ac:dyDescent="0.25">
      <c r="A55" s="70"/>
      <c r="C55"/>
      <c r="D55"/>
      <c r="E55"/>
      <c r="F55"/>
      <c r="G55"/>
    </row>
    <row r="56" spans="1:9" x14ac:dyDescent="0.25">
      <c r="A56" s="70"/>
      <c r="C56"/>
      <c r="D56"/>
      <c r="E56"/>
      <c r="F56"/>
      <c r="G56"/>
    </row>
    <row r="57" spans="1:9" x14ac:dyDescent="0.25">
      <c r="A57" s="70"/>
      <c r="C57"/>
      <c r="D57"/>
      <c r="E57"/>
      <c r="F57"/>
      <c r="G57"/>
    </row>
    <row r="58" spans="1:9" x14ac:dyDescent="0.25">
      <c r="A58" s="70"/>
      <c r="C58"/>
      <c r="D58"/>
      <c r="E58"/>
      <c r="F58"/>
      <c r="G58"/>
    </row>
  </sheetData>
  <mergeCells count="8">
    <mergeCell ref="H2:H3"/>
    <mergeCell ref="I2:I3"/>
    <mergeCell ref="A2:A6"/>
    <mergeCell ref="B2:B6"/>
    <mergeCell ref="C2:C3"/>
    <mergeCell ref="D2:D3"/>
    <mergeCell ref="F2:F3"/>
    <mergeCell ref="G2:G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N61"/>
  <sheetViews>
    <sheetView view="pageBreakPreview" zoomScale="115" zoomScaleNormal="100" zoomScaleSheetLayoutView="115" workbookViewId="0">
      <pane ySplit="2" topLeftCell="A33" activePane="bottomLeft" state="frozen"/>
      <selection activeCell="E21" sqref="E21"/>
      <selection pane="bottomLeft" activeCell="E21" sqref="E21"/>
    </sheetView>
  </sheetViews>
  <sheetFormatPr defaultRowHeight="15" outlineLevelCol="1" x14ac:dyDescent="0.25"/>
  <cols>
    <col min="1" max="1" width="9.7109375" hidden="1" customWidth="1" outlineLevel="1"/>
    <col min="2" max="2" width="55.7109375" bestFit="1" customWidth="1" collapsed="1"/>
    <col min="3" max="6" width="13.28515625" hidden="1" customWidth="1" outlineLevel="1"/>
    <col min="7" max="7" width="13.28515625" customWidth="1" collapsed="1"/>
    <col min="8" max="8" width="13.28515625" hidden="1" customWidth="1" outlineLevel="1"/>
    <col min="9" max="9" width="13.28515625" customWidth="1" collapsed="1"/>
    <col min="10" max="10" width="13.28515625" hidden="1" customWidth="1" outlineLevel="1"/>
    <col min="11" max="11" width="13.28515625" customWidth="1" collapsed="1"/>
    <col min="12" max="12" width="13.28515625" customWidth="1"/>
    <col min="13" max="13" width="14" style="1" bestFit="1" customWidth="1"/>
    <col min="14" max="14" width="13.28515625" style="1" bestFit="1" customWidth="1"/>
  </cols>
  <sheetData>
    <row r="1" spans="1:12" ht="15.75" x14ac:dyDescent="0.25">
      <c r="A1" s="378" t="s">
        <v>0</v>
      </c>
      <c r="B1" s="380" t="s">
        <v>1</v>
      </c>
      <c r="C1" s="382" t="s">
        <v>68</v>
      </c>
      <c r="D1" s="383"/>
      <c r="E1" s="383"/>
      <c r="F1" s="383"/>
      <c r="G1" s="383"/>
      <c r="H1" s="383"/>
      <c r="I1" s="383"/>
      <c r="J1" s="383"/>
      <c r="K1" s="383"/>
      <c r="L1" s="384"/>
    </row>
    <row r="2" spans="1:12" ht="25.5" x14ac:dyDescent="0.25">
      <c r="A2" s="379"/>
      <c r="B2" s="381"/>
      <c r="C2" s="73" t="s">
        <v>69</v>
      </c>
      <c r="D2" s="74" t="s">
        <v>70</v>
      </c>
      <c r="E2" s="74" t="s">
        <v>71</v>
      </c>
      <c r="F2" s="74" t="s">
        <v>72</v>
      </c>
      <c r="G2" s="74" t="s">
        <v>73</v>
      </c>
      <c r="H2" s="74" t="s">
        <v>74</v>
      </c>
      <c r="I2" s="75" t="s">
        <v>75</v>
      </c>
      <c r="J2" s="75" t="s">
        <v>76</v>
      </c>
      <c r="K2" s="75" t="s">
        <v>77</v>
      </c>
      <c r="L2" s="76" t="s">
        <v>78</v>
      </c>
    </row>
    <row r="3" spans="1:12" ht="15.75" thickBot="1" x14ac:dyDescent="0.3">
      <c r="A3" s="10"/>
      <c r="B3" s="11" t="s">
        <v>23</v>
      </c>
      <c r="C3" s="77">
        <v>361424702.65072364</v>
      </c>
      <c r="D3" s="78">
        <f t="shared" ref="D3:G3" si="0">SUM(D4:D18)</f>
        <v>0</v>
      </c>
      <c r="E3" s="78">
        <f t="shared" si="0"/>
        <v>0</v>
      </c>
      <c r="F3" s="78">
        <f t="shared" si="0"/>
        <v>0</v>
      </c>
      <c r="G3" s="78">
        <f t="shared" si="0"/>
        <v>361424702.65072364</v>
      </c>
      <c r="H3" s="78">
        <f>SUM(H4:H18)</f>
        <v>373849220.04089803</v>
      </c>
      <c r="I3" s="78">
        <f t="shared" ref="I3:L3" si="1">SUM(I4:I18)</f>
        <v>12424517.390174387</v>
      </c>
      <c r="J3" s="78">
        <f t="shared" si="1"/>
        <v>382427229.99384636</v>
      </c>
      <c r="K3" s="78">
        <f t="shared" si="1"/>
        <v>8578009.952948384</v>
      </c>
      <c r="L3" s="77">
        <f t="shared" si="1"/>
        <v>382427229.99384636</v>
      </c>
    </row>
    <row r="4" spans="1:12" x14ac:dyDescent="0.25">
      <c r="A4" s="14">
        <v>252</v>
      </c>
      <c r="B4" s="15" t="s">
        <v>24</v>
      </c>
      <c r="C4" s="79">
        <v>9882708.5976926312</v>
      </c>
      <c r="D4" s="80"/>
      <c r="E4" s="80"/>
      <c r="F4" s="80"/>
      <c r="G4" s="80">
        <f>C4+D4+E4+F4</f>
        <v>9882708.5976926312</v>
      </c>
      <c r="H4" s="81">
        <v>10880359.610433001</v>
      </c>
      <c r="I4" s="81">
        <f>H4-G4</f>
        <v>997651.01274036989</v>
      </c>
      <c r="J4" s="81">
        <v>11094096.261942001</v>
      </c>
      <c r="K4" s="81">
        <f>J4-H4</f>
        <v>213736.65150899999</v>
      </c>
      <c r="L4" s="82">
        <f>C4+D4+I4+K4</f>
        <v>11094096.261942001</v>
      </c>
    </row>
    <row r="5" spans="1:12" x14ac:dyDescent="0.25">
      <c r="A5" s="19">
        <v>254</v>
      </c>
      <c r="B5" s="20" t="s">
        <v>25</v>
      </c>
      <c r="C5" s="83">
        <v>173739406.21277386</v>
      </c>
      <c r="D5" s="84"/>
      <c r="E5" s="84"/>
      <c r="F5" s="84"/>
      <c r="G5" s="84">
        <f t="shared" ref="G5:G18" si="2">C5+D5+E5+F5</f>
        <v>173739406.21277386</v>
      </c>
      <c r="H5" s="84">
        <v>178771853.13687998</v>
      </c>
      <c r="I5" s="84">
        <f t="shared" ref="I5:I18" si="3">H5-G5</f>
        <v>5032446.9241061211</v>
      </c>
      <c r="J5" s="84">
        <v>182770968.07708535</v>
      </c>
      <c r="K5" s="84">
        <f t="shared" ref="K5:K18" si="4">J5-H5</f>
        <v>3999114.9402053654</v>
      </c>
      <c r="L5" s="83">
        <f t="shared" ref="L5:L18" si="5">C5+D5+I5+K5</f>
        <v>182770968.07708535</v>
      </c>
    </row>
    <row r="6" spans="1:12" x14ac:dyDescent="0.25">
      <c r="A6" s="19">
        <v>256</v>
      </c>
      <c r="B6" s="20" t="s">
        <v>26</v>
      </c>
      <c r="C6" s="83">
        <v>24776004.12386572</v>
      </c>
      <c r="D6" s="84"/>
      <c r="E6" s="84"/>
      <c r="F6" s="84"/>
      <c r="G6" s="84">
        <f t="shared" si="2"/>
        <v>24776004.12386572</v>
      </c>
      <c r="H6" s="84">
        <v>24382846.831134003</v>
      </c>
      <c r="I6" s="84">
        <f t="shared" si="3"/>
        <v>-393157.29273171723</v>
      </c>
      <c r="J6" s="84">
        <v>24906705.235411681</v>
      </c>
      <c r="K6" s="84">
        <f t="shared" si="4"/>
        <v>523858.40427767858</v>
      </c>
      <c r="L6" s="83">
        <f t="shared" si="5"/>
        <v>24906705.235411681</v>
      </c>
    </row>
    <row r="7" spans="1:12" x14ac:dyDescent="0.25">
      <c r="A7" s="19">
        <v>258</v>
      </c>
      <c r="B7" s="20" t="s">
        <v>27</v>
      </c>
      <c r="C7" s="83">
        <v>9456947.9923279155</v>
      </c>
      <c r="D7" s="84"/>
      <c r="E7" s="84"/>
      <c r="F7" s="84"/>
      <c r="G7" s="84">
        <f t="shared" si="2"/>
        <v>9456947.9923279155</v>
      </c>
      <c r="H7" s="84">
        <v>10397967.223892</v>
      </c>
      <c r="I7" s="84">
        <f t="shared" si="3"/>
        <v>941019.23156408407</v>
      </c>
      <c r="J7" s="84">
        <v>10601479.348598078</v>
      </c>
      <c r="K7" s="84">
        <f t="shared" si="4"/>
        <v>203512.12470607832</v>
      </c>
      <c r="L7" s="83">
        <f t="shared" si="5"/>
        <v>10601479.348598078</v>
      </c>
    </row>
    <row r="8" spans="1:12" x14ac:dyDescent="0.25">
      <c r="A8" s="19">
        <v>260</v>
      </c>
      <c r="B8" s="20" t="s">
        <v>28</v>
      </c>
      <c r="C8" s="83">
        <v>38471384.998532295</v>
      </c>
      <c r="D8" s="84"/>
      <c r="E8" s="84"/>
      <c r="F8" s="84"/>
      <c r="G8" s="84">
        <f t="shared" si="2"/>
        <v>38471384.998532295</v>
      </c>
      <c r="H8" s="84">
        <v>41175749.168360993</v>
      </c>
      <c r="I8" s="84">
        <f t="shared" si="3"/>
        <v>2704364.169828698</v>
      </c>
      <c r="J8" s="84">
        <v>41947663.33962585</v>
      </c>
      <c r="K8" s="84">
        <f t="shared" si="4"/>
        <v>771914.17126485705</v>
      </c>
      <c r="L8" s="83">
        <f t="shared" si="5"/>
        <v>41947663.33962585</v>
      </c>
    </row>
    <row r="9" spans="1:12" x14ac:dyDescent="0.25">
      <c r="A9" s="19">
        <v>263</v>
      </c>
      <c r="B9" s="20" t="s">
        <v>29</v>
      </c>
      <c r="C9" s="83">
        <v>18003232.178929374</v>
      </c>
      <c r="D9" s="84"/>
      <c r="E9" s="84"/>
      <c r="F9" s="84"/>
      <c r="G9" s="84">
        <f t="shared" si="2"/>
        <v>18003232.178929374</v>
      </c>
      <c r="H9" s="84">
        <v>18051952.077901002</v>
      </c>
      <c r="I9" s="84">
        <f t="shared" si="3"/>
        <v>48719.898971628398</v>
      </c>
      <c r="J9" s="84">
        <v>18418843.647125844</v>
      </c>
      <c r="K9" s="84">
        <f t="shared" si="4"/>
        <v>366891.56922484189</v>
      </c>
      <c r="L9" s="83">
        <f t="shared" si="5"/>
        <v>18418843.647125844</v>
      </c>
    </row>
    <row r="10" spans="1:12" x14ac:dyDescent="0.25">
      <c r="A10" s="19">
        <v>267</v>
      </c>
      <c r="B10" s="20" t="s">
        <v>30</v>
      </c>
      <c r="C10" s="83">
        <v>5839862.926138333</v>
      </c>
      <c r="D10" s="84"/>
      <c r="E10" s="84"/>
      <c r="F10" s="84"/>
      <c r="G10" s="84">
        <f t="shared" si="2"/>
        <v>5839862.926138333</v>
      </c>
      <c r="H10" s="84">
        <v>6936399.9151079999</v>
      </c>
      <c r="I10" s="84">
        <f t="shared" si="3"/>
        <v>1096536.9889696669</v>
      </c>
      <c r="J10" s="84">
        <v>7093699.0249546506</v>
      </c>
      <c r="K10" s="84">
        <f t="shared" si="4"/>
        <v>157299.10984665062</v>
      </c>
      <c r="L10" s="83">
        <f t="shared" si="5"/>
        <v>7093699.0249546506</v>
      </c>
    </row>
    <row r="11" spans="1:12" x14ac:dyDescent="0.25">
      <c r="A11" s="19">
        <v>268</v>
      </c>
      <c r="B11" s="20" t="s">
        <v>31</v>
      </c>
      <c r="C11" s="83">
        <v>11451987.920455676</v>
      </c>
      <c r="D11" s="84"/>
      <c r="E11" s="84"/>
      <c r="F11" s="84"/>
      <c r="G11" s="84">
        <f t="shared" si="2"/>
        <v>11451987.920455676</v>
      </c>
      <c r="H11" s="84">
        <v>11234984.635910003</v>
      </c>
      <c r="I11" s="84">
        <f t="shared" si="3"/>
        <v>-217003.28454567306</v>
      </c>
      <c r="J11" s="84">
        <v>11540698.105230182</v>
      </c>
      <c r="K11" s="84">
        <f t="shared" si="4"/>
        <v>305713.46932017989</v>
      </c>
      <c r="L11" s="83">
        <f t="shared" si="5"/>
        <v>11540698.105230182</v>
      </c>
    </row>
    <row r="12" spans="1:12" x14ac:dyDescent="0.25">
      <c r="A12" s="19">
        <v>270</v>
      </c>
      <c r="B12" s="20" t="s">
        <v>32</v>
      </c>
      <c r="C12" s="83">
        <v>5073244.7383408919</v>
      </c>
      <c r="D12" s="84"/>
      <c r="E12" s="84"/>
      <c r="F12" s="84"/>
      <c r="G12" s="84">
        <f t="shared" si="2"/>
        <v>5073244.7383408919</v>
      </c>
      <c r="H12" s="84">
        <v>5058739.5748939998</v>
      </c>
      <c r="I12" s="84">
        <f t="shared" si="3"/>
        <v>-14505.163446892053</v>
      </c>
      <c r="J12" s="84">
        <v>5297192.2766944263</v>
      </c>
      <c r="K12" s="84">
        <f t="shared" si="4"/>
        <v>238452.70180042647</v>
      </c>
      <c r="L12" s="83">
        <f t="shared" si="5"/>
        <v>5297192.2766944263</v>
      </c>
    </row>
    <row r="13" spans="1:12" x14ac:dyDescent="0.25">
      <c r="A13" s="19">
        <v>272</v>
      </c>
      <c r="B13" s="20" t="s">
        <v>33</v>
      </c>
      <c r="C13" s="83">
        <v>4543047.0577214891</v>
      </c>
      <c r="D13" s="84"/>
      <c r="E13" s="84"/>
      <c r="F13" s="84"/>
      <c r="G13" s="84">
        <f t="shared" si="2"/>
        <v>4543047.0577214891</v>
      </c>
      <c r="H13" s="84">
        <v>4768809.8249540003</v>
      </c>
      <c r="I13" s="84">
        <f t="shared" si="3"/>
        <v>225762.76723251119</v>
      </c>
      <c r="J13" s="84">
        <v>5128114.7451629955</v>
      </c>
      <c r="K13" s="84">
        <f t="shared" si="4"/>
        <v>359304.92020899523</v>
      </c>
      <c r="L13" s="83">
        <f t="shared" si="5"/>
        <v>5128114.7451629955</v>
      </c>
    </row>
    <row r="14" spans="1:12" x14ac:dyDescent="0.25">
      <c r="A14" s="19">
        <v>302</v>
      </c>
      <c r="B14" s="20" t="s">
        <v>34</v>
      </c>
      <c r="C14" s="83">
        <v>7792678.5347982617</v>
      </c>
      <c r="D14" s="84"/>
      <c r="E14" s="84"/>
      <c r="F14" s="84"/>
      <c r="G14" s="84">
        <f t="shared" si="2"/>
        <v>7792678.5347982617</v>
      </c>
      <c r="H14" s="84">
        <v>7831738.9250009991</v>
      </c>
      <c r="I14" s="84">
        <f t="shared" si="3"/>
        <v>39060.390202737413</v>
      </c>
      <c r="J14" s="84">
        <v>7733850.5350527531</v>
      </c>
      <c r="K14" s="84">
        <f t="shared" si="4"/>
        <v>-97888.389948246069</v>
      </c>
      <c r="L14" s="83">
        <f t="shared" si="5"/>
        <v>7733850.5350527531</v>
      </c>
    </row>
    <row r="15" spans="1:12" x14ac:dyDescent="0.25">
      <c r="A15" s="19">
        <v>304</v>
      </c>
      <c r="B15" s="20" t="s">
        <v>35</v>
      </c>
      <c r="C15" s="83">
        <v>29505345.856018692</v>
      </c>
      <c r="D15" s="84"/>
      <c r="E15" s="84"/>
      <c r="F15" s="84"/>
      <c r="G15" s="84">
        <f t="shared" si="2"/>
        <v>29505345.856018692</v>
      </c>
      <c r="H15" s="84">
        <v>29819098.618783981</v>
      </c>
      <c r="I15" s="84">
        <f t="shared" si="3"/>
        <v>313752.76276528835</v>
      </c>
      <c r="J15" s="84">
        <v>30892520.403299145</v>
      </c>
      <c r="K15" s="84">
        <f t="shared" si="4"/>
        <v>1073421.7845151648</v>
      </c>
      <c r="L15" s="83">
        <f t="shared" si="5"/>
        <v>30892520.403299145</v>
      </c>
    </row>
    <row r="16" spans="1:12" x14ac:dyDescent="0.25">
      <c r="A16" s="19">
        <v>306</v>
      </c>
      <c r="B16" s="20" t="s">
        <v>36</v>
      </c>
      <c r="C16" s="83">
        <v>4585508.0851164665</v>
      </c>
      <c r="D16" s="84"/>
      <c r="E16" s="84"/>
      <c r="F16" s="84"/>
      <c r="G16" s="84">
        <f t="shared" si="2"/>
        <v>4585508.0851164665</v>
      </c>
      <c r="H16" s="84">
        <v>4742265.4740079986</v>
      </c>
      <c r="I16" s="84">
        <f t="shared" si="3"/>
        <v>156757.38889153209</v>
      </c>
      <c r="J16" s="84">
        <v>4831014.5525844283</v>
      </c>
      <c r="K16" s="84">
        <f t="shared" si="4"/>
        <v>88749.078576429747</v>
      </c>
      <c r="L16" s="83">
        <f t="shared" si="5"/>
        <v>4831014.5525844283</v>
      </c>
    </row>
    <row r="17" spans="1:12" x14ac:dyDescent="0.25">
      <c r="A17" s="19">
        <v>308</v>
      </c>
      <c r="B17" s="20" t="s">
        <v>37</v>
      </c>
      <c r="C17" s="83">
        <v>6806702.9011402028</v>
      </c>
      <c r="D17" s="84"/>
      <c r="E17" s="84"/>
      <c r="F17" s="84"/>
      <c r="G17" s="84">
        <f t="shared" si="2"/>
        <v>6806702.9011402028</v>
      </c>
      <c r="H17" s="84">
        <v>7193717.263658002</v>
      </c>
      <c r="I17" s="84">
        <f t="shared" si="3"/>
        <v>387014.36251779925</v>
      </c>
      <c r="J17" s="84">
        <v>7362380.7581943208</v>
      </c>
      <c r="K17" s="84">
        <f t="shared" si="4"/>
        <v>168663.49453631882</v>
      </c>
      <c r="L17" s="83">
        <f t="shared" si="5"/>
        <v>7362380.7581943208</v>
      </c>
    </row>
    <row r="18" spans="1:12" ht="15.75" thickBot="1" x14ac:dyDescent="0.3">
      <c r="A18" s="22">
        <v>310</v>
      </c>
      <c r="B18" s="23" t="s">
        <v>38</v>
      </c>
      <c r="C18" s="85">
        <v>11496640.526871772</v>
      </c>
      <c r="D18" s="86"/>
      <c r="E18" s="86"/>
      <c r="F18" s="86"/>
      <c r="G18" s="86">
        <f t="shared" si="2"/>
        <v>11496640.526871772</v>
      </c>
      <c r="H18" s="86">
        <v>12602737.759980004</v>
      </c>
      <c r="I18" s="86">
        <f t="shared" si="3"/>
        <v>1106097.2331082318</v>
      </c>
      <c r="J18" s="86">
        <v>12808003.682884647</v>
      </c>
      <c r="K18" s="86">
        <f t="shared" si="4"/>
        <v>205265.9229046423</v>
      </c>
      <c r="L18" s="85">
        <f t="shared" si="5"/>
        <v>12808003.682884647</v>
      </c>
    </row>
    <row r="19" spans="1:12" ht="15.75" thickBot="1" x14ac:dyDescent="0.3">
      <c r="A19" s="26"/>
      <c r="B19" s="11" t="s">
        <v>39</v>
      </c>
      <c r="C19" s="77">
        <v>5000282.0317693921</v>
      </c>
      <c r="D19" s="78">
        <v>0</v>
      </c>
      <c r="E19" s="78">
        <v>0</v>
      </c>
      <c r="F19" s="78">
        <v>0</v>
      </c>
      <c r="G19" s="78">
        <f>C19+D19+E19+F19</f>
        <v>5000282.0317693921</v>
      </c>
      <c r="H19" s="78">
        <f>H20+H28+H34</f>
        <v>5025661.3634879999</v>
      </c>
      <c r="I19" s="78">
        <f t="shared" ref="I19:L19" si="6">I20+I28+I34</f>
        <v>25379.331718608097</v>
      </c>
      <c r="J19" s="78">
        <f t="shared" si="6"/>
        <v>5114057.7509820722</v>
      </c>
      <c r="K19" s="78">
        <f t="shared" si="6"/>
        <v>88396.387494072609</v>
      </c>
      <c r="L19" s="77">
        <f t="shared" si="6"/>
        <v>5114057.7509820722</v>
      </c>
    </row>
    <row r="20" spans="1:12" x14ac:dyDescent="0.25">
      <c r="A20" s="27"/>
      <c r="B20" s="28" t="s">
        <v>40</v>
      </c>
      <c r="C20" s="87">
        <v>321179.07799579838</v>
      </c>
      <c r="D20" s="88">
        <v>0</v>
      </c>
      <c r="E20" s="88">
        <v>0</v>
      </c>
      <c r="F20" s="88">
        <v>0</v>
      </c>
      <c r="G20" s="88">
        <f t="shared" ref="G20:G42" si="7">C20+D20+E20+F20</f>
        <v>321179.07799579838</v>
      </c>
      <c r="H20" s="88">
        <f>SUM(H21:H27)</f>
        <v>367215.40867999999</v>
      </c>
      <c r="I20" s="88">
        <f t="shared" ref="I20:L20" si="8">SUM(I21:I27)</f>
        <v>46036.330684201617</v>
      </c>
      <c r="J20" s="88">
        <f t="shared" si="8"/>
        <v>375785.12391614955</v>
      </c>
      <c r="K20" s="88">
        <f t="shared" si="8"/>
        <v>8569.7152361495537</v>
      </c>
      <c r="L20" s="87">
        <f t="shared" si="8"/>
        <v>375785.12391614955</v>
      </c>
    </row>
    <row r="21" spans="1:12" x14ac:dyDescent="0.25">
      <c r="A21" s="14">
        <v>200</v>
      </c>
      <c r="B21" s="15" t="s">
        <v>41</v>
      </c>
      <c r="C21" s="79">
        <v>0</v>
      </c>
      <c r="D21" s="80"/>
      <c r="E21" s="80"/>
      <c r="F21" s="80"/>
      <c r="G21" s="80">
        <f t="shared" si="7"/>
        <v>0</v>
      </c>
      <c r="H21" s="80"/>
      <c r="I21" s="80">
        <f>H21-C21</f>
        <v>0</v>
      </c>
      <c r="J21" s="80"/>
      <c r="K21" s="80">
        <f t="shared" ref="K21:K27" si="9">J21-H21</f>
        <v>0</v>
      </c>
      <c r="L21" s="79">
        <f t="shared" ref="L21:L41" si="10">C21+D21+I21+K21</f>
        <v>0</v>
      </c>
    </row>
    <row r="22" spans="1:12" x14ac:dyDescent="0.25">
      <c r="A22" s="19">
        <v>201</v>
      </c>
      <c r="B22" s="20" t="s">
        <v>42</v>
      </c>
      <c r="C22" s="83">
        <v>0</v>
      </c>
      <c r="D22" s="84"/>
      <c r="E22" s="84"/>
      <c r="F22" s="84"/>
      <c r="G22" s="84">
        <f t="shared" si="7"/>
        <v>0</v>
      </c>
      <c r="H22" s="84"/>
      <c r="I22" s="80">
        <f t="shared" ref="I22:I27" si="11">H22-C22</f>
        <v>0</v>
      </c>
      <c r="J22" s="84"/>
      <c r="K22" s="84">
        <f t="shared" si="9"/>
        <v>0</v>
      </c>
      <c r="L22" s="83">
        <f t="shared" si="10"/>
        <v>0</v>
      </c>
    </row>
    <row r="23" spans="1:12" x14ac:dyDescent="0.25">
      <c r="A23" s="19">
        <v>202</v>
      </c>
      <c r="B23" s="20" t="s">
        <v>43</v>
      </c>
      <c r="C23" s="83">
        <v>321179.07799579838</v>
      </c>
      <c r="D23" s="84"/>
      <c r="E23" s="84"/>
      <c r="F23" s="84"/>
      <c r="G23" s="84">
        <f t="shared" si="7"/>
        <v>321179.07799579838</v>
      </c>
      <c r="H23" s="84">
        <v>367215.40867999999</v>
      </c>
      <c r="I23" s="80">
        <f>H23-G23</f>
        <v>46036.330684201617</v>
      </c>
      <c r="J23" s="84">
        <v>375785.12391614955</v>
      </c>
      <c r="K23" s="84">
        <f t="shared" si="9"/>
        <v>8569.7152361495537</v>
      </c>
      <c r="L23" s="83">
        <f t="shared" si="10"/>
        <v>375785.12391614955</v>
      </c>
    </row>
    <row r="24" spans="1:12" x14ac:dyDescent="0.25">
      <c r="A24" s="19">
        <v>205</v>
      </c>
      <c r="B24" s="20" t="s">
        <v>44</v>
      </c>
      <c r="C24" s="83">
        <v>0</v>
      </c>
      <c r="D24" s="84"/>
      <c r="E24" s="84"/>
      <c r="F24" s="84"/>
      <c r="G24" s="84">
        <f t="shared" si="7"/>
        <v>0</v>
      </c>
      <c r="H24" s="84"/>
      <c r="I24" s="80">
        <f t="shared" si="11"/>
        <v>0</v>
      </c>
      <c r="J24" s="84"/>
      <c r="K24" s="84">
        <f t="shared" si="9"/>
        <v>0</v>
      </c>
      <c r="L24" s="83">
        <f t="shared" si="10"/>
        <v>0</v>
      </c>
    </row>
    <row r="25" spans="1:12" x14ac:dyDescent="0.25">
      <c r="A25" s="19">
        <v>214</v>
      </c>
      <c r="B25" s="20" t="s">
        <v>45</v>
      </c>
      <c r="C25" s="83">
        <v>0</v>
      </c>
      <c r="D25" s="84"/>
      <c r="E25" s="84"/>
      <c r="F25" s="84"/>
      <c r="G25" s="84">
        <f t="shared" si="7"/>
        <v>0</v>
      </c>
      <c r="H25" s="84"/>
      <c r="I25" s="80">
        <f t="shared" si="11"/>
        <v>0</v>
      </c>
      <c r="J25" s="84"/>
      <c r="K25" s="84">
        <f t="shared" si="9"/>
        <v>0</v>
      </c>
      <c r="L25" s="83">
        <f t="shared" si="10"/>
        <v>0</v>
      </c>
    </row>
    <row r="26" spans="1:12" x14ac:dyDescent="0.25">
      <c r="A26" s="31">
        <v>215</v>
      </c>
      <c r="B26" s="32" t="s">
        <v>46</v>
      </c>
      <c r="C26" s="89">
        <v>0</v>
      </c>
      <c r="D26" s="90"/>
      <c r="E26" s="90"/>
      <c r="F26" s="90"/>
      <c r="G26" s="90">
        <f t="shared" si="7"/>
        <v>0</v>
      </c>
      <c r="H26" s="90"/>
      <c r="I26" s="80">
        <f t="shared" si="11"/>
        <v>0</v>
      </c>
      <c r="J26" s="90"/>
      <c r="K26" s="90">
        <f t="shared" si="9"/>
        <v>0</v>
      </c>
      <c r="L26" s="89">
        <f t="shared" si="10"/>
        <v>0</v>
      </c>
    </row>
    <row r="27" spans="1:12" ht="15.75" thickBot="1" x14ac:dyDescent="0.3">
      <c r="A27" s="19">
        <v>312</v>
      </c>
      <c r="B27" s="20" t="s">
        <v>47</v>
      </c>
      <c r="C27" s="83">
        <v>0</v>
      </c>
      <c r="D27" s="84"/>
      <c r="E27" s="84"/>
      <c r="F27" s="84"/>
      <c r="G27" s="84">
        <f t="shared" si="7"/>
        <v>0</v>
      </c>
      <c r="H27" s="84"/>
      <c r="I27" s="80">
        <f t="shared" si="11"/>
        <v>0</v>
      </c>
      <c r="J27" s="84"/>
      <c r="K27" s="84">
        <f t="shared" si="9"/>
        <v>0</v>
      </c>
      <c r="L27" s="83">
        <f t="shared" si="10"/>
        <v>0</v>
      </c>
    </row>
    <row r="28" spans="1:12" x14ac:dyDescent="0.25">
      <c r="A28" s="35"/>
      <c r="B28" s="36" t="s">
        <v>48</v>
      </c>
      <c r="C28" s="91">
        <v>4679102.9537735935</v>
      </c>
      <c r="D28" s="92">
        <v>0</v>
      </c>
      <c r="E28" s="92">
        <v>0</v>
      </c>
      <c r="F28" s="92">
        <v>0</v>
      </c>
      <c r="G28" s="92">
        <f t="shared" si="7"/>
        <v>4679102.9537735935</v>
      </c>
      <c r="H28" s="92">
        <f>SUM(H29:H33)</f>
        <v>4658445.9548079995</v>
      </c>
      <c r="I28" s="92">
        <f t="shared" ref="I28:L28" si="12">SUM(I29:I33)</f>
        <v>-20656.998965593521</v>
      </c>
      <c r="J28" s="92">
        <f t="shared" si="12"/>
        <v>4738272.6270659231</v>
      </c>
      <c r="K28" s="92">
        <f t="shared" si="12"/>
        <v>79826.672257923055</v>
      </c>
      <c r="L28" s="91">
        <f t="shared" si="12"/>
        <v>4738272.6270659231</v>
      </c>
    </row>
    <row r="29" spans="1:12" x14ac:dyDescent="0.25">
      <c r="A29" s="14">
        <v>206</v>
      </c>
      <c r="B29" s="15" t="s">
        <v>49</v>
      </c>
      <c r="C29" s="79">
        <v>0</v>
      </c>
      <c r="D29" s="80"/>
      <c r="E29" s="80"/>
      <c r="F29" s="80"/>
      <c r="G29" s="80">
        <f t="shared" si="7"/>
        <v>0</v>
      </c>
      <c r="H29" s="80"/>
      <c r="I29" s="80">
        <f>H29-C29</f>
        <v>0</v>
      </c>
      <c r="J29" s="80"/>
      <c r="K29" s="80">
        <f t="shared" ref="K29:K44" si="13">J29-H29</f>
        <v>0</v>
      </c>
      <c r="L29" s="79">
        <f t="shared" si="10"/>
        <v>0</v>
      </c>
    </row>
    <row r="30" spans="1:12" x14ac:dyDescent="0.25">
      <c r="A30" s="19">
        <v>212</v>
      </c>
      <c r="B30" s="20" t="s">
        <v>50</v>
      </c>
      <c r="C30" s="83">
        <v>0</v>
      </c>
      <c r="D30" s="84"/>
      <c r="E30" s="84"/>
      <c r="F30" s="84"/>
      <c r="G30" s="84">
        <f t="shared" si="7"/>
        <v>0</v>
      </c>
      <c r="H30" s="84"/>
      <c r="I30" s="80">
        <f t="shared" ref="I30:I31" si="14">H30-C30</f>
        <v>0</v>
      </c>
      <c r="J30" s="84"/>
      <c r="K30" s="80">
        <f t="shared" si="13"/>
        <v>0</v>
      </c>
      <c r="L30" s="79">
        <f t="shared" si="10"/>
        <v>0</v>
      </c>
    </row>
    <row r="31" spans="1:12" x14ac:dyDescent="0.25">
      <c r="A31" s="31">
        <v>255</v>
      </c>
      <c r="B31" s="32" t="s">
        <v>51</v>
      </c>
      <c r="C31" s="89">
        <v>0</v>
      </c>
      <c r="D31" s="90"/>
      <c r="E31" s="90"/>
      <c r="F31" s="90"/>
      <c r="G31" s="90">
        <f t="shared" si="7"/>
        <v>0</v>
      </c>
      <c r="H31" s="90"/>
      <c r="I31" s="80">
        <f t="shared" si="14"/>
        <v>0</v>
      </c>
      <c r="J31" s="90"/>
      <c r="K31" s="80">
        <f t="shared" si="13"/>
        <v>0</v>
      </c>
      <c r="L31" s="79">
        <f t="shared" si="10"/>
        <v>0</v>
      </c>
    </row>
    <row r="32" spans="1:12" x14ac:dyDescent="0.25">
      <c r="A32" s="31">
        <v>266</v>
      </c>
      <c r="B32" s="32" t="s">
        <v>52</v>
      </c>
      <c r="C32" s="89">
        <v>1635486.7583077152</v>
      </c>
      <c r="D32" s="90"/>
      <c r="E32" s="90"/>
      <c r="F32" s="90"/>
      <c r="G32" s="90">
        <f t="shared" si="7"/>
        <v>1635486.7583077152</v>
      </c>
      <c r="H32" s="90">
        <v>1706111.5031289996</v>
      </c>
      <c r="I32" s="80">
        <f>H32-G32</f>
        <v>70624.744821284432</v>
      </c>
      <c r="J32" s="90">
        <v>1716976.0123382278</v>
      </c>
      <c r="K32" s="80">
        <f t="shared" si="13"/>
        <v>10864.509209228214</v>
      </c>
      <c r="L32" s="79">
        <f t="shared" si="10"/>
        <v>1716976.0123382278</v>
      </c>
    </row>
    <row r="33" spans="1:12" ht="15.75" thickBot="1" x14ac:dyDescent="0.3">
      <c r="A33" s="19">
        <v>282</v>
      </c>
      <c r="B33" s="20" t="s">
        <v>53</v>
      </c>
      <c r="C33" s="83">
        <v>3043616.1954658781</v>
      </c>
      <c r="D33" s="84"/>
      <c r="E33" s="84"/>
      <c r="F33" s="84"/>
      <c r="G33" s="84">
        <f t="shared" si="7"/>
        <v>3043616.1954658781</v>
      </c>
      <c r="H33" s="84">
        <v>2952334.4516790002</v>
      </c>
      <c r="I33" s="80">
        <f>H33-G33</f>
        <v>-91281.743786877953</v>
      </c>
      <c r="J33" s="84">
        <v>3021296.614727695</v>
      </c>
      <c r="K33" s="80">
        <f t="shared" si="13"/>
        <v>68962.163048694842</v>
      </c>
      <c r="L33" s="79">
        <f t="shared" si="10"/>
        <v>3021296.614727695</v>
      </c>
    </row>
    <row r="34" spans="1:12" x14ac:dyDescent="0.25">
      <c r="A34" s="35"/>
      <c r="B34" s="36" t="s">
        <v>54</v>
      </c>
      <c r="C34" s="91">
        <v>0</v>
      </c>
      <c r="D34" s="92">
        <v>0</v>
      </c>
      <c r="E34" s="92">
        <v>0</v>
      </c>
      <c r="F34" s="92">
        <v>0</v>
      </c>
      <c r="G34" s="92">
        <f t="shared" si="7"/>
        <v>0</v>
      </c>
      <c r="H34" s="92">
        <f>SUM(H35:H38)</f>
        <v>0</v>
      </c>
      <c r="I34" s="92">
        <f t="shared" ref="I34:L34" si="15">SUM(I35:I38)</f>
        <v>0</v>
      </c>
      <c r="J34" s="92">
        <f t="shared" si="15"/>
        <v>0</v>
      </c>
      <c r="K34" s="92">
        <f t="shared" si="15"/>
        <v>0</v>
      </c>
      <c r="L34" s="91">
        <f t="shared" si="15"/>
        <v>0</v>
      </c>
    </row>
    <row r="35" spans="1:12" x14ac:dyDescent="0.25">
      <c r="A35" s="19">
        <v>207</v>
      </c>
      <c r="B35" s="20" t="s">
        <v>55</v>
      </c>
      <c r="C35" s="83">
        <v>0</v>
      </c>
      <c r="D35" s="84"/>
      <c r="E35" s="84"/>
      <c r="F35" s="84"/>
      <c r="G35" s="84">
        <f t="shared" si="7"/>
        <v>0</v>
      </c>
      <c r="H35" s="84"/>
      <c r="I35" s="84">
        <f>H35-C35</f>
        <v>0</v>
      </c>
      <c r="J35" s="84"/>
      <c r="K35" s="84">
        <f t="shared" si="13"/>
        <v>0</v>
      </c>
      <c r="L35" s="83">
        <f t="shared" si="10"/>
        <v>0</v>
      </c>
    </row>
    <row r="36" spans="1:12" x14ac:dyDescent="0.25">
      <c r="A36" s="14">
        <v>216</v>
      </c>
      <c r="B36" s="15" t="s">
        <v>56</v>
      </c>
      <c r="C36" s="79">
        <v>0</v>
      </c>
      <c r="D36" s="80"/>
      <c r="E36" s="80"/>
      <c r="F36" s="80"/>
      <c r="G36" s="80">
        <f t="shared" si="7"/>
        <v>0</v>
      </c>
      <c r="H36" s="80"/>
      <c r="I36" s="84">
        <f t="shared" ref="I36:I38" si="16">H36-C36</f>
        <v>0</v>
      </c>
      <c r="J36" s="80"/>
      <c r="K36" s="80">
        <f t="shared" si="13"/>
        <v>0</v>
      </c>
      <c r="L36" s="79">
        <f t="shared" si="10"/>
        <v>0</v>
      </c>
    </row>
    <row r="37" spans="1:12" x14ac:dyDescent="0.25">
      <c r="A37" s="14">
        <v>217</v>
      </c>
      <c r="B37" s="15" t="s">
        <v>57</v>
      </c>
      <c r="C37" s="79">
        <v>0</v>
      </c>
      <c r="D37" s="80"/>
      <c r="E37" s="80"/>
      <c r="F37" s="80"/>
      <c r="G37" s="80">
        <f t="shared" si="7"/>
        <v>0</v>
      </c>
      <c r="H37" s="80"/>
      <c r="I37" s="84">
        <f t="shared" si="16"/>
        <v>0</v>
      </c>
      <c r="J37" s="80"/>
      <c r="K37" s="80">
        <f t="shared" si="13"/>
        <v>0</v>
      </c>
      <c r="L37" s="79">
        <f t="shared" si="10"/>
        <v>0</v>
      </c>
    </row>
    <row r="38" spans="1:12" ht="15.75" thickBot="1" x14ac:dyDescent="0.3">
      <c r="A38" s="39">
        <v>301</v>
      </c>
      <c r="B38" s="40" t="s">
        <v>58</v>
      </c>
      <c r="C38" s="93">
        <v>0</v>
      </c>
      <c r="D38" s="94"/>
      <c r="E38" s="94"/>
      <c r="F38" s="94"/>
      <c r="G38" s="94">
        <f t="shared" si="7"/>
        <v>0</v>
      </c>
      <c r="H38" s="94"/>
      <c r="I38" s="84">
        <f t="shared" si="16"/>
        <v>0</v>
      </c>
      <c r="J38" s="94"/>
      <c r="K38" s="94">
        <f t="shared" si="13"/>
        <v>0</v>
      </c>
      <c r="L38" s="93">
        <f t="shared" si="10"/>
        <v>0</v>
      </c>
    </row>
    <row r="39" spans="1:12" x14ac:dyDescent="0.25">
      <c r="A39" s="43"/>
      <c r="B39" s="44" t="s">
        <v>59</v>
      </c>
      <c r="C39" s="95">
        <v>3058643.2750657024</v>
      </c>
      <c r="D39" s="96">
        <v>0</v>
      </c>
      <c r="E39" s="96">
        <v>0</v>
      </c>
      <c r="F39" s="96">
        <v>0</v>
      </c>
      <c r="G39" s="96">
        <f t="shared" si="7"/>
        <v>3058643.2750657024</v>
      </c>
      <c r="H39" s="96">
        <f>SUM(H40:H41)</f>
        <v>8394313.2987341266</v>
      </c>
      <c r="I39" s="96">
        <f t="shared" ref="I39:L39" si="17">SUM(I40:I41)</f>
        <v>5335670.023668427</v>
      </c>
      <c r="J39" s="96">
        <f t="shared" si="17"/>
        <v>12108487.444638036</v>
      </c>
      <c r="K39" s="96">
        <f t="shared" si="17"/>
        <v>3714174.1459039096</v>
      </c>
      <c r="L39" s="95">
        <f t="shared" si="17"/>
        <v>12108487.444638036</v>
      </c>
    </row>
    <row r="40" spans="1:12" x14ac:dyDescent="0.25">
      <c r="A40" s="47">
        <v>400</v>
      </c>
      <c r="B40" s="48" t="s">
        <v>60</v>
      </c>
      <c r="C40" s="97">
        <v>3058643.2750657001</v>
      </c>
      <c r="D40" s="98"/>
      <c r="E40" s="98"/>
      <c r="F40" s="98"/>
      <c r="G40" s="98">
        <f t="shared" si="7"/>
        <v>3058643.2750657001</v>
      </c>
      <c r="H40" s="98">
        <f>C40+0.3*(I3+I19)/0.7</f>
        <v>8394313.2987341266</v>
      </c>
      <c r="I40" s="98">
        <f>H40-C40</f>
        <v>5335670.023668427</v>
      </c>
      <c r="J40" s="98">
        <f>H40+0.3*(K3+K19)/0.7</f>
        <v>12108487.444638036</v>
      </c>
      <c r="K40" s="98">
        <f t="shared" si="13"/>
        <v>3714174.1459039096</v>
      </c>
      <c r="L40" s="97">
        <f t="shared" si="10"/>
        <v>12108487.444638036</v>
      </c>
    </row>
    <row r="41" spans="1:12" x14ac:dyDescent="0.25">
      <c r="A41" s="49"/>
      <c r="B41" s="50" t="s">
        <v>62</v>
      </c>
      <c r="C41" s="99"/>
      <c r="D41" s="100"/>
      <c r="E41" s="100"/>
      <c r="F41" s="100"/>
      <c r="G41" s="100">
        <f t="shared" si="7"/>
        <v>0</v>
      </c>
      <c r="H41" s="100"/>
      <c r="I41" s="98">
        <f>H41-C41</f>
        <v>0</v>
      </c>
      <c r="J41" s="100"/>
      <c r="K41" s="98">
        <f t="shared" si="13"/>
        <v>0</v>
      </c>
      <c r="L41" s="97">
        <f t="shared" si="10"/>
        <v>0</v>
      </c>
    </row>
    <row r="42" spans="1:12" ht="15.75" thickBot="1" x14ac:dyDescent="0.3">
      <c r="A42" s="51"/>
      <c r="B42" s="11" t="s">
        <v>63</v>
      </c>
      <c r="C42" s="77">
        <v>369483627.95755875</v>
      </c>
      <c r="D42" s="101">
        <f t="shared" ref="D42:K42" si="18">D19+D3+D39</f>
        <v>0</v>
      </c>
      <c r="E42" s="78">
        <v>0</v>
      </c>
      <c r="F42" s="78">
        <v>0</v>
      </c>
      <c r="G42" s="78">
        <f t="shared" si="7"/>
        <v>369483627.95755875</v>
      </c>
      <c r="H42" s="78">
        <f t="shared" si="18"/>
        <v>387269194.70312017</v>
      </c>
      <c r="I42" s="78">
        <f t="shared" si="18"/>
        <v>17785566.745561421</v>
      </c>
      <c r="J42" s="78">
        <f t="shared" si="18"/>
        <v>399649775.18946642</v>
      </c>
      <c r="K42" s="78">
        <f t="shared" si="18"/>
        <v>12380580.486346366</v>
      </c>
      <c r="L42" s="77">
        <f>L19+L3+L39</f>
        <v>399649775.18946642</v>
      </c>
    </row>
    <row r="43" spans="1:12" ht="15.75" thickBot="1" x14ac:dyDescent="0.3">
      <c r="A43" s="52">
        <v>500</v>
      </c>
      <c r="B43" s="53" t="s">
        <v>64</v>
      </c>
      <c r="C43" s="102">
        <v>55597561.993039981</v>
      </c>
      <c r="D43" s="103">
        <v>47632</v>
      </c>
      <c r="E43" s="103">
        <v>-62705</v>
      </c>
      <c r="F43" s="103">
        <v>1083908</v>
      </c>
      <c r="G43" s="103">
        <f>C43+D43+E43+F43</f>
        <v>56666396.993039981</v>
      </c>
      <c r="H43" s="103">
        <v>56934485</v>
      </c>
      <c r="I43" s="103">
        <f>H43-G43</f>
        <v>268088.00696001947</v>
      </c>
      <c r="J43" s="104">
        <v>58140494.52304855</v>
      </c>
      <c r="K43" s="105">
        <f t="shared" si="13"/>
        <v>1206009.5230485499</v>
      </c>
      <c r="L43" s="102">
        <f>G43+I43+K43</f>
        <v>58140494.52304855</v>
      </c>
    </row>
    <row r="44" spans="1:12" x14ac:dyDescent="0.25">
      <c r="A44" s="54">
        <v>600</v>
      </c>
      <c r="B44" s="55" t="s">
        <v>65</v>
      </c>
      <c r="C44" s="99">
        <v>44404723.084686995</v>
      </c>
      <c r="D44" s="100">
        <v>-172448</v>
      </c>
      <c r="E44" s="100">
        <v>266748</v>
      </c>
      <c r="F44" s="100">
        <v>94060</v>
      </c>
      <c r="G44" s="100">
        <f>C44+D44+E44+F44</f>
        <v>44593083.084686995</v>
      </c>
      <c r="H44" s="100">
        <v>45177577</v>
      </c>
      <c r="I44" s="100">
        <f>H44-G44</f>
        <v>584493.91531300545</v>
      </c>
      <c r="J44" s="106">
        <v>46489715.840068556</v>
      </c>
      <c r="K44" s="103">
        <f t="shared" si="13"/>
        <v>1312138.8400685564</v>
      </c>
      <c r="L44" s="102">
        <f>G44+I44+K44</f>
        <v>46489715.840068556</v>
      </c>
    </row>
    <row r="45" spans="1:12" ht="15.75" thickBot="1" x14ac:dyDescent="0.3">
      <c r="A45" s="56"/>
      <c r="B45" s="57" t="s">
        <v>66</v>
      </c>
      <c r="C45" s="107">
        <v>100002285.07772698</v>
      </c>
      <c r="D45" s="108">
        <f>SUM(D43:D44)</f>
        <v>-124816</v>
      </c>
      <c r="E45" s="108">
        <f t="shared" ref="E45:G45" si="19">SUM(E43:E44)</f>
        <v>204043</v>
      </c>
      <c r="F45" s="108">
        <f t="shared" si="19"/>
        <v>1177968</v>
      </c>
      <c r="G45" s="108">
        <f t="shared" si="19"/>
        <v>101259480.07772698</v>
      </c>
      <c r="H45" s="108">
        <f>SUM(H43:H44)</f>
        <v>102112062</v>
      </c>
      <c r="I45" s="108">
        <f t="shared" ref="I45:L45" si="20">SUM(I43:I44)</f>
        <v>852581.92227302492</v>
      </c>
      <c r="J45" s="108">
        <f t="shared" si="20"/>
        <v>104630210.3631171</v>
      </c>
      <c r="K45" s="108">
        <f t="shared" si="20"/>
        <v>2518148.3631171063</v>
      </c>
      <c r="L45" s="107">
        <f t="shared" si="20"/>
        <v>104630210.3631171</v>
      </c>
    </row>
    <row r="46" spans="1:12" x14ac:dyDescent="0.25">
      <c r="A46" s="60"/>
      <c r="B46" s="61" t="s">
        <v>67</v>
      </c>
      <c r="C46" s="109">
        <v>469485913.03528571</v>
      </c>
      <c r="D46" s="110">
        <f>D42+D45</f>
        <v>-124816</v>
      </c>
      <c r="E46" s="110">
        <f t="shared" ref="E46:L46" si="21">E42+E45</f>
        <v>204043</v>
      </c>
      <c r="F46" s="110">
        <f t="shared" si="21"/>
        <v>1177968</v>
      </c>
      <c r="G46" s="110">
        <f t="shared" si="21"/>
        <v>470743108.03528571</v>
      </c>
      <c r="H46" s="110">
        <f t="shared" si="21"/>
        <v>489381256.70312017</v>
      </c>
      <c r="I46" s="110">
        <f t="shared" si="21"/>
        <v>18638148.667834446</v>
      </c>
      <c r="J46" s="110">
        <f t="shared" si="21"/>
        <v>504279985.55258352</v>
      </c>
      <c r="K46" s="110">
        <f t="shared" si="21"/>
        <v>14898728.849463472</v>
      </c>
      <c r="L46" s="109">
        <f t="shared" si="21"/>
        <v>504279985.55258352</v>
      </c>
    </row>
    <row r="59" spans="3:12" x14ac:dyDescent="0.25">
      <c r="C59" s="111"/>
      <c r="D59" s="111"/>
      <c r="E59" s="111"/>
      <c r="F59" s="111"/>
      <c r="G59" s="111"/>
      <c r="H59" s="111"/>
      <c r="I59" s="111"/>
      <c r="J59" s="111"/>
      <c r="K59" s="111"/>
      <c r="L59" s="111"/>
    </row>
    <row r="60" spans="3:12" x14ac:dyDescent="0.25">
      <c r="C60" s="112"/>
      <c r="D60" s="112"/>
      <c r="E60" s="112"/>
      <c r="F60" s="112"/>
      <c r="G60" s="112"/>
      <c r="H60" s="112"/>
      <c r="I60" s="113"/>
      <c r="J60" s="112"/>
      <c r="K60" s="113"/>
      <c r="L60" s="112"/>
    </row>
    <row r="61" spans="3:12" x14ac:dyDescent="0.25">
      <c r="C61" s="113"/>
      <c r="D61" s="113"/>
      <c r="E61" s="113"/>
      <c r="F61" s="113"/>
      <c r="G61" s="113"/>
      <c r="H61" s="113"/>
      <c r="I61" s="112"/>
      <c r="J61" s="113"/>
      <c r="K61" s="112"/>
      <c r="L61" s="112"/>
    </row>
  </sheetData>
  <mergeCells count="3">
    <mergeCell ref="A1:A2"/>
    <mergeCell ref="B1:B2"/>
    <mergeCell ref="C1:L1"/>
  </mergeCells>
  <pageMargins left="0.25" right="0.25" top="0.75" bottom="0.75" header="0.3" footer="0.3"/>
  <pageSetup scale="94"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67"/>
  <sheetViews>
    <sheetView topLeftCell="B19" workbookViewId="0">
      <selection activeCell="E21" sqref="E21"/>
    </sheetView>
  </sheetViews>
  <sheetFormatPr defaultRowHeight="15" outlineLevelCol="1" x14ac:dyDescent="0.25"/>
  <cols>
    <col min="1" max="1" width="0" hidden="1" customWidth="1" outlineLevel="1"/>
    <col min="2" max="2" width="40" bestFit="1" customWidth="1" collapsed="1"/>
    <col min="3" max="3" width="13.28515625" customWidth="1"/>
    <col min="4" max="5" width="16" customWidth="1" outlineLevel="1"/>
    <col min="6" max="6" width="16" customWidth="1"/>
    <col min="7" max="7" width="13.28515625" customWidth="1"/>
  </cols>
  <sheetData>
    <row r="1" spans="1:7" ht="15.75" x14ac:dyDescent="0.25">
      <c r="C1" s="385" t="s">
        <v>79</v>
      </c>
      <c r="D1" s="386"/>
      <c r="E1" s="386"/>
      <c r="F1" s="386"/>
      <c r="G1" s="387"/>
    </row>
    <row r="2" spans="1:7" ht="51.75" thickBot="1" x14ac:dyDescent="0.3">
      <c r="C2" s="114" t="s">
        <v>80</v>
      </c>
      <c r="D2" s="115" t="s">
        <v>81</v>
      </c>
      <c r="E2" s="115" t="s">
        <v>82</v>
      </c>
      <c r="F2" s="115" t="s">
        <v>83</v>
      </c>
      <c r="G2" s="116" t="s">
        <v>78</v>
      </c>
    </row>
    <row r="3" spans="1:7" ht="51.75" thickBot="1" x14ac:dyDescent="0.3">
      <c r="B3" s="117" t="s">
        <v>84</v>
      </c>
      <c r="C3" s="118" t="s">
        <v>85</v>
      </c>
      <c r="D3" s="119" t="s">
        <v>86</v>
      </c>
      <c r="E3" s="119" t="s">
        <v>82</v>
      </c>
      <c r="F3" s="119" t="s">
        <v>87</v>
      </c>
      <c r="G3" s="120" t="s">
        <v>88</v>
      </c>
    </row>
    <row r="4" spans="1:7" ht="15.75" thickBot="1" x14ac:dyDescent="0.3">
      <c r="A4" s="10"/>
      <c r="B4" s="121" t="s">
        <v>23</v>
      </c>
      <c r="C4" s="122">
        <f t="shared" ref="C4:E4" si="0">SUM(C5:C19)</f>
        <v>500000</v>
      </c>
      <c r="D4" s="123">
        <f t="shared" si="0"/>
        <v>1000000</v>
      </c>
      <c r="E4" s="123">
        <f t="shared" si="0"/>
        <v>337037</v>
      </c>
      <c r="F4" s="123">
        <f t="shared" ref="F4" si="1">+D4+E4</f>
        <v>1337037</v>
      </c>
      <c r="G4" s="124">
        <f t="shared" ref="G4:G49" si="2">+C4+F4</f>
        <v>1837037</v>
      </c>
    </row>
    <row r="5" spans="1:7" x14ac:dyDescent="0.25">
      <c r="A5" s="14">
        <v>252</v>
      </c>
      <c r="B5" s="15" t="s">
        <v>24</v>
      </c>
      <c r="C5" s="125"/>
      <c r="D5" s="126"/>
      <c r="E5" s="126"/>
      <c r="F5" s="126">
        <f>+D5+E5</f>
        <v>0</v>
      </c>
      <c r="G5" s="127">
        <f t="shared" si="2"/>
        <v>0</v>
      </c>
    </row>
    <row r="6" spans="1:7" x14ac:dyDescent="0.25">
      <c r="A6" s="19">
        <v>254</v>
      </c>
      <c r="B6" s="20" t="s">
        <v>25</v>
      </c>
      <c r="C6" s="128"/>
      <c r="D6" s="129"/>
      <c r="E6" s="129"/>
      <c r="F6" s="129">
        <f t="shared" ref="F6:F49" si="3">+D6+E6</f>
        <v>0</v>
      </c>
      <c r="G6" s="130">
        <f t="shared" si="2"/>
        <v>0</v>
      </c>
    </row>
    <row r="7" spans="1:7" x14ac:dyDescent="0.25">
      <c r="A7" s="19">
        <v>256</v>
      </c>
      <c r="B7" s="20" t="s">
        <v>26</v>
      </c>
      <c r="C7" s="128"/>
      <c r="D7" s="129"/>
      <c r="E7" s="129"/>
      <c r="F7" s="129">
        <f t="shared" si="3"/>
        <v>0</v>
      </c>
      <c r="G7" s="130">
        <f t="shared" si="2"/>
        <v>0</v>
      </c>
    </row>
    <row r="8" spans="1:7" x14ac:dyDescent="0.25">
      <c r="A8" s="19">
        <v>258</v>
      </c>
      <c r="B8" s="20" t="s">
        <v>27</v>
      </c>
      <c r="C8" s="128"/>
      <c r="D8" s="129"/>
      <c r="E8" s="129"/>
      <c r="F8" s="129">
        <f t="shared" si="3"/>
        <v>0</v>
      </c>
      <c r="G8" s="130">
        <f t="shared" si="2"/>
        <v>0</v>
      </c>
    </row>
    <row r="9" spans="1:7" x14ac:dyDescent="0.25">
      <c r="A9" s="19">
        <v>260</v>
      </c>
      <c r="B9" s="20" t="s">
        <v>28</v>
      </c>
      <c r="C9" s="128"/>
      <c r="D9" s="129"/>
      <c r="E9" s="129"/>
      <c r="F9" s="129">
        <f t="shared" si="3"/>
        <v>0</v>
      </c>
      <c r="G9" s="130">
        <f t="shared" si="2"/>
        <v>0</v>
      </c>
    </row>
    <row r="10" spans="1:7" x14ac:dyDescent="0.25">
      <c r="A10" s="19">
        <v>263</v>
      </c>
      <c r="B10" s="20" t="s">
        <v>29</v>
      </c>
      <c r="C10" s="128"/>
      <c r="D10" s="129"/>
      <c r="E10" s="129"/>
      <c r="F10" s="129">
        <f t="shared" si="3"/>
        <v>0</v>
      </c>
      <c r="G10" s="130">
        <f t="shared" si="2"/>
        <v>0</v>
      </c>
    </row>
    <row r="11" spans="1:7" x14ac:dyDescent="0.25">
      <c r="A11" s="19">
        <v>267</v>
      </c>
      <c r="B11" s="20" t="s">
        <v>30</v>
      </c>
      <c r="C11" s="128"/>
      <c r="D11" s="129"/>
      <c r="E11" s="129"/>
      <c r="F11" s="129">
        <f t="shared" si="3"/>
        <v>0</v>
      </c>
      <c r="G11" s="130">
        <f t="shared" si="2"/>
        <v>0</v>
      </c>
    </row>
    <row r="12" spans="1:7" x14ac:dyDescent="0.25">
      <c r="A12" s="19">
        <v>268</v>
      </c>
      <c r="B12" s="20" t="s">
        <v>31</v>
      </c>
      <c r="C12" s="128"/>
      <c r="D12" s="129"/>
      <c r="E12" s="129"/>
      <c r="F12" s="129">
        <f t="shared" si="3"/>
        <v>0</v>
      </c>
      <c r="G12" s="130">
        <f t="shared" si="2"/>
        <v>0</v>
      </c>
    </row>
    <row r="13" spans="1:7" x14ac:dyDescent="0.25">
      <c r="A13" s="19">
        <v>270</v>
      </c>
      <c r="B13" s="20" t="s">
        <v>32</v>
      </c>
      <c r="C13" s="128"/>
      <c r="D13" s="129"/>
      <c r="E13" s="129"/>
      <c r="F13" s="129">
        <f t="shared" si="3"/>
        <v>0</v>
      </c>
      <c r="G13" s="130">
        <f t="shared" si="2"/>
        <v>0</v>
      </c>
    </row>
    <row r="14" spans="1:7" x14ac:dyDescent="0.25">
      <c r="A14" s="19">
        <v>272</v>
      </c>
      <c r="B14" s="20" t="s">
        <v>33</v>
      </c>
      <c r="C14" s="128"/>
      <c r="D14" s="129"/>
      <c r="E14" s="129"/>
      <c r="F14" s="129">
        <f t="shared" si="3"/>
        <v>0</v>
      </c>
      <c r="G14" s="130">
        <f t="shared" si="2"/>
        <v>0</v>
      </c>
    </row>
    <row r="15" spans="1:7" x14ac:dyDescent="0.25">
      <c r="A15" s="19">
        <v>302</v>
      </c>
      <c r="B15" s="20" t="s">
        <v>34</v>
      </c>
      <c r="C15" s="128">
        <v>180000</v>
      </c>
      <c r="D15" s="129">
        <v>541642</v>
      </c>
      <c r="E15" s="129">
        <v>0</v>
      </c>
      <c r="F15" s="129">
        <f t="shared" si="3"/>
        <v>541642</v>
      </c>
      <c r="G15" s="130">
        <f t="shared" si="2"/>
        <v>721642</v>
      </c>
    </row>
    <row r="16" spans="1:7" x14ac:dyDescent="0.25">
      <c r="A16" s="19">
        <v>304</v>
      </c>
      <c r="B16" s="20" t="s">
        <v>35</v>
      </c>
      <c r="C16" s="128">
        <v>320000</v>
      </c>
      <c r="D16" s="129">
        <v>458358</v>
      </c>
      <c r="E16" s="129">
        <v>337037</v>
      </c>
      <c r="F16" s="129">
        <f t="shared" si="3"/>
        <v>795395</v>
      </c>
      <c r="G16" s="130">
        <f t="shared" si="2"/>
        <v>1115395</v>
      </c>
    </row>
    <row r="17" spans="1:7" x14ac:dyDescent="0.25">
      <c r="A17" s="19">
        <v>306</v>
      </c>
      <c r="B17" s="20" t="s">
        <v>36</v>
      </c>
      <c r="C17" s="128"/>
      <c r="D17" s="129"/>
      <c r="E17" s="129"/>
      <c r="F17" s="129">
        <f t="shared" si="3"/>
        <v>0</v>
      </c>
      <c r="G17" s="130">
        <f t="shared" si="2"/>
        <v>0</v>
      </c>
    </row>
    <row r="18" spans="1:7" x14ac:dyDescent="0.25">
      <c r="A18" s="19">
        <v>308</v>
      </c>
      <c r="B18" s="20" t="s">
        <v>37</v>
      </c>
      <c r="C18" s="128"/>
      <c r="D18" s="129"/>
      <c r="E18" s="129"/>
      <c r="F18" s="129">
        <f t="shared" si="3"/>
        <v>0</v>
      </c>
      <c r="G18" s="130">
        <f t="shared" si="2"/>
        <v>0</v>
      </c>
    </row>
    <row r="19" spans="1:7" ht="15.75" thickBot="1" x14ac:dyDescent="0.3">
      <c r="A19" s="22">
        <v>310</v>
      </c>
      <c r="B19" s="23" t="s">
        <v>38</v>
      </c>
      <c r="C19" s="131"/>
      <c r="D19" s="132"/>
      <c r="E19" s="132"/>
      <c r="F19" s="132">
        <f t="shared" si="3"/>
        <v>0</v>
      </c>
      <c r="G19" s="133">
        <f t="shared" si="2"/>
        <v>0</v>
      </c>
    </row>
    <row r="20" spans="1:7" ht="15.75" thickBot="1" x14ac:dyDescent="0.3">
      <c r="A20" s="26"/>
      <c r="B20" s="11" t="s">
        <v>39</v>
      </c>
      <c r="C20" s="134">
        <f>+C21+C29+C35+C40</f>
        <v>-500000</v>
      </c>
      <c r="D20" s="135">
        <f t="shared" ref="D20:E20" si="4">D21+D29+D35</f>
        <v>0</v>
      </c>
      <c r="E20" s="135">
        <f t="shared" si="4"/>
        <v>0</v>
      </c>
      <c r="F20" s="135">
        <f t="shared" si="3"/>
        <v>0</v>
      </c>
      <c r="G20" s="136">
        <f t="shared" si="2"/>
        <v>-500000</v>
      </c>
    </row>
    <row r="21" spans="1:7" x14ac:dyDescent="0.25">
      <c r="A21" s="27"/>
      <c r="B21" s="28" t="s">
        <v>40</v>
      </c>
      <c r="C21" s="137">
        <f>SUM(C22:C28)</f>
        <v>0</v>
      </c>
      <c r="D21" s="138">
        <f t="shared" ref="D21:E21" si="5">SUM(D22:D28)</f>
        <v>0</v>
      </c>
      <c r="E21" s="138">
        <f t="shared" si="5"/>
        <v>0</v>
      </c>
      <c r="F21" s="138">
        <f t="shared" si="3"/>
        <v>0</v>
      </c>
      <c r="G21" s="139">
        <f t="shared" si="2"/>
        <v>0</v>
      </c>
    </row>
    <row r="22" spans="1:7" x14ac:dyDescent="0.25">
      <c r="A22" s="14">
        <v>200</v>
      </c>
      <c r="B22" s="15" t="s">
        <v>41</v>
      </c>
      <c r="C22" s="128"/>
      <c r="D22" s="129"/>
      <c r="E22" s="129"/>
      <c r="F22" s="129">
        <f t="shared" si="3"/>
        <v>0</v>
      </c>
      <c r="G22" s="130">
        <f t="shared" si="2"/>
        <v>0</v>
      </c>
    </row>
    <row r="23" spans="1:7" x14ac:dyDescent="0.25">
      <c r="A23" s="19">
        <v>201</v>
      </c>
      <c r="B23" s="20" t="s">
        <v>42</v>
      </c>
      <c r="C23" s="128"/>
      <c r="D23" s="129"/>
      <c r="E23" s="129"/>
      <c r="F23" s="129">
        <f t="shared" si="3"/>
        <v>0</v>
      </c>
      <c r="G23" s="130">
        <f t="shared" si="2"/>
        <v>0</v>
      </c>
    </row>
    <row r="24" spans="1:7" x14ac:dyDescent="0.25">
      <c r="A24" s="19">
        <v>202</v>
      </c>
      <c r="B24" s="20" t="s">
        <v>43</v>
      </c>
      <c r="C24" s="128"/>
      <c r="D24" s="129"/>
      <c r="E24" s="129"/>
      <c r="F24" s="129">
        <f t="shared" si="3"/>
        <v>0</v>
      </c>
      <c r="G24" s="130">
        <f t="shared" si="2"/>
        <v>0</v>
      </c>
    </row>
    <row r="25" spans="1:7" x14ac:dyDescent="0.25">
      <c r="A25" s="19">
        <v>205</v>
      </c>
      <c r="B25" s="20" t="s">
        <v>44</v>
      </c>
      <c r="C25" s="128"/>
      <c r="D25" s="129"/>
      <c r="E25" s="129"/>
      <c r="F25" s="129">
        <f t="shared" si="3"/>
        <v>0</v>
      </c>
      <c r="G25" s="130">
        <f t="shared" si="2"/>
        <v>0</v>
      </c>
    </row>
    <row r="26" spans="1:7" x14ac:dyDescent="0.25">
      <c r="A26" s="19">
        <v>214</v>
      </c>
      <c r="B26" s="20" t="s">
        <v>45</v>
      </c>
      <c r="C26" s="128"/>
      <c r="D26" s="129"/>
      <c r="E26" s="129"/>
      <c r="F26" s="129">
        <f t="shared" si="3"/>
        <v>0</v>
      </c>
      <c r="G26" s="130">
        <f t="shared" si="2"/>
        <v>0</v>
      </c>
    </row>
    <row r="27" spans="1:7" x14ac:dyDescent="0.25">
      <c r="A27" s="31">
        <v>215</v>
      </c>
      <c r="B27" s="32" t="s">
        <v>46</v>
      </c>
      <c r="C27" s="128"/>
      <c r="D27" s="129"/>
      <c r="E27" s="129"/>
      <c r="F27" s="129">
        <f t="shared" si="3"/>
        <v>0</v>
      </c>
      <c r="G27" s="130">
        <f t="shared" si="2"/>
        <v>0</v>
      </c>
    </row>
    <row r="28" spans="1:7" ht="15.75" thickBot="1" x14ac:dyDescent="0.3">
      <c r="A28" s="19">
        <v>312</v>
      </c>
      <c r="B28" s="20" t="s">
        <v>47</v>
      </c>
      <c r="C28" s="131"/>
      <c r="D28" s="132"/>
      <c r="E28" s="132"/>
      <c r="F28" s="132">
        <f t="shared" si="3"/>
        <v>0</v>
      </c>
      <c r="G28" s="133">
        <f t="shared" si="2"/>
        <v>0</v>
      </c>
    </row>
    <row r="29" spans="1:7" x14ac:dyDescent="0.25">
      <c r="A29" s="35"/>
      <c r="B29" s="36" t="s">
        <v>48</v>
      </c>
      <c r="C29" s="137">
        <f>SUM(C30:C34)</f>
        <v>0</v>
      </c>
      <c r="D29" s="138">
        <f t="shared" ref="D29:E29" si="6">SUM(D30:D34)</f>
        <v>0</v>
      </c>
      <c r="E29" s="138">
        <f t="shared" si="6"/>
        <v>0</v>
      </c>
      <c r="F29" s="138">
        <f t="shared" si="3"/>
        <v>0</v>
      </c>
      <c r="G29" s="139">
        <f t="shared" si="2"/>
        <v>0</v>
      </c>
    </row>
    <row r="30" spans="1:7" x14ac:dyDescent="0.25">
      <c r="A30" s="14">
        <v>206</v>
      </c>
      <c r="B30" s="15" t="s">
        <v>49</v>
      </c>
      <c r="C30" s="128"/>
      <c r="D30" s="129"/>
      <c r="E30" s="129"/>
      <c r="F30" s="129">
        <f t="shared" si="3"/>
        <v>0</v>
      </c>
      <c r="G30" s="130">
        <f t="shared" si="2"/>
        <v>0</v>
      </c>
    </row>
    <row r="31" spans="1:7" x14ac:dyDescent="0.25">
      <c r="A31" s="19">
        <v>212</v>
      </c>
      <c r="B31" s="20" t="s">
        <v>50</v>
      </c>
      <c r="C31" s="128"/>
      <c r="D31" s="129"/>
      <c r="E31" s="129"/>
      <c r="F31" s="129">
        <f t="shared" si="3"/>
        <v>0</v>
      </c>
      <c r="G31" s="130">
        <f t="shared" si="2"/>
        <v>0</v>
      </c>
    </row>
    <row r="32" spans="1:7" x14ac:dyDescent="0.25">
      <c r="A32" s="31">
        <v>255</v>
      </c>
      <c r="B32" s="32" t="s">
        <v>51</v>
      </c>
      <c r="C32" s="128"/>
      <c r="D32" s="129"/>
      <c r="E32" s="129"/>
      <c r="F32" s="129">
        <f t="shared" si="3"/>
        <v>0</v>
      </c>
      <c r="G32" s="130">
        <f t="shared" si="2"/>
        <v>0</v>
      </c>
    </row>
    <row r="33" spans="1:7" x14ac:dyDescent="0.25">
      <c r="A33" s="31">
        <v>266</v>
      </c>
      <c r="B33" s="32" t="s">
        <v>52</v>
      </c>
      <c r="C33" s="128"/>
      <c r="D33" s="129"/>
      <c r="E33" s="129"/>
      <c r="F33" s="129">
        <f t="shared" si="3"/>
        <v>0</v>
      </c>
      <c r="G33" s="130">
        <f t="shared" si="2"/>
        <v>0</v>
      </c>
    </row>
    <row r="34" spans="1:7" ht="15.75" thickBot="1" x14ac:dyDescent="0.3">
      <c r="A34" s="19">
        <v>282</v>
      </c>
      <c r="B34" s="20" t="s">
        <v>53</v>
      </c>
      <c r="C34" s="131"/>
      <c r="D34" s="132"/>
      <c r="E34" s="132"/>
      <c r="F34" s="132">
        <f t="shared" si="3"/>
        <v>0</v>
      </c>
      <c r="G34" s="133">
        <f t="shared" si="2"/>
        <v>0</v>
      </c>
    </row>
    <row r="35" spans="1:7" x14ac:dyDescent="0.25">
      <c r="A35" s="35"/>
      <c r="B35" s="36" t="s">
        <v>54</v>
      </c>
      <c r="C35" s="137">
        <f>SUM(C36:C39)</f>
        <v>0</v>
      </c>
      <c r="D35" s="138">
        <f t="shared" ref="D35:E35" si="7">SUM(D36:D39)</f>
        <v>0</v>
      </c>
      <c r="E35" s="138">
        <f t="shared" si="7"/>
        <v>0</v>
      </c>
      <c r="F35" s="138">
        <f t="shared" si="3"/>
        <v>0</v>
      </c>
      <c r="G35" s="139">
        <f t="shared" si="2"/>
        <v>0</v>
      </c>
    </row>
    <row r="36" spans="1:7" x14ac:dyDescent="0.25">
      <c r="A36" s="19">
        <v>207</v>
      </c>
      <c r="B36" s="20" t="s">
        <v>55</v>
      </c>
      <c r="C36" s="128"/>
      <c r="D36" s="129"/>
      <c r="E36" s="129"/>
      <c r="F36" s="129">
        <f t="shared" si="3"/>
        <v>0</v>
      </c>
      <c r="G36" s="130">
        <f t="shared" si="2"/>
        <v>0</v>
      </c>
    </row>
    <row r="37" spans="1:7" x14ac:dyDescent="0.25">
      <c r="A37" s="14">
        <v>216</v>
      </c>
      <c r="B37" s="15" t="s">
        <v>56</v>
      </c>
      <c r="C37" s="128"/>
      <c r="D37" s="129"/>
      <c r="E37" s="129"/>
      <c r="F37" s="129">
        <f t="shared" si="3"/>
        <v>0</v>
      </c>
      <c r="G37" s="130">
        <f t="shared" si="2"/>
        <v>0</v>
      </c>
    </row>
    <row r="38" spans="1:7" x14ac:dyDescent="0.25">
      <c r="A38" s="14">
        <v>217</v>
      </c>
      <c r="B38" s="15" t="s">
        <v>57</v>
      </c>
      <c r="C38" s="128"/>
      <c r="D38" s="129"/>
      <c r="E38" s="129"/>
      <c r="F38" s="129">
        <f t="shared" si="3"/>
        <v>0</v>
      </c>
      <c r="G38" s="130">
        <f t="shared" si="2"/>
        <v>0</v>
      </c>
    </row>
    <row r="39" spans="1:7" ht="15.75" thickBot="1" x14ac:dyDescent="0.3">
      <c r="A39" s="39">
        <v>301</v>
      </c>
      <c r="B39" s="40" t="s">
        <v>58</v>
      </c>
      <c r="C39" s="131"/>
      <c r="D39" s="132"/>
      <c r="E39" s="132"/>
      <c r="F39" s="132">
        <f t="shared" si="3"/>
        <v>0</v>
      </c>
      <c r="G39" s="133">
        <f t="shared" si="2"/>
        <v>0</v>
      </c>
    </row>
    <row r="40" spans="1:7" x14ac:dyDescent="0.25">
      <c r="A40" s="43"/>
      <c r="B40" s="44" t="s">
        <v>59</v>
      </c>
      <c r="C40" s="137">
        <f>+C41+C42</f>
        <v>-500000</v>
      </c>
      <c r="D40" s="138">
        <f t="shared" ref="D40:E40" si="8">SUM(D41:D42)</f>
        <v>-1000000</v>
      </c>
      <c r="E40" s="138">
        <f t="shared" si="8"/>
        <v>-337037</v>
      </c>
      <c r="F40" s="138">
        <f t="shared" si="3"/>
        <v>-1337037</v>
      </c>
      <c r="G40" s="139">
        <f t="shared" si="2"/>
        <v>-1837037</v>
      </c>
    </row>
    <row r="41" spans="1:7" x14ac:dyDescent="0.25">
      <c r="A41" s="47">
        <v>400</v>
      </c>
      <c r="B41" s="48" t="s">
        <v>60</v>
      </c>
      <c r="C41" s="140">
        <v>-500000</v>
      </c>
      <c r="D41" s="141">
        <v>-1000000</v>
      </c>
      <c r="E41" s="141">
        <v>-337037</v>
      </c>
      <c r="F41" s="141">
        <f t="shared" si="3"/>
        <v>-1337037</v>
      </c>
      <c r="G41" s="142">
        <f t="shared" si="2"/>
        <v>-1837037</v>
      </c>
    </row>
    <row r="42" spans="1:7" x14ac:dyDescent="0.25">
      <c r="A42" s="49"/>
      <c r="B42" s="50" t="s">
        <v>62</v>
      </c>
      <c r="C42" s="140"/>
      <c r="D42" s="141"/>
      <c r="E42" s="141"/>
      <c r="F42" s="141">
        <f t="shared" si="3"/>
        <v>0</v>
      </c>
      <c r="G42" s="142">
        <f t="shared" si="2"/>
        <v>0</v>
      </c>
    </row>
    <row r="43" spans="1:7" ht="15.75" thickBot="1" x14ac:dyDescent="0.3">
      <c r="A43" s="51"/>
      <c r="B43" s="11" t="s">
        <v>63</v>
      </c>
      <c r="C43" s="143">
        <f>+C20+C4</f>
        <v>0</v>
      </c>
      <c r="D43" s="144">
        <f t="shared" ref="D43:E43" si="9">D20+D4+D40</f>
        <v>0</v>
      </c>
      <c r="E43" s="144">
        <f t="shared" si="9"/>
        <v>0</v>
      </c>
      <c r="F43" s="144">
        <f t="shared" si="3"/>
        <v>0</v>
      </c>
      <c r="G43" s="145">
        <f t="shared" si="2"/>
        <v>0</v>
      </c>
    </row>
    <row r="44" spans="1:7" x14ac:dyDescent="0.25">
      <c r="A44" s="52">
        <v>500</v>
      </c>
      <c r="B44" s="53" t="s">
        <v>64</v>
      </c>
      <c r="C44" s="125"/>
      <c r="D44" s="146"/>
      <c r="E44" s="146"/>
      <c r="F44" s="146">
        <f t="shared" si="3"/>
        <v>0</v>
      </c>
      <c r="G44" s="147">
        <f t="shared" si="2"/>
        <v>0</v>
      </c>
    </row>
    <row r="45" spans="1:7" x14ac:dyDescent="0.25">
      <c r="A45" s="54">
        <v>600</v>
      </c>
      <c r="B45" s="55" t="s">
        <v>65</v>
      </c>
      <c r="C45" s="128"/>
      <c r="D45" s="141"/>
      <c r="E45" s="141"/>
      <c r="F45" s="141">
        <f t="shared" si="3"/>
        <v>0</v>
      </c>
      <c r="G45" s="142">
        <f t="shared" si="2"/>
        <v>0</v>
      </c>
    </row>
    <row r="46" spans="1:7" ht="15.75" thickBot="1" x14ac:dyDescent="0.3">
      <c r="A46" s="56"/>
      <c r="B46" s="57" t="s">
        <v>66</v>
      </c>
      <c r="C46" s="148">
        <f>+C44+C45</f>
        <v>0</v>
      </c>
      <c r="D46" s="149">
        <f t="shared" ref="D46:E46" si="10">SUM(D44:D45)</f>
        <v>0</v>
      </c>
      <c r="E46" s="149">
        <f t="shared" si="10"/>
        <v>0</v>
      </c>
      <c r="F46" s="149">
        <f t="shared" si="3"/>
        <v>0</v>
      </c>
      <c r="G46" s="150">
        <f t="shared" si="2"/>
        <v>0</v>
      </c>
    </row>
    <row r="47" spans="1:7" x14ac:dyDescent="0.25">
      <c r="A47" s="60"/>
      <c r="B47" s="61" t="s">
        <v>67</v>
      </c>
      <c r="C47" s="151">
        <f>+C46+C43</f>
        <v>0</v>
      </c>
      <c r="D47" s="152">
        <f t="shared" ref="D47:E47" si="11">D43+D46</f>
        <v>0</v>
      </c>
      <c r="E47" s="152">
        <f t="shared" si="11"/>
        <v>0</v>
      </c>
      <c r="F47" s="152">
        <f t="shared" si="3"/>
        <v>0</v>
      </c>
      <c r="G47" s="153">
        <f t="shared" si="2"/>
        <v>0</v>
      </c>
    </row>
    <row r="48" spans="1:7" x14ac:dyDescent="0.25">
      <c r="A48" s="154"/>
      <c r="B48" s="155" t="s">
        <v>89</v>
      </c>
      <c r="C48" s="156"/>
      <c r="D48" s="157"/>
      <c r="E48" s="157"/>
      <c r="F48" s="157">
        <f t="shared" si="3"/>
        <v>0</v>
      </c>
      <c r="G48" s="158">
        <f t="shared" si="2"/>
        <v>0</v>
      </c>
    </row>
    <row r="49" spans="1:7" ht="15.75" thickBot="1" x14ac:dyDescent="0.3">
      <c r="A49" s="159"/>
      <c r="B49" s="160" t="s">
        <v>90</v>
      </c>
      <c r="C49" s="161">
        <f t="shared" ref="C49" si="12">+C47+C48</f>
        <v>0</v>
      </c>
      <c r="D49" s="162">
        <f t="shared" ref="D49:E49" si="13">D47+D48</f>
        <v>0</v>
      </c>
      <c r="E49" s="162">
        <f t="shared" si="13"/>
        <v>0</v>
      </c>
      <c r="F49" s="162">
        <f t="shared" si="3"/>
        <v>0</v>
      </c>
      <c r="G49" s="163">
        <f t="shared" si="2"/>
        <v>0</v>
      </c>
    </row>
    <row r="50" spans="1:7" x14ac:dyDescent="0.25">
      <c r="C50" s="67"/>
      <c r="D50" s="67"/>
      <c r="E50" s="67"/>
      <c r="F50" s="67"/>
      <c r="G50" s="67"/>
    </row>
    <row r="51" spans="1:7" x14ac:dyDescent="0.25">
      <c r="C51" s="66"/>
      <c r="D51" s="67"/>
      <c r="E51" s="67"/>
      <c r="F51" s="67"/>
      <c r="G51" s="67"/>
    </row>
    <row r="52" spans="1:7" x14ac:dyDescent="0.25">
      <c r="C52" s="1"/>
    </row>
    <row r="63" spans="1:7" x14ac:dyDescent="0.25">
      <c r="C63" s="164"/>
      <c r="D63" s="164"/>
      <c r="E63" s="164"/>
      <c r="F63" s="164"/>
      <c r="G63" s="164"/>
    </row>
    <row r="64" spans="1:7" x14ac:dyDescent="0.25">
      <c r="C64" s="164"/>
      <c r="D64" s="164"/>
      <c r="E64" s="164"/>
      <c r="F64" s="164"/>
      <c r="G64" s="164"/>
    </row>
    <row r="65" spans="3:7" x14ac:dyDescent="0.25">
      <c r="C65" s="111"/>
      <c r="D65" s="111"/>
      <c r="E65" s="111"/>
      <c r="F65" s="111"/>
      <c r="G65" s="111"/>
    </row>
    <row r="66" spans="3:7" x14ac:dyDescent="0.25">
      <c r="C66" s="112"/>
      <c r="D66" s="113"/>
      <c r="E66" s="113"/>
      <c r="F66" s="113"/>
      <c r="G66" s="113"/>
    </row>
    <row r="67" spans="3:7" x14ac:dyDescent="0.25">
      <c r="C67" s="113"/>
      <c r="D67" s="112"/>
      <c r="E67" s="112"/>
      <c r="F67" s="112"/>
      <c r="G67" s="113"/>
    </row>
  </sheetData>
  <mergeCells count="1">
    <mergeCell ref="C1:G1"/>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50"/>
  <sheetViews>
    <sheetView topLeftCell="B22" workbookViewId="0">
      <selection activeCell="E21" sqref="E21"/>
    </sheetView>
  </sheetViews>
  <sheetFormatPr defaultRowHeight="15" outlineLevelCol="1" x14ac:dyDescent="0.25"/>
  <cols>
    <col min="1" max="1" width="9.7109375" hidden="1" customWidth="1" outlineLevel="1"/>
    <col min="2" max="2" width="55.7109375" bestFit="1" customWidth="1" collapsed="1"/>
    <col min="3" max="3" width="14" bestFit="1" customWidth="1"/>
    <col min="4" max="6" width="13.28515625" hidden="1" customWidth="1" outlineLevel="1"/>
    <col min="7" max="7" width="13.28515625" customWidth="1" collapsed="1"/>
    <col min="8" max="8" width="14.28515625" bestFit="1" customWidth="1"/>
  </cols>
  <sheetData>
    <row r="1" spans="1:8" ht="15.75" x14ac:dyDescent="0.25">
      <c r="A1" s="165" t="s">
        <v>0</v>
      </c>
      <c r="B1" s="166" t="s">
        <v>1</v>
      </c>
      <c r="C1" s="388" t="s">
        <v>91</v>
      </c>
      <c r="D1" s="389"/>
      <c r="E1" s="389"/>
      <c r="F1" s="389"/>
      <c r="G1" s="389"/>
      <c r="H1" s="390"/>
    </row>
    <row r="2" spans="1:8" ht="25.5" x14ac:dyDescent="0.25">
      <c r="A2" s="167"/>
      <c r="B2" s="168"/>
      <c r="C2" s="169" t="s">
        <v>69</v>
      </c>
      <c r="D2" s="170" t="s">
        <v>78</v>
      </c>
      <c r="E2" s="170" t="s">
        <v>92</v>
      </c>
      <c r="F2" s="170" t="s">
        <v>93</v>
      </c>
      <c r="G2" s="171" t="s">
        <v>94</v>
      </c>
      <c r="H2" s="172" t="s">
        <v>78</v>
      </c>
    </row>
    <row r="3" spans="1:8" ht="64.5" hidden="1" thickBot="1" x14ac:dyDescent="0.3">
      <c r="A3" s="173"/>
      <c r="B3" s="174"/>
      <c r="C3" s="175" t="s">
        <v>95</v>
      </c>
      <c r="D3" s="176" t="s">
        <v>96</v>
      </c>
      <c r="E3" s="176" t="s">
        <v>97</v>
      </c>
      <c r="F3" s="176" t="s">
        <v>98</v>
      </c>
      <c r="G3" s="177" t="s">
        <v>97</v>
      </c>
      <c r="H3" s="178" t="s">
        <v>97</v>
      </c>
    </row>
    <row r="4" spans="1:8" ht="15.75" customHeight="1" thickBot="1" x14ac:dyDescent="0.3">
      <c r="A4" s="10"/>
      <c r="B4" s="11" t="s">
        <v>23</v>
      </c>
      <c r="C4" s="101">
        <f t="shared" ref="C4:H4" si="0">SUM(C5:C19)</f>
        <v>83385589</v>
      </c>
      <c r="D4" s="78">
        <f t="shared" si="0"/>
        <v>86911539</v>
      </c>
      <c r="E4" s="78">
        <f t="shared" si="0"/>
        <v>3525950</v>
      </c>
      <c r="F4" s="78">
        <f t="shared" si="0"/>
        <v>0</v>
      </c>
      <c r="G4" s="78">
        <f t="shared" si="0"/>
        <v>3525950</v>
      </c>
      <c r="H4" s="77">
        <f t="shared" si="0"/>
        <v>86911539</v>
      </c>
    </row>
    <row r="5" spans="1:8" x14ac:dyDescent="0.25">
      <c r="A5" s="14">
        <v>252</v>
      </c>
      <c r="B5" s="15" t="s">
        <v>24</v>
      </c>
      <c r="C5" s="179">
        <v>113488</v>
      </c>
      <c r="D5" s="84">
        <v>121968</v>
      </c>
      <c r="E5" s="84">
        <f>+D5-C5</f>
        <v>8480</v>
      </c>
      <c r="F5" s="84"/>
      <c r="G5" s="84">
        <f>+E5+F5</f>
        <v>8480</v>
      </c>
      <c r="H5" s="83">
        <f>+C5+G5</f>
        <v>121968</v>
      </c>
    </row>
    <row r="6" spans="1:8" x14ac:dyDescent="0.25">
      <c r="A6" s="19">
        <v>254</v>
      </c>
      <c r="B6" s="20" t="s">
        <v>25</v>
      </c>
      <c r="C6" s="179">
        <v>7518738</v>
      </c>
      <c r="D6" s="84">
        <v>7394147</v>
      </c>
      <c r="E6" s="84">
        <f t="shared" ref="E6:E19" si="1">+D6-C6</f>
        <v>-124591</v>
      </c>
      <c r="F6" s="84"/>
      <c r="G6" s="84">
        <f t="shared" ref="G6:G19" si="2">+E6+F6</f>
        <v>-124591</v>
      </c>
      <c r="H6" s="83">
        <f t="shared" ref="H6:H19" si="3">+C6+G6</f>
        <v>7394147</v>
      </c>
    </row>
    <row r="7" spans="1:8" x14ac:dyDescent="0.25">
      <c r="A7" s="19">
        <v>256</v>
      </c>
      <c r="B7" s="20" t="s">
        <v>26</v>
      </c>
      <c r="C7" s="179">
        <v>38337</v>
      </c>
      <c r="D7" s="84">
        <v>47859</v>
      </c>
      <c r="E7" s="84">
        <f t="shared" si="1"/>
        <v>9522</v>
      </c>
      <c r="F7" s="84"/>
      <c r="G7" s="84">
        <f t="shared" si="2"/>
        <v>9522</v>
      </c>
      <c r="H7" s="83">
        <f t="shared" si="3"/>
        <v>47859</v>
      </c>
    </row>
    <row r="8" spans="1:8" x14ac:dyDescent="0.25">
      <c r="A8" s="19">
        <v>258</v>
      </c>
      <c r="B8" s="20" t="s">
        <v>27</v>
      </c>
      <c r="C8" s="179">
        <v>1330478</v>
      </c>
      <c r="D8" s="84">
        <v>1251890</v>
      </c>
      <c r="E8" s="84">
        <f t="shared" si="1"/>
        <v>-78588</v>
      </c>
      <c r="F8" s="84"/>
      <c r="G8" s="84">
        <f t="shared" si="2"/>
        <v>-78588</v>
      </c>
      <c r="H8" s="83">
        <f t="shared" si="3"/>
        <v>1251890</v>
      </c>
    </row>
    <row r="9" spans="1:8" x14ac:dyDescent="0.25">
      <c r="A9" s="19">
        <v>260</v>
      </c>
      <c r="B9" s="20" t="s">
        <v>28</v>
      </c>
      <c r="C9" s="179">
        <v>9376901</v>
      </c>
      <c r="D9" s="84">
        <v>9510651</v>
      </c>
      <c r="E9" s="84">
        <f t="shared" si="1"/>
        <v>133750</v>
      </c>
      <c r="F9" s="84"/>
      <c r="G9" s="84">
        <f t="shared" si="2"/>
        <v>133750</v>
      </c>
      <c r="H9" s="83">
        <f t="shared" si="3"/>
        <v>9510651</v>
      </c>
    </row>
    <row r="10" spans="1:8" x14ac:dyDescent="0.25">
      <c r="A10" s="19">
        <v>263</v>
      </c>
      <c r="B10" s="20" t="s">
        <v>29</v>
      </c>
      <c r="C10" s="179">
        <v>5598495</v>
      </c>
      <c r="D10" s="84">
        <v>5746693</v>
      </c>
      <c r="E10" s="84">
        <f t="shared" si="1"/>
        <v>148198</v>
      </c>
      <c r="F10" s="84"/>
      <c r="G10" s="84">
        <f t="shared" si="2"/>
        <v>148198</v>
      </c>
      <c r="H10" s="83">
        <f t="shared" si="3"/>
        <v>5746693</v>
      </c>
    </row>
    <row r="11" spans="1:8" x14ac:dyDescent="0.25">
      <c r="A11" s="19">
        <v>267</v>
      </c>
      <c r="B11" s="20" t="s">
        <v>30</v>
      </c>
      <c r="C11" s="179">
        <v>337978</v>
      </c>
      <c r="D11" s="84">
        <v>369190</v>
      </c>
      <c r="E11" s="84">
        <f t="shared" si="1"/>
        <v>31212</v>
      </c>
      <c r="F11" s="84"/>
      <c r="G11" s="84">
        <f t="shared" si="2"/>
        <v>31212</v>
      </c>
      <c r="H11" s="83">
        <f t="shared" si="3"/>
        <v>369190</v>
      </c>
    </row>
    <row r="12" spans="1:8" x14ac:dyDescent="0.25">
      <c r="A12" s="19">
        <v>268</v>
      </c>
      <c r="B12" s="20" t="s">
        <v>31</v>
      </c>
      <c r="C12" s="179">
        <v>283619</v>
      </c>
      <c r="D12" s="84">
        <v>188319</v>
      </c>
      <c r="E12" s="84">
        <f t="shared" si="1"/>
        <v>-95300</v>
      </c>
      <c r="F12" s="84"/>
      <c r="G12" s="84">
        <f t="shared" si="2"/>
        <v>-95300</v>
      </c>
      <c r="H12" s="83">
        <f t="shared" si="3"/>
        <v>188319</v>
      </c>
    </row>
    <row r="13" spans="1:8" x14ac:dyDescent="0.25">
      <c r="A13" s="19">
        <v>270</v>
      </c>
      <c r="B13" s="20" t="s">
        <v>32</v>
      </c>
      <c r="C13" s="179">
        <v>240363</v>
      </c>
      <c r="D13" s="84">
        <v>264951</v>
      </c>
      <c r="E13" s="84">
        <f t="shared" si="1"/>
        <v>24588</v>
      </c>
      <c r="F13" s="84"/>
      <c r="G13" s="84">
        <f t="shared" si="2"/>
        <v>24588</v>
      </c>
      <c r="H13" s="83">
        <f t="shared" si="3"/>
        <v>264951</v>
      </c>
    </row>
    <row r="14" spans="1:8" x14ac:dyDescent="0.25">
      <c r="A14" s="19">
        <v>272</v>
      </c>
      <c r="B14" s="20" t="s">
        <v>33</v>
      </c>
      <c r="C14" s="179">
        <v>877352</v>
      </c>
      <c r="D14" s="84">
        <v>740580</v>
      </c>
      <c r="E14" s="84">
        <f t="shared" si="1"/>
        <v>-136772</v>
      </c>
      <c r="F14" s="84"/>
      <c r="G14" s="84">
        <f t="shared" si="2"/>
        <v>-136772</v>
      </c>
      <c r="H14" s="83">
        <f t="shared" si="3"/>
        <v>740580</v>
      </c>
    </row>
    <row r="15" spans="1:8" x14ac:dyDescent="0.25">
      <c r="A15" s="19">
        <v>302</v>
      </c>
      <c r="B15" s="20" t="s">
        <v>34</v>
      </c>
      <c r="C15" s="179">
        <v>362901</v>
      </c>
      <c r="D15" s="84">
        <v>270611</v>
      </c>
      <c r="E15" s="84">
        <f t="shared" si="1"/>
        <v>-92290</v>
      </c>
      <c r="F15" s="84"/>
      <c r="G15" s="84">
        <f t="shared" si="2"/>
        <v>-92290</v>
      </c>
      <c r="H15" s="83">
        <f t="shared" si="3"/>
        <v>270611</v>
      </c>
    </row>
    <row r="16" spans="1:8" x14ac:dyDescent="0.25">
      <c r="A16" s="19">
        <v>304</v>
      </c>
      <c r="B16" s="20" t="s">
        <v>35</v>
      </c>
      <c r="C16" s="179">
        <v>48391270</v>
      </c>
      <c r="D16" s="84">
        <v>50923983</v>
      </c>
      <c r="E16" s="84">
        <f t="shared" si="1"/>
        <v>2532713</v>
      </c>
      <c r="F16" s="84"/>
      <c r="G16" s="84">
        <f t="shared" si="2"/>
        <v>2532713</v>
      </c>
      <c r="H16" s="83">
        <f t="shared" si="3"/>
        <v>50923983</v>
      </c>
    </row>
    <row r="17" spans="1:8" x14ac:dyDescent="0.25">
      <c r="A17" s="19">
        <v>306</v>
      </c>
      <c r="B17" s="20" t="s">
        <v>36</v>
      </c>
      <c r="C17" s="179">
        <v>866831</v>
      </c>
      <c r="D17" s="84">
        <v>947660</v>
      </c>
      <c r="E17" s="84">
        <f t="shared" si="1"/>
        <v>80829</v>
      </c>
      <c r="F17" s="84"/>
      <c r="G17" s="84">
        <f t="shared" si="2"/>
        <v>80829</v>
      </c>
      <c r="H17" s="83">
        <f t="shared" si="3"/>
        <v>947660</v>
      </c>
    </row>
    <row r="18" spans="1:8" x14ac:dyDescent="0.25">
      <c r="A18" s="19">
        <v>308</v>
      </c>
      <c r="B18" s="20" t="s">
        <v>37</v>
      </c>
      <c r="C18" s="180">
        <v>2084600</v>
      </c>
      <c r="D18" s="90">
        <v>2463207</v>
      </c>
      <c r="E18" s="90">
        <f t="shared" si="1"/>
        <v>378607</v>
      </c>
      <c r="F18" s="90"/>
      <c r="G18" s="90">
        <f t="shared" si="2"/>
        <v>378607</v>
      </c>
      <c r="H18" s="89">
        <f t="shared" si="3"/>
        <v>2463207</v>
      </c>
    </row>
    <row r="19" spans="1:8" ht="15.75" thickBot="1" x14ac:dyDescent="0.3">
      <c r="A19" s="22">
        <v>310</v>
      </c>
      <c r="B19" s="23" t="s">
        <v>38</v>
      </c>
      <c r="C19" s="181">
        <v>5964238</v>
      </c>
      <c r="D19" s="86">
        <v>6669830</v>
      </c>
      <c r="E19" s="86">
        <f t="shared" si="1"/>
        <v>705592</v>
      </c>
      <c r="F19" s="86"/>
      <c r="G19" s="86">
        <f t="shared" si="2"/>
        <v>705592</v>
      </c>
      <c r="H19" s="85">
        <f t="shared" si="3"/>
        <v>6669830</v>
      </c>
    </row>
    <row r="20" spans="1:8" ht="15.75" thickBot="1" x14ac:dyDescent="0.3">
      <c r="A20" s="26"/>
      <c r="B20" s="11" t="s">
        <v>39</v>
      </c>
      <c r="C20" s="101">
        <f t="shared" ref="C20:H20" si="4">+C21+C29+C35</f>
        <v>4543313</v>
      </c>
      <c r="D20" s="78">
        <f t="shared" si="4"/>
        <v>5126386</v>
      </c>
      <c r="E20" s="78">
        <f t="shared" si="4"/>
        <v>583073</v>
      </c>
      <c r="F20" s="78">
        <f t="shared" si="4"/>
        <v>0</v>
      </c>
      <c r="G20" s="78">
        <f t="shared" si="4"/>
        <v>583073</v>
      </c>
      <c r="H20" s="77">
        <f t="shared" si="4"/>
        <v>5126386</v>
      </c>
    </row>
    <row r="21" spans="1:8" x14ac:dyDescent="0.25">
      <c r="A21" s="27"/>
      <c r="B21" s="28" t="s">
        <v>40</v>
      </c>
      <c r="C21" s="182">
        <f t="shared" ref="C21:G21" si="5">SUM(C22:C28)</f>
        <v>26735</v>
      </c>
      <c r="D21" s="88">
        <f t="shared" si="5"/>
        <v>25106</v>
      </c>
      <c r="E21" s="88">
        <f t="shared" si="5"/>
        <v>-1629</v>
      </c>
      <c r="F21" s="88">
        <f t="shared" si="5"/>
        <v>0</v>
      </c>
      <c r="G21" s="88">
        <f t="shared" si="5"/>
        <v>-1629</v>
      </c>
      <c r="H21" s="87">
        <f t="shared" ref="H21" si="6">SUM(H22:H28)</f>
        <v>25106</v>
      </c>
    </row>
    <row r="22" spans="1:8" x14ac:dyDescent="0.25">
      <c r="A22" s="14">
        <v>200</v>
      </c>
      <c r="B22" s="15" t="s">
        <v>41</v>
      </c>
      <c r="C22" s="183">
        <v>0</v>
      </c>
      <c r="D22" s="80">
        <v>0</v>
      </c>
      <c r="E22" s="80">
        <f t="shared" ref="E22:E28" si="7">+D22-C22</f>
        <v>0</v>
      </c>
      <c r="F22" s="80"/>
      <c r="G22" s="80">
        <f t="shared" ref="G22:G28" si="8">+E22+F22</f>
        <v>0</v>
      </c>
      <c r="H22" s="79">
        <f t="shared" ref="H22:H28" si="9">+C22+G22</f>
        <v>0</v>
      </c>
    </row>
    <row r="23" spans="1:8" x14ac:dyDescent="0.25">
      <c r="A23" s="19">
        <v>201</v>
      </c>
      <c r="B23" s="20" t="s">
        <v>42</v>
      </c>
      <c r="C23" s="179">
        <v>0</v>
      </c>
      <c r="D23" s="84">
        <v>0</v>
      </c>
      <c r="E23" s="84">
        <f t="shared" si="7"/>
        <v>0</v>
      </c>
      <c r="F23" s="84"/>
      <c r="G23" s="84">
        <f t="shared" si="8"/>
        <v>0</v>
      </c>
      <c r="H23" s="83">
        <f t="shared" si="9"/>
        <v>0</v>
      </c>
    </row>
    <row r="24" spans="1:8" x14ac:dyDescent="0.25">
      <c r="A24" s="19">
        <v>202</v>
      </c>
      <c r="B24" s="20" t="s">
        <v>43</v>
      </c>
      <c r="C24" s="179">
        <v>2084</v>
      </c>
      <c r="D24" s="84">
        <v>2751</v>
      </c>
      <c r="E24" s="84">
        <f t="shared" si="7"/>
        <v>667</v>
      </c>
      <c r="F24" s="84"/>
      <c r="G24" s="84">
        <f t="shared" si="8"/>
        <v>667</v>
      </c>
      <c r="H24" s="83">
        <f t="shared" si="9"/>
        <v>2751</v>
      </c>
    </row>
    <row r="25" spans="1:8" x14ac:dyDescent="0.25">
      <c r="A25" s="19">
        <v>205</v>
      </c>
      <c r="B25" s="20" t="s">
        <v>44</v>
      </c>
      <c r="C25" s="179">
        <v>24651</v>
      </c>
      <c r="D25" s="84">
        <v>22355</v>
      </c>
      <c r="E25" s="84">
        <f t="shared" si="7"/>
        <v>-2296</v>
      </c>
      <c r="F25" s="84"/>
      <c r="G25" s="84">
        <f t="shared" si="8"/>
        <v>-2296</v>
      </c>
      <c r="H25" s="83">
        <f t="shared" si="9"/>
        <v>22355</v>
      </c>
    </row>
    <row r="26" spans="1:8" x14ac:dyDescent="0.25">
      <c r="A26" s="19">
        <v>214</v>
      </c>
      <c r="B26" s="20" t="s">
        <v>45</v>
      </c>
      <c r="C26" s="179">
        <v>0</v>
      </c>
      <c r="D26" s="84">
        <v>0</v>
      </c>
      <c r="E26" s="84">
        <f t="shared" si="7"/>
        <v>0</v>
      </c>
      <c r="F26" s="84"/>
      <c r="G26" s="84">
        <f t="shared" si="8"/>
        <v>0</v>
      </c>
      <c r="H26" s="83">
        <f t="shared" si="9"/>
        <v>0</v>
      </c>
    </row>
    <row r="27" spans="1:8" x14ac:dyDescent="0.25">
      <c r="A27" s="31">
        <v>215</v>
      </c>
      <c r="B27" s="32" t="s">
        <v>46</v>
      </c>
      <c r="C27" s="180">
        <v>0</v>
      </c>
      <c r="D27" s="90">
        <v>0</v>
      </c>
      <c r="E27" s="90">
        <f t="shared" si="7"/>
        <v>0</v>
      </c>
      <c r="F27" s="90"/>
      <c r="G27" s="90">
        <f t="shared" si="8"/>
        <v>0</v>
      </c>
      <c r="H27" s="89">
        <f t="shared" si="9"/>
        <v>0</v>
      </c>
    </row>
    <row r="28" spans="1:8" ht="15.75" thickBot="1" x14ac:dyDescent="0.3">
      <c r="A28" s="19">
        <v>312</v>
      </c>
      <c r="B28" s="20" t="s">
        <v>47</v>
      </c>
      <c r="C28" s="179">
        <v>0</v>
      </c>
      <c r="D28" s="84">
        <v>0</v>
      </c>
      <c r="E28" s="84">
        <f t="shared" si="7"/>
        <v>0</v>
      </c>
      <c r="F28" s="84"/>
      <c r="G28" s="84">
        <f t="shared" si="8"/>
        <v>0</v>
      </c>
      <c r="H28" s="83">
        <f t="shared" si="9"/>
        <v>0</v>
      </c>
    </row>
    <row r="29" spans="1:8" x14ac:dyDescent="0.25">
      <c r="A29" s="35"/>
      <c r="B29" s="36" t="s">
        <v>48</v>
      </c>
      <c r="C29" s="184">
        <f t="shared" ref="C29:G29" si="10">SUM(C30:C34)</f>
        <v>220175</v>
      </c>
      <c r="D29" s="92">
        <f t="shared" si="10"/>
        <v>211400</v>
      </c>
      <c r="E29" s="92">
        <f t="shared" si="10"/>
        <v>-8775</v>
      </c>
      <c r="F29" s="92">
        <f t="shared" si="10"/>
        <v>0</v>
      </c>
      <c r="G29" s="92">
        <f t="shared" si="10"/>
        <v>-8775</v>
      </c>
      <c r="H29" s="91">
        <f t="shared" ref="H29" si="11">SUM(H30:H34)</f>
        <v>211400</v>
      </c>
    </row>
    <row r="30" spans="1:8" x14ac:dyDescent="0.25">
      <c r="A30" s="14">
        <v>206</v>
      </c>
      <c r="B30" s="15" t="s">
        <v>49</v>
      </c>
      <c r="C30" s="183">
        <v>145895</v>
      </c>
      <c r="D30" s="80">
        <v>140368</v>
      </c>
      <c r="E30" s="80">
        <f t="shared" ref="E30:E34" si="12">+D30-C30</f>
        <v>-5527</v>
      </c>
      <c r="F30" s="80"/>
      <c r="G30" s="80">
        <f t="shared" ref="G30:G34" si="13">+E30+F30</f>
        <v>-5527</v>
      </c>
      <c r="H30" s="79">
        <f t="shared" ref="H30:H34" si="14">+C30+G30</f>
        <v>140368</v>
      </c>
    </row>
    <row r="31" spans="1:8" x14ac:dyDescent="0.25">
      <c r="A31" s="19">
        <v>212</v>
      </c>
      <c r="B31" s="20" t="s">
        <v>50</v>
      </c>
      <c r="C31" s="179">
        <v>2290</v>
      </c>
      <c r="D31" s="84">
        <v>3486</v>
      </c>
      <c r="E31" s="84">
        <f t="shared" si="12"/>
        <v>1196</v>
      </c>
      <c r="F31" s="84"/>
      <c r="G31" s="84">
        <f t="shared" si="13"/>
        <v>1196</v>
      </c>
      <c r="H31" s="83">
        <f t="shared" si="14"/>
        <v>3486</v>
      </c>
    </row>
    <row r="32" spans="1:8" x14ac:dyDescent="0.25">
      <c r="A32" s="31">
        <v>255</v>
      </c>
      <c r="B32" s="32" t="s">
        <v>51</v>
      </c>
      <c r="C32" s="180">
        <v>5017</v>
      </c>
      <c r="D32" s="90">
        <v>2920</v>
      </c>
      <c r="E32" s="90">
        <f t="shared" si="12"/>
        <v>-2097</v>
      </c>
      <c r="F32" s="90"/>
      <c r="G32" s="90">
        <f t="shared" si="13"/>
        <v>-2097</v>
      </c>
      <c r="H32" s="89">
        <f t="shared" si="14"/>
        <v>2920</v>
      </c>
    </row>
    <row r="33" spans="1:8" x14ac:dyDescent="0.25">
      <c r="A33" s="31">
        <v>266</v>
      </c>
      <c r="B33" s="32" t="s">
        <v>52</v>
      </c>
      <c r="C33" s="180">
        <v>47951</v>
      </c>
      <c r="D33" s="90">
        <v>36368</v>
      </c>
      <c r="E33" s="90">
        <f t="shared" si="12"/>
        <v>-11583</v>
      </c>
      <c r="F33" s="90"/>
      <c r="G33" s="90">
        <f t="shared" si="13"/>
        <v>-11583</v>
      </c>
      <c r="H33" s="89">
        <f t="shared" si="14"/>
        <v>36368</v>
      </c>
    </row>
    <row r="34" spans="1:8" ht="15.75" thickBot="1" x14ac:dyDescent="0.3">
      <c r="A34" s="19">
        <v>282</v>
      </c>
      <c r="B34" s="20" t="s">
        <v>53</v>
      </c>
      <c r="C34" s="179">
        <v>19022</v>
      </c>
      <c r="D34" s="84">
        <v>28258</v>
      </c>
      <c r="E34" s="84">
        <f t="shared" si="12"/>
        <v>9236</v>
      </c>
      <c r="F34" s="84"/>
      <c r="G34" s="84">
        <f t="shared" si="13"/>
        <v>9236</v>
      </c>
      <c r="H34" s="83">
        <f t="shared" si="14"/>
        <v>28258</v>
      </c>
    </row>
    <row r="35" spans="1:8" x14ac:dyDescent="0.25">
      <c r="A35" s="35"/>
      <c r="B35" s="36" t="s">
        <v>54</v>
      </c>
      <c r="C35" s="184">
        <f t="shared" ref="C35:G35" si="15">SUM(C36:C39)</f>
        <v>4296403</v>
      </c>
      <c r="D35" s="92">
        <f t="shared" si="15"/>
        <v>4889880</v>
      </c>
      <c r="E35" s="92">
        <f t="shared" si="15"/>
        <v>593477</v>
      </c>
      <c r="F35" s="92">
        <f t="shared" si="15"/>
        <v>0</v>
      </c>
      <c r="G35" s="92">
        <f t="shared" si="15"/>
        <v>593477</v>
      </c>
      <c r="H35" s="91">
        <f t="shared" ref="H35" si="16">SUM(H36:H39)</f>
        <v>4889880</v>
      </c>
    </row>
    <row r="36" spans="1:8" x14ac:dyDescent="0.25">
      <c r="A36" s="19">
        <v>207</v>
      </c>
      <c r="B36" s="20" t="s">
        <v>55</v>
      </c>
      <c r="C36" s="179">
        <v>139896</v>
      </c>
      <c r="D36" s="84">
        <v>143037</v>
      </c>
      <c r="E36" s="84">
        <f t="shared" ref="E36:E39" si="17">+D36-C36</f>
        <v>3141</v>
      </c>
      <c r="F36" s="84"/>
      <c r="G36" s="84">
        <f t="shared" ref="G36:G39" si="18">+E36+F36</f>
        <v>3141</v>
      </c>
      <c r="H36" s="83">
        <f t="shared" ref="H36:H41" si="19">+C36+G36</f>
        <v>143037</v>
      </c>
    </row>
    <row r="37" spans="1:8" x14ac:dyDescent="0.25">
      <c r="A37" s="14">
        <v>216</v>
      </c>
      <c r="B37" s="15" t="s">
        <v>56</v>
      </c>
      <c r="C37" s="183">
        <v>2242021</v>
      </c>
      <c r="D37" s="80">
        <v>2590390</v>
      </c>
      <c r="E37" s="80">
        <f t="shared" si="17"/>
        <v>348369</v>
      </c>
      <c r="F37" s="80"/>
      <c r="G37" s="80">
        <f t="shared" si="18"/>
        <v>348369</v>
      </c>
      <c r="H37" s="79">
        <f t="shared" si="19"/>
        <v>2590390</v>
      </c>
    </row>
    <row r="38" spans="1:8" x14ac:dyDescent="0.25">
      <c r="A38" s="14">
        <v>217</v>
      </c>
      <c r="B38" s="15" t="s">
        <v>57</v>
      </c>
      <c r="C38" s="183">
        <v>345</v>
      </c>
      <c r="D38" s="80">
        <v>1755</v>
      </c>
      <c r="E38" s="80">
        <f t="shared" si="17"/>
        <v>1410</v>
      </c>
      <c r="F38" s="80"/>
      <c r="G38" s="80">
        <f t="shared" si="18"/>
        <v>1410</v>
      </c>
      <c r="H38" s="79">
        <f t="shared" si="19"/>
        <v>1755</v>
      </c>
    </row>
    <row r="39" spans="1:8" ht="15.75" thickBot="1" x14ac:dyDescent="0.3">
      <c r="A39" s="39">
        <v>301</v>
      </c>
      <c r="B39" s="40" t="s">
        <v>58</v>
      </c>
      <c r="C39" s="185">
        <v>1914141</v>
      </c>
      <c r="D39" s="94">
        <v>2154698</v>
      </c>
      <c r="E39" s="94">
        <f t="shared" si="17"/>
        <v>240557</v>
      </c>
      <c r="F39" s="94"/>
      <c r="G39" s="94">
        <f t="shared" si="18"/>
        <v>240557</v>
      </c>
      <c r="H39" s="93">
        <f t="shared" si="19"/>
        <v>2154698</v>
      </c>
    </row>
    <row r="40" spans="1:8" x14ac:dyDescent="0.25">
      <c r="A40" s="43"/>
      <c r="B40" s="44" t="s">
        <v>59</v>
      </c>
      <c r="C40" s="186">
        <f t="shared" ref="C40:G40" si="20">SUM(C41:C42)</f>
        <v>-1008256</v>
      </c>
      <c r="D40" s="96">
        <f t="shared" si="20"/>
        <v>-1008256</v>
      </c>
      <c r="E40" s="96">
        <f t="shared" si="20"/>
        <v>0</v>
      </c>
      <c r="F40" s="96">
        <f t="shared" si="20"/>
        <v>0</v>
      </c>
      <c r="G40" s="96">
        <f t="shared" si="20"/>
        <v>0</v>
      </c>
      <c r="H40" s="95">
        <f t="shared" ref="H40" si="21">SUM(H41:H42)</f>
        <v>-1008256</v>
      </c>
    </row>
    <row r="41" spans="1:8" x14ac:dyDescent="0.25">
      <c r="A41" s="47">
        <v>400</v>
      </c>
      <c r="B41" s="48" t="s">
        <v>60</v>
      </c>
      <c r="C41" s="187">
        <v>-1008256</v>
      </c>
      <c r="D41" s="98">
        <v>-1008256</v>
      </c>
      <c r="E41" s="94">
        <f>+D41-C41</f>
        <v>0</v>
      </c>
      <c r="F41" s="98"/>
      <c r="G41" s="98">
        <f>+E41+F41</f>
        <v>0</v>
      </c>
      <c r="H41" s="97">
        <f t="shared" si="19"/>
        <v>-1008256</v>
      </c>
    </row>
    <row r="42" spans="1:8" x14ac:dyDescent="0.25">
      <c r="A42" s="49"/>
      <c r="B42" s="50" t="s">
        <v>62</v>
      </c>
      <c r="C42" s="188"/>
      <c r="D42" s="100"/>
      <c r="E42" s="100"/>
      <c r="F42" s="100"/>
      <c r="G42" s="100"/>
      <c r="H42" s="99"/>
    </row>
    <row r="43" spans="1:8" ht="15.75" thickBot="1" x14ac:dyDescent="0.3">
      <c r="A43" s="51"/>
      <c r="B43" s="11" t="s">
        <v>63</v>
      </c>
      <c r="C43" s="101">
        <f t="shared" ref="C43:H43" si="22">+C40+C20+C4</f>
        <v>86920646</v>
      </c>
      <c r="D43" s="78">
        <f t="shared" si="22"/>
        <v>91029669</v>
      </c>
      <c r="E43" s="78">
        <f t="shared" si="22"/>
        <v>4109023</v>
      </c>
      <c r="F43" s="78">
        <f t="shared" si="22"/>
        <v>0</v>
      </c>
      <c r="G43" s="78">
        <f t="shared" si="22"/>
        <v>4109023</v>
      </c>
      <c r="H43" s="77">
        <f t="shared" si="22"/>
        <v>91029669</v>
      </c>
    </row>
    <row r="44" spans="1:8" x14ac:dyDescent="0.25">
      <c r="A44" s="52">
        <v>500</v>
      </c>
      <c r="B44" s="53" t="s">
        <v>64</v>
      </c>
      <c r="C44" s="189">
        <v>0</v>
      </c>
      <c r="D44" s="103">
        <v>0</v>
      </c>
      <c r="E44" s="103"/>
      <c r="F44" s="103"/>
      <c r="G44" s="103">
        <f t="shared" ref="G44:G45" si="23">+E44+F44</f>
        <v>0</v>
      </c>
      <c r="H44" s="102">
        <f t="shared" ref="H44:H45" si="24">+C44+G44</f>
        <v>0</v>
      </c>
    </row>
    <row r="45" spans="1:8" x14ac:dyDescent="0.25">
      <c r="A45" s="54">
        <v>600</v>
      </c>
      <c r="B45" s="55" t="s">
        <v>65</v>
      </c>
      <c r="C45" s="188">
        <v>0</v>
      </c>
      <c r="D45" s="100">
        <v>0</v>
      </c>
      <c r="E45" s="100"/>
      <c r="F45" s="100"/>
      <c r="G45" s="100">
        <f t="shared" si="23"/>
        <v>0</v>
      </c>
      <c r="H45" s="99">
        <f t="shared" si="24"/>
        <v>0</v>
      </c>
    </row>
    <row r="46" spans="1:8" ht="15.75" thickBot="1" x14ac:dyDescent="0.3">
      <c r="A46" s="56"/>
      <c r="B46" s="57" t="s">
        <v>66</v>
      </c>
      <c r="C46" s="190">
        <f t="shared" ref="C46:G46" si="25">SUM(C44:C45)</f>
        <v>0</v>
      </c>
      <c r="D46" s="108">
        <f t="shared" si="25"/>
        <v>0</v>
      </c>
      <c r="E46" s="108">
        <f t="shared" si="25"/>
        <v>0</v>
      </c>
      <c r="F46" s="108">
        <f t="shared" si="25"/>
        <v>0</v>
      </c>
      <c r="G46" s="108">
        <f t="shared" si="25"/>
        <v>0</v>
      </c>
      <c r="H46" s="107">
        <f t="shared" ref="H46" si="26">SUM(H44:H45)</f>
        <v>0</v>
      </c>
    </row>
    <row r="47" spans="1:8" x14ac:dyDescent="0.25">
      <c r="A47" s="60"/>
      <c r="B47" s="61" t="s">
        <v>67</v>
      </c>
      <c r="C47" s="191">
        <f t="shared" ref="C47:H47" si="27">+C43+C46</f>
        <v>86920646</v>
      </c>
      <c r="D47" s="110">
        <f t="shared" si="27"/>
        <v>91029669</v>
      </c>
      <c r="E47" s="110">
        <f t="shared" si="27"/>
        <v>4109023</v>
      </c>
      <c r="F47" s="110">
        <f t="shared" si="27"/>
        <v>0</v>
      </c>
      <c r="G47" s="110">
        <f t="shared" si="27"/>
        <v>4109023</v>
      </c>
      <c r="H47" s="109">
        <f t="shared" si="27"/>
        <v>91029669</v>
      </c>
    </row>
    <row r="48" spans="1:8" x14ac:dyDescent="0.25">
      <c r="A48" s="154"/>
      <c r="B48" s="155" t="s">
        <v>89</v>
      </c>
      <c r="C48" s="192"/>
      <c r="D48" s="193"/>
      <c r="E48" s="193"/>
      <c r="F48" s="193"/>
      <c r="G48" s="193"/>
      <c r="H48" s="194"/>
    </row>
    <row r="49" spans="1:8" ht="15.75" thickBot="1" x14ac:dyDescent="0.3">
      <c r="A49" s="159"/>
      <c r="B49" s="160" t="s">
        <v>90</v>
      </c>
      <c r="C49" s="195">
        <f t="shared" ref="C49:H49" si="28">+C47+C48</f>
        <v>86920646</v>
      </c>
      <c r="D49" s="196">
        <f t="shared" si="28"/>
        <v>91029669</v>
      </c>
      <c r="E49" s="196">
        <f t="shared" si="28"/>
        <v>4109023</v>
      </c>
      <c r="F49" s="196">
        <f t="shared" si="28"/>
        <v>0</v>
      </c>
      <c r="G49" s="196">
        <f t="shared" si="28"/>
        <v>4109023</v>
      </c>
      <c r="H49" s="197">
        <f t="shared" si="28"/>
        <v>91029669</v>
      </c>
    </row>
    <row r="50" spans="1:8" s="200" customFormat="1" x14ac:dyDescent="0.25">
      <c r="A50" s="198"/>
      <c r="B50" s="199"/>
      <c r="C50" s="66"/>
      <c r="D50" s="66"/>
      <c r="E50" s="66"/>
      <c r="F50" s="66"/>
      <c r="G50" s="66"/>
      <c r="H50" s="66"/>
    </row>
  </sheetData>
  <mergeCells count="1">
    <mergeCell ref="C1:H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67"/>
  <sheetViews>
    <sheetView topLeftCell="A16" workbookViewId="0">
      <selection activeCell="L42" sqref="L42"/>
    </sheetView>
  </sheetViews>
  <sheetFormatPr defaultRowHeight="15" outlineLevelCol="1" x14ac:dyDescent="0.25"/>
  <cols>
    <col min="2" max="2" width="40" bestFit="1" customWidth="1"/>
    <col min="3" max="3" width="13.28515625" hidden="1" customWidth="1" outlineLevel="1"/>
    <col min="4" max="4" width="15.85546875" hidden="1" customWidth="1" outlineLevel="1"/>
    <col min="5" max="5" width="13.28515625" customWidth="1" collapsed="1"/>
    <col min="6" max="7" width="13.28515625" customWidth="1"/>
  </cols>
  <sheetData>
    <row r="1" spans="1:7" ht="15.75" x14ac:dyDescent="0.25">
      <c r="C1" s="391" t="s">
        <v>99</v>
      </c>
      <c r="D1" s="392"/>
      <c r="E1" s="392"/>
      <c r="F1" s="393"/>
      <c r="G1" s="394"/>
    </row>
    <row r="2" spans="1:7" ht="26.25" thickBot="1" x14ac:dyDescent="0.3">
      <c r="B2" s="117"/>
      <c r="C2" s="201" t="s">
        <v>69</v>
      </c>
      <c r="D2" s="202" t="s">
        <v>100</v>
      </c>
      <c r="E2" s="202" t="s">
        <v>101</v>
      </c>
      <c r="F2" s="203" t="s">
        <v>102</v>
      </c>
      <c r="G2" s="204" t="s">
        <v>78</v>
      </c>
    </row>
    <row r="3" spans="1:7" ht="64.5" thickBot="1" x14ac:dyDescent="0.3">
      <c r="B3" s="117" t="s">
        <v>103</v>
      </c>
      <c r="C3" s="205" t="s">
        <v>95</v>
      </c>
      <c r="D3" s="206" t="s">
        <v>104</v>
      </c>
      <c r="E3" s="206" t="s">
        <v>105</v>
      </c>
      <c r="F3" s="207" t="s">
        <v>106</v>
      </c>
      <c r="G3" s="208" t="s">
        <v>107</v>
      </c>
    </row>
    <row r="4" spans="1:7" ht="15.75" thickBot="1" x14ac:dyDescent="0.3">
      <c r="A4" s="10"/>
      <c r="B4" s="11" t="s">
        <v>23</v>
      </c>
      <c r="C4" s="101">
        <f t="shared" ref="C4:G4" si="0">SUM(C5:C19)</f>
        <v>268800</v>
      </c>
      <c r="D4" s="78">
        <f t="shared" si="0"/>
        <v>263.00000000000728</v>
      </c>
      <c r="E4" s="78">
        <f t="shared" si="0"/>
        <v>269063</v>
      </c>
      <c r="F4" s="78">
        <f t="shared" si="0"/>
        <v>22814</v>
      </c>
      <c r="G4" s="77">
        <f t="shared" si="0"/>
        <v>291877</v>
      </c>
    </row>
    <row r="5" spans="1:7" x14ac:dyDescent="0.25">
      <c r="A5" s="14">
        <v>252</v>
      </c>
      <c r="B5" s="15" t="s">
        <v>24</v>
      </c>
      <c r="C5" s="183">
        <v>0</v>
      </c>
      <c r="D5" s="80">
        <f>+E5-C5</f>
        <v>0</v>
      </c>
      <c r="E5" s="80">
        <v>0</v>
      </c>
      <c r="F5" s="80">
        <f t="shared" ref="F5:F19" si="1">+G5-E5</f>
        <v>0</v>
      </c>
      <c r="G5" s="79">
        <v>0</v>
      </c>
    </row>
    <row r="6" spans="1:7" x14ac:dyDescent="0.25">
      <c r="A6" s="19">
        <v>254</v>
      </c>
      <c r="B6" s="20" t="s">
        <v>25</v>
      </c>
      <c r="C6" s="179">
        <v>0</v>
      </c>
      <c r="D6" s="84">
        <f t="shared" ref="D6:D19" si="2">+E6-C6</f>
        <v>0</v>
      </c>
      <c r="E6" s="84">
        <v>0</v>
      </c>
      <c r="F6" s="84">
        <f t="shared" si="1"/>
        <v>0</v>
      </c>
      <c r="G6" s="83">
        <v>0</v>
      </c>
    </row>
    <row r="7" spans="1:7" x14ac:dyDescent="0.25">
      <c r="A7" s="19">
        <v>256</v>
      </c>
      <c r="B7" s="20" t="s">
        <v>26</v>
      </c>
      <c r="C7" s="179">
        <v>0</v>
      </c>
      <c r="D7" s="84">
        <f t="shared" si="2"/>
        <v>0</v>
      </c>
      <c r="E7" s="84">
        <v>0</v>
      </c>
      <c r="F7" s="84">
        <f t="shared" si="1"/>
        <v>0</v>
      </c>
      <c r="G7" s="83">
        <v>0</v>
      </c>
    </row>
    <row r="8" spans="1:7" x14ac:dyDescent="0.25">
      <c r="A8" s="19">
        <v>258</v>
      </c>
      <c r="B8" s="20" t="s">
        <v>27</v>
      </c>
      <c r="C8" s="179">
        <v>0</v>
      </c>
      <c r="D8" s="84">
        <f t="shared" si="2"/>
        <v>0</v>
      </c>
      <c r="E8" s="84">
        <v>0</v>
      </c>
      <c r="F8" s="84">
        <f t="shared" si="1"/>
        <v>0</v>
      </c>
      <c r="G8" s="83">
        <v>0</v>
      </c>
    </row>
    <row r="9" spans="1:7" x14ac:dyDescent="0.25">
      <c r="A9" s="19">
        <v>260</v>
      </c>
      <c r="B9" s="20" t="s">
        <v>28</v>
      </c>
      <c r="C9" s="179">
        <v>0</v>
      </c>
      <c r="D9" s="84">
        <f t="shared" si="2"/>
        <v>0</v>
      </c>
      <c r="E9" s="84">
        <v>0</v>
      </c>
      <c r="F9" s="84">
        <f t="shared" si="1"/>
        <v>0</v>
      </c>
      <c r="G9" s="97">
        <v>0</v>
      </c>
    </row>
    <row r="10" spans="1:7" x14ac:dyDescent="0.25">
      <c r="A10" s="19">
        <v>263</v>
      </c>
      <c r="B10" s="20" t="s">
        <v>29</v>
      </c>
      <c r="C10" s="179">
        <v>0</v>
      </c>
      <c r="D10" s="84">
        <f t="shared" si="2"/>
        <v>0</v>
      </c>
      <c r="E10" s="84">
        <v>0</v>
      </c>
      <c r="F10" s="84">
        <f t="shared" si="1"/>
        <v>0</v>
      </c>
      <c r="G10" s="97">
        <v>0</v>
      </c>
    </row>
    <row r="11" spans="1:7" x14ac:dyDescent="0.25">
      <c r="A11" s="19">
        <v>267</v>
      </c>
      <c r="B11" s="20" t="s">
        <v>30</v>
      </c>
      <c r="C11" s="179">
        <v>0</v>
      </c>
      <c r="D11" s="84">
        <f t="shared" si="2"/>
        <v>0</v>
      </c>
      <c r="E11" s="84">
        <v>0</v>
      </c>
      <c r="F11" s="84">
        <f t="shared" si="1"/>
        <v>0</v>
      </c>
      <c r="G11" s="97">
        <v>0</v>
      </c>
    </row>
    <row r="12" spans="1:7" x14ac:dyDescent="0.25">
      <c r="A12" s="19">
        <v>268</v>
      </c>
      <c r="B12" s="20" t="s">
        <v>31</v>
      </c>
      <c r="C12" s="179">
        <v>72100</v>
      </c>
      <c r="D12" s="84">
        <f t="shared" si="2"/>
        <v>211</v>
      </c>
      <c r="E12" s="84">
        <v>72311</v>
      </c>
      <c r="F12" s="84">
        <f t="shared" si="1"/>
        <v>10406</v>
      </c>
      <c r="G12" s="97">
        <v>82717</v>
      </c>
    </row>
    <row r="13" spans="1:7" x14ac:dyDescent="0.25">
      <c r="A13" s="19">
        <v>270</v>
      </c>
      <c r="B13" s="20" t="s">
        <v>32</v>
      </c>
      <c r="C13" s="179">
        <v>0</v>
      </c>
      <c r="D13" s="84">
        <f t="shared" si="2"/>
        <v>0</v>
      </c>
      <c r="E13" s="84">
        <v>0</v>
      </c>
      <c r="F13" s="84">
        <f t="shared" si="1"/>
        <v>0</v>
      </c>
      <c r="G13" s="97">
        <v>0</v>
      </c>
    </row>
    <row r="14" spans="1:7" x14ac:dyDescent="0.25">
      <c r="A14" s="19">
        <v>272</v>
      </c>
      <c r="B14" s="20" t="s">
        <v>33</v>
      </c>
      <c r="C14" s="179">
        <v>0</v>
      </c>
      <c r="D14" s="84">
        <f t="shared" si="2"/>
        <v>0</v>
      </c>
      <c r="E14" s="84">
        <v>0</v>
      </c>
      <c r="F14" s="84">
        <f t="shared" si="1"/>
        <v>0</v>
      </c>
      <c r="G14" s="97">
        <v>0</v>
      </c>
    </row>
    <row r="15" spans="1:7" x14ac:dyDescent="0.25">
      <c r="A15" s="19">
        <v>302</v>
      </c>
      <c r="B15" s="20" t="s">
        <v>34</v>
      </c>
      <c r="C15" s="179">
        <v>122360</v>
      </c>
      <c r="D15" s="84">
        <f t="shared" si="2"/>
        <v>225.40000000000873</v>
      </c>
      <c r="E15" s="84">
        <v>122585.40000000001</v>
      </c>
      <c r="F15" s="84">
        <f t="shared" si="1"/>
        <v>24541.919999999998</v>
      </c>
      <c r="G15" s="97">
        <v>147127.32</v>
      </c>
    </row>
    <row r="16" spans="1:7" x14ac:dyDescent="0.25">
      <c r="A16" s="19">
        <v>304</v>
      </c>
      <c r="B16" s="20" t="s">
        <v>35</v>
      </c>
      <c r="C16" s="179">
        <v>51100</v>
      </c>
      <c r="D16" s="84">
        <f t="shared" si="2"/>
        <v>-369</v>
      </c>
      <c r="E16" s="84">
        <v>50731</v>
      </c>
      <c r="F16" s="84">
        <f t="shared" si="1"/>
        <v>-1492</v>
      </c>
      <c r="G16" s="97">
        <v>49239</v>
      </c>
    </row>
    <row r="17" spans="1:7" x14ac:dyDescent="0.25">
      <c r="A17" s="19">
        <v>306</v>
      </c>
      <c r="B17" s="20" t="s">
        <v>36</v>
      </c>
      <c r="C17" s="179">
        <v>0</v>
      </c>
      <c r="D17" s="84">
        <f t="shared" si="2"/>
        <v>0</v>
      </c>
      <c r="E17" s="84">
        <v>0</v>
      </c>
      <c r="F17" s="84">
        <f t="shared" si="1"/>
        <v>0</v>
      </c>
      <c r="G17" s="97">
        <v>0</v>
      </c>
    </row>
    <row r="18" spans="1:7" x14ac:dyDescent="0.25">
      <c r="A18" s="19">
        <v>308</v>
      </c>
      <c r="B18" s="20" t="s">
        <v>37</v>
      </c>
      <c r="C18" s="179">
        <v>23240</v>
      </c>
      <c r="D18" s="84">
        <f t="shared" si="2"/>
        <v>195.59999999999854</v>
      </c>
      <c r="E18" s="84">
        <v>23435.599999999999</v>
      </c>
      <c r="F18" s="84">
        <f t="shared" si="1"/>
        <v>-10641.919999999998</v>
      </c>
      <c r="G18" s="97">
        <v>12793.68</v>
      </c>
    </row>
    <row r="19" spans="1:7" ht="15.75" thickBot="1" x14ac:dyDescent="0.3">
      <c r="A19" s="22">
        <v>310</v>
      </c>
      <c r="B19" s="23" t="s">
        <v>38</v>
      </c>
      <c r="C19" s="181">
        <v>0</v>
      </c>
      <c r="D19" s="86">
        <f t="shared" si="2"/>
        <v>0</v>
      </c>
      <c r="E19" s="86">
        <v>0</v>
      </c>
      <c r="F19" s="86">
        <f t="shared" si="1"/>
        <v>0</v>
      </c>
      <c r="G19" s="85">
        <v>0</v>
      </c>
    </row>
    <row r="20" spans="1:7" ht="15.75" thickBot="1" x14ac:dyDescent="0.3">
      <c r="A20" s="26"/>
      <c r="B20" s="11" t="s">
        <v>39</v>
      </c>
      <c r="C20" s="101">
        <f t="shared" ref="C20:G20" si="3">+C21+C29+C35</f>
        <v>5329100</v>
      </c>
      <c r="D20" s="78">
        <f t="shared" si="3"/>
        <v>-317</v>
      </c>
      <c r="E20" s="78">
        <f t="shared" si="3"/>
        <v>5328783</v>
      </c>
      <c r="F20" s="78">
        <f t="shared" si="3"/>
        <v>606333.99999999965</v>
      </c>
      <c r="G20" s="77">
        <f t="shared" si="3"/>
        <v>5935117</v>
      </c>
    </row>
    <row r="21" spans="1:7" x14ac:dyDescent="0.25">
      <c r="A21" s="27"/>
      <c r="B21" s="28" t="s">
        <v>40</v>
      </c>
      <c r="C21" s="182">
        <f t="shared" ref="C21:G21" si="4">SUM(C22:C28)</f>
        <v>2482970</v>
      </c>
      <c r="D21" s="88">
        <f t="shared" si="4"/>
        <v>224</v>
      </c>
      <c r="E21" s="88">
        <f t="shared" ref="E21" si="5">SUM(E22:E28)</f>
        <v>2483194</v>
      </c>
      <c r="F21" s="88">
        <f t="shared" si="4"/>
        <v>475141.59999999963</v>
      </c>
      <c r="G21" s="87">
        <f t="shared" si="4"/>
        <v>2958335.5999999996</v>
      </c>
    </row>
    <row r="22" spans="1:7" x14ac:dyDescent="0.25">
      <c r="A22" s="14">
        <v>200</v>
      </c>
      <c r="B22" s="15" t="s">
        <v>41</v>
      </c>
      <c r="C22" s="183">
        <v>0</v>
      </c>
      <c r="D22" s="80">
        <f t="shared" ref="D22:D28" si="6">+E22-C22</f>
        <v>0</v>
      </c>
      <c r="E22" s="80">
        <v>0</v>
      </c>
      <c r="F22" s="80">
        <f t="shared" ref="F22:F23" si="7">+G22-E22</f>
        <v>0</v>
      </c>
      <c r="G22" s="102">
        <v>0</v>
      </c>
    </row>
    <row r="23" spans="1:7" x14ac:dyDescent="0.25">
      <c r="A23" s="19">
        <v>201</v>
      </c>
      <c r="B23" s="20" t="s">
        <v>42</v>
      </c>
      <c r="C23" s="179">
        <v>0</v>
      </c>
      <c r="D23" s="84">
        <f t="shared" si="6"/>
        <v>0</v>
      </c>
      <c r="E23" s="84">
        <v>0</v>
      </c>
      <c r="F23" s="84">
        <f t="shared" si="7"/>
        <v>0</v>
      </c>
      <c r="G23" s="97">
        <v>0</v>
      </c>
    </row>
    <row r="24" spans="1:7" x14ac:dyDescent="0.25">
      <c r="A24" s="19">
        <v>202</v>
      </c>
      <c r="B24" s="20" t="s">
        <v>43</v>
      </c>
      <c r="C24" s="179">
        <v>2191070</v>
      </c>
      <c r="D24" s="84">
        <f t="shared" si="6"/>
        <v>259</v>
      </c>
      <c r="E24" s="84">
        <v>2191329</v>
      </c>
      <c r="F24" s="84">
        <f>+G24-E24</f>
        <v>402114.59999999963</v>
      </c>
      <c r="G24" s="97">
        <v>2593443.5999999996</v>
      </c>
    </row>
    <row r="25" spans="1:7" x14ac:dyDescent="0.25">
      <c r="A25" s="19">
        <v>205</v>
      </c>
      <c r="B25" s="20" t="s">
        <v>44</v>
      </c>
      <c r="C25" s="179">
        <v>291900</v>
      </c>
      <c r="D25" s="84">
        <f t="shared" si="6"/>
        <v>-35</v>
      </c>
      <c r="E25" s="84">
        <v>291865</v>
      </c>
      <c r="F25" s="84">
        <f t="shared" ref="F25:F28" si="8">+G25-E25</f>
        <v>73027</v>
      </c>
      <c r="G25" s="97">
        <v>364892</v>
      </c>
    </row>
    <row r="26" spans="1:7" x14ac:dyDescent="0.25">
      <c r="A26" s="19">
        <v>214</v>
      </c>
      <c r="B26" s="20" t="s">
        <v>45</v>
      </c>
      <c r="C26" s="179">
        <v>0</v>
      </c>
      <c r="D26" s="84">
        <f t="shared" si="6"/>
        <v>0</v>
      </c>
      <c r="E26" s="84">
        <v>0</v>
      </c>
      <c r="F26" s="84">
        <f t="shared" si="8"/>
        <v>0</v>
      </c>
      <c r="G26" s="97">
        <v>0</v>
      </c>
    </row>
    <row r="27" spans="1:7" x14ac:dyDescent="0.25">
      <c r="A27" s="31">
        <v>215</v>
      </c>
      <c r="B27" s="32" t="s">
        <v>46</v>
      </c>
      <c r="C27" s="179">
        <v>0</v>
      </c>
      <c r="D27" s="84">
        <f t="shared" si="6"/>
        <v>0</v>
      </c>
      <c r="E27" s="84">
        <v>0</v>
      </c>
      <c r="F27" s="84">
        <f t="shared" si="8"/>
        <v>0</v>
      </c>
      <c r="G27" s="89">
        <v>0</v>
      </c>
    </row>
    <row r="28" spans="1:7" ht="15.75" thickBot="1" x14ac:dyDescent="0.3">
      <c r="A28" s="19">
        <v>312</v>
      </c>
      <c r="B28" s="20" t="s">
        <v>47</v>
      </c>
      <c r="C28" s="179">
        <v>0</v>
      </c>
      <c r="D28" s="84">
        <f t="shared" si="6"/>
        <v>0</v>
      </c>
      <c r="E28" s="84">
        <v>0</v>
      </c>
      <c r="F28" s="84">
        <f t="shared" si="8"/>
        <v>0</v>
      </c>
      <c r="G28" s="83">
        <v>0</v>
      </c>
    </row>
    <row r="29" spans="1:7" x14ac:dyDescent="0.25">
      <c r="A29" s="35"/>
      <c r="B29" s="36" t="s">
        <v>48</v>
      </c>
      <c r="C29" s="184">
        <f t="shared" ref="C29:G29" si="9">SUM(C30:C34)</f>
        <v>2797130</v>
      </c>
      <c r="D29" s="92">
        <f t="shared" si="9"/>
        <v>-292</v>
      </c>
      <c r="E29" s="92">
        <f t="shared" si="9"/>
        <v>2796838</v>
      </c>
      <c r="F29" s="92">
        <f t="shared" si="9"/>
        <v>137467.40000000002</v>
      </c>
      <c r="G29" s="91">
        <f t="shared" si="9"/>
        <v>2934305.4</v>
      </c>
    </row>
    <row r="30" spans="1:7" x14ac:dyDescent="0.25">
      <c r="A30" s="14">
        <v>206</v>
      </c>
      <c r="B30" s="15" t="s">
        <v>49</v>
      </c>
      <c r="C30" s="183">
        <v>0</v>
      </c>
      <c r="D30" s="80">
        <f t="shared" ref="D30:D34" si="10">+E30-C30</f>
        <v>0</v>
      </c>
      <c r="E30" s="80">
        <v>0</v>
      </c>
      <c r="F30" s="80">
        <f t="shared" ref="F30:F34" si="11">+G30-E30</f>
        <v>0</v>
      </c>
      <c r="G30" s="102">
        <v>0</v>
      </c>
    </row>
    <row r="31" spans="1:7" x14ac:dyDescent="0.25">
      <c r="A31" s="19">
        <v>212</v>
      </c>
      <c r="B31" s="20" t="s">
        <v>50</v>
      </c>
      <c r="C31" s="179">
        <v>632729.99999999988</v>
      </c>
      <c r="D31" s="84">
        <f t="shared" si="10"/>
        <v>6</v>
      </c>
      <c r="E31" s="84">
        <v>632735.99999999988</v>
      </c>
      <c r="F31" s="84">
        <f t="shared" si="11"/>
        <v>118319.40000000002</v>
      </c>
      <c r="G31" s="97">
        <v>751055.39999999991</v>
      </c>
    </row>
    <row r="32" spans="1:7" x14ac:dyDescent="0.25">
      <c r="A32" s="31">
        <v>255</v>
      </c>
      <c r="B32" s="32" t="s">
        <v>51</v>
      </c>
      <c r="C32" s="180">
        <v>0</v>
      </c>
      <c r="D32" s="90">
        <f t="shared" si="10"/>
        <v>0</v>
      </c>
      <c r="E32" s="90">
        <v>0</v>
      </c>
      <c r="F32" s="90">
        <f t="shared" si="11"/>
        <v>0</v>
      </c>
      <c r="G32" s="99">
        <v>0</v>
      </c>
    </row>
    <row r="33" spans="1:7" x14ac:dyDescent="0.25">
      <c r="A33" s="31">
        <v>266</v>
      </c>
      <c r="B33" s="32" t="s">
        <v>52</v>
      </c>
      <c r="C33" s="180">
        <v>2164400</v>
      </c>
      <c r="D33" s="90">
        <f t="shared" si="10"/>
        <v>-298</v>
      </c>
      <c r="E33" s="90">
        <v>2164102</v>
      </c>
      <c r="F33" s="90">
        <f t="shared" si="11"/>
        <v>19148</v>
      </c>
      <c r="G33" s="99">
        <v>2183250</v>
      </c>
    </row>
    <row r="34" spans="1:7" ht="15.75" thickBot="1" x14ac:dyDescent="0.3">
      <c r="A34" s="19">
        <v>282</v>
      </c>
      <c r="B34" s="20" t="s">
        <v>53</v>
      </c>
      <c r="C34" s="179">
        <v>0</v>
      </c>
      <c r="D34" s="84">
        <f t="shared" si="10"/>
        <v>0</v>
      </c>
      <c r="E34" s="84">
        <v>0</v>
      </c>
      <c r="F34" s="84">
        <f t="shared" si="11"/>
        <v>0</v>
      </c>
      <c r="G34" s="83">
        <v>0</v>
      </c>
    </row>
    <row r="35" spans="1:7" x14ac:dyDescent="0.25">
      <c r="A35" s="35"/>
      <c r="B35" s="36" t="s">
        <v>54</v>
      </c>
      <c r="C35" s="184">
        <f t="shared" ref="C35:G35" si="12">SUM(C36:C39)</f>
        <v>49000</v>
      </c>
      <c r="D35" s="92">
        <f t="shared" si="12"/>
        <v>-249</v>
      </c>
      <c r="E35" s="92">
        <f t="shared" si="12"/>
        <v>48751</v>
      </c>
      <c r="F35" s="92">
        <f t="shared" si="12"/>
        <v>-6275</v>
      </c>
      <c r="G35" s="91">
        <f t="shared" si="12"/>
        <v>42476</v>
      </c>
    </row>
    <row r="36" spans="1:7" x14ac:dyDescent="0.25">
      <c r="A36" s="19">
        <v>207</v>
      </c>
      <c r="B36" s="20" t="s">
        <v>55</v>
      </c>
      <c r="C36" s="179">
        <v>49000</v>
      </c>
      <c r="D36" s="84">
        <f t="shared" ref="D36:D39" si="13">+E36-C36</f>
        <v>-249</v>
      </c>
      <c r="E36" s="84">
        <v>48751</v>
      </c>
      <c r="F36" s="84">
        <f t="shared" ref="F36:F39" si="14">+G36-E36</f>
        <v>-6275</v>
      </c>
      <c r="G36" s="97">
        <v>42476</v>
      </c>
    </row>
    <row r="37" spans="1:7" x14ac:dyDescent="0.25">
      <c r="A37" s="14">
        <v>216</v>
      </c>
      <c r="B37" s="15" t="s">
        <v>56</v>
      </c>
      <c r="C37" s="183">
        <v>0</v>
      </c>
      <c r="D37" s="80">
        <f t="shared" si="13"/>
        <v>0</v>
      </c>
      <c r="E37" s="80">
        <v>0</v>
      </c>
      <c r="F37" s="80">
        <f t="shared" si="14"/>
        <v>0</v>
      </c>
      <c r="G37" s="79">
        <v>0</v>
      </c>
    </row>
    <row r="38" spans="1:7" x14ac:dyDescent="0.25">
      <c r="A38" s="14">
        <v>217</v>
      </c>
      <c r="B38" s="15" t="s">
        <v>57</v>
      </c>
      <c r="C38" s="183">
        <v>0</v>
      </c>
      <c r="D38" s="80">
        <f t="shared" si="13"/>
        <v>0</v>
      </c>
      <c r="E38" s="80">
        <v>0</v>
      </c>
      <c r="F38" s="80">
        <f t="shared" si="14"/>
        <v>0</v>
      </c>
      <c r="G38" s="79">
        <v>0</v>
      </c>
    </row>
    <row r="39" spans="1:7" ht="15.75" thickBot="1" x14ac:dyDescent="0.3">
      <c r="A39" s="39">
        <v>301</v>
      </c>
      <c r="B39" s="40" t="s">
        <v>58</v>
      </c>
      <c r="C39" s="185">
        <v>0</v>
      </c>
      <c r="D39" s="94">
        <f t="shared" si="13"/>
        <v>0</v>
      </c>
      <c r="E39" s="94">
        <v>0</v>
      </c>
      <c r="F39" s="94">
        <f t="shared" si="14"/>
        <v>0</v>
      </c>
      <c r="G39" s="93">
        <v>0</v>
      </c>
    </row>
    <row r="40" spans="1:7" x14ac:dyDescent="0.25">
      <c r="A40" s="43"/>
      <c r="B40" s="44" t="s">
        <v>59</v>
      </c>
      <c r="C40" s="186">
        <f t="shared" ref="C40:G40" si="15">SUM(C41:C42)</f>
        <v>0</v>
      </c>
      <c r="D40" s="96">
        <f t="shared" si="15"/>
        <v>0</v>
      </c>
      <c r="E40" s="96">
        <f t="shared" si="15"/>
        <v>0</v>
      </c>
      <c r="F40" s="96">
        <f t="shared" si="15"/>
        <v>0</v>
      </c>
      <c r="G40" s="95">
        <f t="shared" si="15"/>
        <v>0</v>
      </c>
    </row>
    <row r="41" spans="1:7" x14ac:dyDescent="0.25">
      <c r="A41" s="47">
        <v>400</v>
      </c>
      <c r="B41" s="48" t="s">
        <v>60</v>
      </c>
      <c r="C41" s="187">
        <v>0</v>
      </c>
      <c r="D41" s="103">
        <f t="shared" ref="D41:D42" si="16">+E41-C41</f>
        <v>0</v>
      </c>
      <c r="E41" s="103">
        <v>0</v>
      </c>
      <c r="F41" s="103">
        <f t="shared" ref="F41:F42" si="17">+G41-C41</f>
        <v>0</v>
      </c>
      <c r="G41" s="97">
        <v>0</v>
      </c>
    </row>
    <row r="42" spans="1:7" x14ac:dyDescent="0.25">
      <c r="A42" s="49"/>
      <c r="B42" s="50" t="s">
        <v>62</v>
      </c>
      <c r="C42" s="188">
        <v>0</v>
      </c>
      <c r="D42" s="100">
        <f t="shared" si="16"/>
        <v>0</v>
      </c>
      <c r="E42" s="100">
        <v>0</v>
      </c>
      <c r="F42" s="100">
        <f t="shared" si="17"/>
        <v>0</v>
      </c>
      <c r="G42" s="99">
        <v>0</v>
      </c>
    </row>
    <row r="43" spans="1:7" ht="15.75" thickBot="1" x14ac:dyDescent="0.3">
      <c r="A43" s="51"/>
      <c r="B43" s="11" t="s">
        <v>63</v>
      </c>
      <c r="C43" s="101">
        <f t="shared" ref="C43:G43" si="18">+C40+C20+C4</f>
        <v>5597900</v>
      </c>
      <c r="D43" s="78">
        <f t="shared" si="18"/>
        <v>-53.999999999992724</v>
      </c>
      <c r="E43" s="78">
        <f t="shared" si="18"/>
        <v>5597846</v>
      </c>
      <c r="F43" s="78">
        <f t="shared" si="18"/>
        <v>629147.99999999965</v>
      </c>
      <c r="G43" s="77">
        <f t="shared" si="18"/>
        <v>6226994</v>
      </c>
    </row>
    <row r="44" spans="1:7" x14ac:dyDescent="0.25">
      <c r="A44" s="52">
        <v>500</v>
      </c>
      <c r="B44" s="53" t="s">
        <v>64</v>
      </c>
      <c r="C44" s="189">
        <v>0</v>
      </c>
      <c r="D44" s="103">
        <f t="shared" ref="D44:D45" si="19">+E44-C44</f>
        <v>0</v>
      </c>
      <c r="E44" s="103">
        <v>0</v>
      </c>
      <c r="F44" s="103">
        <f t="shared" ref="F44:F45" si="20">+G44-C44</f>
        <v>0</v>
      </c>
      <c r="G44" s="102">
        <v>0</v>
      </c>
    </row>
    <row r="45" spans="1:7" x14ac:dyDescent="0.25">
      <c r="A45" s="54">
        <v>600</v>
      </c>
      <c r="B45" s="55" t="s">
        <v>65</v>
      </c>
      <c r="C45" s="188">
        <v>0</v>
      </c>
      <c r="D45" s="100">
        <f t="shared" si="19"/>
        <v>0</v>
      </c>
      <c r="E45" s="100">
        <v>0</v>
      </c>
      <c r="F45" s="100">
        <f t="shared" si="20"/>
        <v>0</v>
      </c>
      <c r="G45" s="99">
        <v>0</v>
      </c>
    </row>
    <row r="46" spans="1:7" ht="15.75" thickBot="1" x14ac:dyDescent="0.3">
      <c r="A46" s="56"/>
      <c r="B46" s="57" t="s">
        <v>66</v>
      </c>
      <c r="C46" s="190">
        <f t="shared" ref="C46:F46" si="21">SUM(C44:C45)</f>
        <v>0</v>
      </c>
      <c r="D46" s="108">
        <f t="shared" ref="D46" si="22">SUM(D44:D45)</f>
        <v>0</v>
      </c>
      <c r="E46" s="108">
        <f t="shared" si="21"/>
        <v>0</v>
      </c>
      <c r="F46" s="108">
        <f t="shared" si="21"/>
        <v>0</v>
      </c>
      <c r="G46" s="107">
        <f t="shared" ref="G46" si="23">SUM(G44:G45)</f>
        <v>0</v>
      </c>
    </row>
    <row r="47" spans="1:7" x14ac:dyDescent="0.25">
      <c r="A47" s="60"/>
      <c r="B47" s="61" t="s">
        <v>67</v>
      </c>
      <c r="C47" s="110">
        <f t="shared" ref="C47:G47" si="24">+C43+C46</f>
        <v>5597900</v>
      </c>
      <c r="D47" s="110">
        <f>+D43+D46</f>
        <v>-53.999999999992724</v>
      </c>
      <c r="E47" s="110">
        <f t="shared" si="24"/>
        <v>5597846</v>
      </c>
      <c r="F47" s="110">
        <f t="shared" si="24"/>
        <v>629147.99999999965</v>
      </c>
      <c r="G47" s="109">
        <f t="shared" si="24"/>
        <v>6226994</v>
      </c>
    </row>
    <row r="48" spans="1:7" x14ac:dyDescent="0.25">
      <c r="A48" s="154"/>
      <c r="B48" s="155" t="s">
        <v>89</v>
      </c>
      <c r="C48" s="193">
        <v>0</v>
      </c>
      <c r="D48" s="193">
        <f>+E48-C48</f>
        <v>0</v>
      </c>
      <c r="E48" s="193"/>
      <c r="F48" s="193">
        <v>0</v>
      </c>
      <c r="G48" s="194">
        <f>+C48+F48</f>
        <v>0</v>
      </c>
    </row>
    <row r="49" spans="1:7" ht="15.75" thickBot="1" x14ac:dyDescent="0.3">
      <c r="A49" s="159"/>
      <c r="B49" s="160" t="s">
        <v>90</v>
      </c>
      <c r="C49" s="196">
        <f t="shared" ref="C49:G49" si="25">+C47+C48</f>
        <v>5597900</v>
      </c>
      <c r="D49" s="196">
        <f>+D47+D48</f>
        <v>-53.999999999992724</v>
      </c>
      <c r="E49" s="196">
        <f t="shared" si="25"/>
        <v>5597846</v>
      </c>
      <c r="F49" s="196">
        <f t="shared" si="25"/>
        <v>629147.99999999965</v>
      </c>
      <c r="G49" s="197">
        <f t="shared" si="25"/>
        <v>6226994</v>
      </c>
    </row>
    <row r="50" spans="1:7" x14ac:dyDescent="0.25">
      <c r="C50" s="66"/>
      <c r="D50" s="66"/>
      <c r="E50" s="66"/>
      <c r="F50" s="66"/>
      <c r="G50" s="66"/>
    </row>
    <row r="51" spans="1:7" x14ac:dyDescent="0.25">
      <c r="C51" s="67"/>
      <c r="D51" s="67"/>
      <c r="E51" s="67"/>
      <c r="F51" s="67"/>
      <c r="G51" s="67"/>
    </row>
    <row r="63" spans="1:7" x14ac:dyDescent="0.25">
      <c r="C63" s="164"/>
      <c r="D63" s="164"/>
      <c r="E63" s="164"/>
      <c r="F63" s="164"/>
      <c r="G63" s="164"/>
    </row>
    <row r="64" spans="1:7" x14ac:dyDescent="0.25">
      <c r="C64" s="164"/>
      <c r="D64" s="164"/>
      <c r="E64" s="164"/>
      <c r="F64" s="164"/>
      <c r="G64" s="164"/>
    </row>
    <row r="65" spans="3:7" x14ac:dyDescent="0.25">
      <c r="C65" s="111"/>
      <c r="D65" s="111"/>
      <c r="E65" s="111"/>
      <c r="F65" s="111"/>
      <c r="G65" s="111"/>
    </row>
    <row r="66" spans="3:7" x14ac:dyDescent="0.25">
      <c r="C66" s="113"/>
      <c r="D66" s="113"/>
      <c r="E66" s="113"/>
      <c r="F66" s="113"/>
      <c r="G66" s="113"/>
    </row>
    <row r="67" spans="3:7" x14ac:dyDescent="0.25">
      <c r="C67" s="113"/>
      <c r="D67" s="113"/>
      <c r="E67" s="113"/>
      <c r="F67" s="112"/>
      <c r="G67" s="113"/>
    </row>
  </sheetData>
  <mergeCells count="1">
    <mergeCell ref="C1:G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68"/>
  <sheetViews>
    <sheetView topLeftCell="A20" workbookViewId="0">
      <selection activeCell="E37" sqref="E37"/>
    </sheetView>
  </sheetViews>
  <sheetFormatPr defaultRowHeight="15" outlineLevelCol="1" x14ac:dyDescent="0.25"/>
  <cols>
    <col min="2" max="2" width="40" bestFit="1" customWidth="1"/>
    <col min="3" max="3" width="13.28515625" customWidth="1"/>
    <col min="4" max="4" width="17.140625" customWidth="1"/>
    <col min="5" max="5" width="13.28515625" customWidth="1"/>
    <col min="6" max="6" width="16.28515625" hidden="1" customWidth="1" outlineLevel="1"/>
    <col min="7" max="7" width="17.140625" hidden="1" customWidth="1" outlineLevel="1"/>
    <col min="8" max="8" width="13.28515625" customWidth="1" collapsed="1"/>
    <col min="9" max="10" width="13.28515625" hidden="1" customWidth="1" outlineLevel="1"/>
    <col min="11" max="11" width="13.28515625" customWidth="1" collapsed="1"/>
    <col min="12" max="12" width="16" customWidth="1"/>
    <col min="13" max="13" width="13.28515625" customWidth="1"/>
  </cols>
  <sheetData>
    <row r="1" spans="1:13" ht="15.75" x14ac:dyDescent="0.25">
      <c r="C1" s="395" t="s">
        <v>79</v>
      </c>
      <c r="D1" s="396"/>
      <c r="E1" s="396"/>
      <c r="F1" s="396"/>
      <c r="G1" s="396"/>
      <c r="H1" s="396"/>
      <c r="I1" s="397"/>
      <c r="J1" s="397"/>
      <c r="K1" s="397"/>
      <c r="L1" s="397"/>
      <c r="M1" s="398"/>
    </row>
    <row r="2" spans="1:13" ht="51.75" thickBot="1" x14ac:dyDescent="0.3">
      <c r="C2" s="114" t="s">
        <v>80</v>
      </c>
      <c r="D2" s="209" t="s">
        <v>108</v>
      </c>
      <c r="E2" s="209" t="s">
        <v>109</v>
      </c>
      <c r="F2" s="209" t="s">
        <v>110</v>
      </c>
      <c r="G2" s="209" t="s">
        <v>111</v>
      </c>
      <c r="H2" s="209" t="s">
        <v>112</v>
      </c>
      <c r="I2" s="115" t="s">
        <v>113</v>
      </c>
      <c r="J2" s="115" t="s">
        <v>114</v>
      </c>
      <c r="K2" s="115" t="s">
        <v>115</v>
      </c>
      <c r="L2" s="115" t="s">
        <v>116</v>
      </c>
      <c r="M2" s="116" t="s">
        <v>117</v>
      </c>
    </row>
    <row r="3" spans="1:13" ht="115.5" hidden="1" thickBot="1" x14ac:dyDescent="0.3">
      <c r="B3" s="117" t="s">
        <v>84</v>
      </c>
      <c r="C3" s="118" t="s">
        <v>85</v>
      </c>
      <c r="D3" s="210" t="s">
        <v>118</v>
      </c>
      <c r="E3" s="210" t="s">
        <v>97</v>
      </c>
      <c r="F3" s="210" t="s">
        <v>119</v>
      </c>
      <c r="G3" s="210" t="s">
        <v>120</v>
      </c>
      <c r="H3" s="210" t="s">
        <v>121</v>
      </c>
      <c r="I3" s="119" t="s">
        <v>122</v>
      </c>
      <c r="J3" s="119" t="s">
        <v>123</v>
      </c>
      <c r="K3" s="119" t="s">
        <v>124</v>
      </c>
      <c r="L3" s="119" t="s">
        <v>125</v>
      </c>
      <c r="M3" s="120" t="s">
        <v>126</v>
      </c>
    </row>
    <row r="4" spans="1:13" ht="39" hidden="1" thickBot="1" x14ac:dyDescent="0.3">
      <c r="B4" s="117" t="s">
        <v>103</v>
      </c>
      <c r="C4" s="118" t="s">
        <v>127</v>
      </c>
      <c r="D4" s="210" t="s">
        <v>128</v>
      </c>
      <c r="E4" s="210" t="s">
        <v>97</v>
      </c>
      <c r="F4" s="210" t="s">
        <v>129</v>
      </c>
      <c r="G4" s="210" t="s">
        <v>129</v>
      </c>
      <c r="H4" s="210" t="s">
        <v>97</v>
      </c>
      <c r="I4" s="119" t="s">
        <v>130</v>
      </c>
      <c r="J4" s="119" t="s">
        <v>130</v>
      </c>
      <c r="K4" s="119" t="s">
        <v>97</v>
      </c>
      <c r="L4" s="119" t="s">
        <v>131</v>
      </c>
      <c r="M4" s="120" t="s">
        <v>97</v>
      </c>
    </row>
    <row r="5" spans="1:13" ht="15.75" thickBot="1" x14ac:dyDescent="0.3">
      <c r="A5" s="10"/>
      <c r="B5" s="11" t="s">
        <v>23</v>
      </c>
      <c r="C5" s="78">
        <f t="shared" ref="C5:L5" si="0">SUM(C6:C20)</f>
        <v>220818965.34927639</v>
      </c>
      <c r="D5" s="78">
        <f t="shared" si="0"/>
        <v>579126</v>
      </c>
      <c r="E5" s="78">
        <f t="shared" si="0"/>
        <v>0</v>
      </c>
      <c r="F5" s="78">
        <f t="shared" si="0"/>
        <v>0</v>
      </c>
      <c r="G5" s="78">
        <f t="shared" ref="G5:J5" si="1">SUM(G6:G20)</f>
        <v>0</v>
      </c>
      <c r="H5" s="78">
        <f>+F5+G5</f>
        <v>0</v>
      </c>
      <c r="I5" s="78">
        <f t="shared" si="1"/>
        <v>4077000</v>
      </c>
      <c r="J5" s="78">
        <f t="shared" si="1"/>
        <v>0</v>
      </c>
      <c r="K5" s="78">
        <f>+I5+J5</f>
        <v>4077000</v>
      </c>
      <c r="L5" s="78">
        <f t="shared" si="0"/>
        <v>5709067</v>
      </c>
      <c r="M5" s="211">
        <f>+C5+D5+E5+H5+K5+L5</f>
        <v>231184158.34927639</v>
      </c>
    </row>
    <row r="6" spans="1:13" x14ac:dyDescent="0.25">
      <c r="A6" s="14">
        <v>252</v>
      </c>
      <c r="B6" s="15" t="s">
        <v>24</v>
      </c>
      <c r="C6" s="183">
        <f>+'Beginning Balances'!I8-Tuition!G4-'Summer Quarter'!C5-ICR!C5-MiscFees!E5</f>
        <v>1822963.4023073688</v>
      </c>
      <c r="D6" s="80">
        <v>12990</v>
      </c>
      <c r="E6" s="80"/>
      <c r="F6" s="80">
        <v>0</v>
      </c>
      <c r="G6" s="80">
        <v>0</v>
      </c>
      <c r="H6" s="80">
        <f t="shared" ref="H6:H47" si="2">+F6+G6</f>
        <v>0</v>
      </c>
      <c r="I6" s="80">
        <v>0</v>
      </c>
      <c r="J6" s="80">
        <v>0</v>
      </c>
      <c r="K6" s="80">
        <f t="shared" ref="K6:K47" si="3">+I6+J6</f>
        <v>0</v>
      </c>
      <c r="L6" s="80">
        <v>205609.36499999999</v>
      </c>
      <c r="M6" s="79">
        <f>+C6+D6+E6+H6+K6+L6</f>
        <v>2041562.7673073688</v>
      </c>
    </row>
    <row r="7" spans="1:13" x14ac:dyDescent="0.25">
      <c r="A7" s="19">
        <v>254</v>
      </c>
      <c r="B7" s="20" t="s">
        <v>25</v>
      </c>
      <c r="C7" s="179">
        <f>+'Beginning Balances'!I9-Tuition!G5-'Summer Quarter'!C6-ICR!C6-MiscFees!E6</f>
        <v>15040430.78722614</v>
      </c>
      <c r="D7" s="84">
        <v>358953</v>
      </c>
      <c r="E7" s="84"/>
      <c r="F7" s="80">
        <v>0</v>
      </c>
      <c r="G7" s="80">
        <v>0</v>
      </c>
      <c r="H7" s="84">
        <f t="shared" si="2"/>
        <v>0</v>
      </c>
      <c r="I7" s="80">
        <v>0</v>
      </c>
      <c r="J7" s="80">
        <v>0</v>
      </c>
      <c r="K7" s="84">
        <f t="shared" si="3"/>
        <v>0</v>
      </c>
      <c r="L7" s="80">
        <v>1506665.4980000001</v>
      </c>
      <c r="M7" s="79">
        <f t="shared" ref="M7:M20" si="4">+C7+D7+E7+H7+K7+L7</f>
        <v>16906049.28522614</v>
      </c>
    </row>
    <row r="8" spans="1:13" x14ac:dyDescent="0.25">
      <c r="A8" s="19">
        <v>256</v>
      </c>
      <c r="B8" s="20" t="s">
        <v>26</v>
      </c>
      <c r="C8" s="179">
        <f>+'Beginning Balances'!I10-Tuition!G6-'Summer Quarter'!C7-ICR!C7-MiscFees!E7</f>
        <v>8688367.8761342801</v>
      </c>
      <c r="D8" s="84">
        <v>41140</v>
      </c>
      <c r="E8" s="84"/>
      <c r="F8" s="80">
        <v>0</v>
      </c>
      <c r="G8" s="80">
        <v>0</v>
      </c>
      <c r="H8" s="84">
        <f t="shared" si="2"/>
        <v>0</v>
      </c>
      <c r="I8" s="80">
        <v>0</v>
      </c>
      <c r="J8" s="80">
        <v>0</v>
      </c>
      <c r="K8" s="84">
        <f t="shared" si="3"/>
        <v>0</v>
      </c>
      <c r="L8" s="80">
        <v>356184.58199999999</v>
      </c>
      <c r="M8" s="79">
        <f t="shared" si="4"/>
        <v>9085692.4581342805</v>
      </c>
    </row>
    <row r="9" spans="1:13" x14ac:dyDescent="0.25">
      <c r="A9" s="19">
        <v>258</v>
      </c>
      <c r="B9" s="20" t="s">
        <v>27</v>
      </c>
      <c r="C9" s="179">
        <f>+'Beginning Balances'!I11-Tuition!G7-'Summer Quarter'!C8-ICR!C8-MiscFees!E8</f>
        <v>6350195.0076720845</v>
      </c>
      <c r="D9" s="84">
        <v>12609</v>
      </c>
      <c r="E9" s="84"/>
      <c r="F9" s="80">
        <v>0</v>
      </c>
      <c r="G9" s="80">
        <v>0</v>
      </c>
      <c r="H9" s="84">
        <f t="shared" si="2"/>
        <v>0</v>
      </c>
      <c r="I9" s="80">
        <v>0</v>
      </c>
      <c r="J9" s="80">
        <v>0</v>
      </c>
      <c r="K9" s="84">
        <f t="shared" si="3"/>
        <v>0</v>
      </c>
      <c r="L9" s="80">
        <v>135074.53700000001</v>
      </c>
      <c r="M9" s="79">
        <f t="shared" si="4"/>
        <v>6497878.544672085</v>
      </c>
    </row>
    <row r="10" spans="1:13" x14ac:dyDescent="0.25">
      <c r="A10" s="19">
        <v>260</v>
      </c>
      <c r="B10" s="20" t="s">
        <v>28</v>
      </c>
      <c r="C10" s="179">
        <f>+'Beginning Balances'!I12-Tuition!G8-'Summer Quarter'!C9-ICR!C9-MiscFees!E9</f>
        <v>44298119.001467705</v>
      </c>
      <c r="D10" s="84">
        <v>65677</v>
      </c>
      <c r="E10" s="84"/>
      <c r="F10" s="80">
        <v>0</v>
      </c>
      <c r="G10" s="80">
        <v>0</v>
      </c>
      <c r="H10" s="84">
        <f t="shared" si="2"/>
        <v>0</v>
      </c>
      <c r="I10" s="80">
        <v>3000000</v>
      </c>
      <c r="J10" s="80">
        <v>0</v>
      </c>
      <c r="K10" s="84">
        <f t="shared" si="3"/>
        <v>3000000</v>
      </c>
      <c r="L10" s="80">
        <v>649412.478</v>
      </c>
      <c r="M10" s="79">
        <f t="shared" si="4"/>
        <v>48013208.479467705</v>
      </c>
    </row>
    <row r="11" spans="1:13" x14ac:dyDescent="0.25">
      <c r="A11" s="19">
        <v>263</v>
      </c>
      <c r="B11" s="20" t="s">
        <v>29</v>
      </c>
      <c r="C11" s="179">
        <f>+'Beginning Balances'!I13-Tuition!G9-'Summer Quarter'!C10-ICR!C10-MiscFees!E10</f>
        <v>22796783.821070626</v>
      </c>
      <c r="D11" s="84">
        <v>31278</v>
      </c>
      <c r="E11" s="84"/>
      <c r="F11" s="80">
        <v>0</v>
      </c>
      <c r="G11" s="80">
        <v>0</v>
      </c>
      <c r="H11" s="84">
        <f t="shared" si="2"/>
        <v>0</v>
      </c>
      <c r="I11" s="80">
        <v>77000</v>
      </c>
      <c r="J11" s="80">
        <v>0</v>
      </c>
      <c r="K11" s="84">
        <f t="shared" si="3"/>
        <v>77000</v>
      </c>
      <c r="L11" s="80">
        <v>354977.86900000001</v>
      </c>
      <c r="M11" s="79">
        <f t="shared" si="4"/>
        <v>23260039.690070625</v>
      </c>
    </row>
    <row r="12" spans="1:13" x14ac:dyDescent="0.25">
      <c r="A12" s="19">
        <v>267</v>
      </c>
      <c r="B12" s="20" t="s">
        <v>30</v>
      </c>
      <c r="C12" s="179">
        <f>+'Beginning Balances'!I14-Tuition!G10-'Summer Quarter'!C11-ICR!C11-MiscFees!E11</f>
        <v>2259896.073861667</v>
      </c>
      <c r="D12" s="84">
        <v>14146</v>
      </c>
      <c r="E12" s="84"/>
      <c r="F12" s="80">
        <v>0</v>
      </c>
      <c r="G12" s="80">
        <v>0</v>
      </c>
      <c r="H12" s="84">
        <f t="shared" si="2"/>
        <v>0</v>
      </c>
      <c r="I12" s="80">
        <v>0</v>
      </c>
      <c r="J12" s="80">
        <v>0</v>
      </c>
      <c r="K12" s="84">
        <f t="shared" si="3"/>
        <v>0</v>
      </c>
      <c r="L12" s="80">
        <v>60294.714999999997</v>
      </c>
      <c r="M12" s="79">
        <f t="shared" si="4"/>
        <v>2334336.7888616668</v>
      </c>
    </row>
    <row r="13" spans="1:13" x14ac:dyDescent="0.25">
      <c r="A13" s="19">
        <v>268</v>
      </c>
      <c r="B13" s="20" t="s">
        <v>31</v>
      </c>
      <c r="C13" s="179">
        <f>+'Beginning Balances'!I15-Tuition!G11-'Summer Quarter'!C12-ICR!C12-MiscFees!E12</f>
        <v>4151497.0795443244</v>
      </c>
      <c r="D13" s="84">
        <v>217</v>
      </c>
      <c r="E13" s="84"/>
      <c r="F13" s="80">
        <v>0</v>
      </c>
      <c r="G13" s="80">
        <v>0</v>
      </c>
      <c r="H13" s="84">
        <f t="shared" si="2"/>
        <v>0</v>
      </c>
      <c r="I13" s="80">
        <v>0</v>
      </c>
      <c r="J13" s="80">
        <v>0</v>
      </c>
      <c r="K13" s="84">
        <f t="shared" si="3"/>
        <v>0</v>
      </c>
      <c r="L13" s="80">
        <v>541646.17700000003</v>
      </c>
      <c r="M13" s="79">
        <f t="shared" si="4"/>
        <v>4693360.2565443246</v>
      </c>
    </row>
    <row r="14" spans="1:13" x14ac:dyDescent="0.25">
      <c r="A14" s="19">
        <v>270</v>
      </c>
      <c r="B14" s="20" t="s">
        <v>32</v>
      </c>
      <c r="C14" s="179">
        <f>+'Beginning Balances'!I16-Tuition!G12-'Summer Quarter'!C13-ICR!C13-MiscFees!E13</f>
        <v>1629573.2616591081</v>
      </c>
      <c r="D14" s="84">
        <v>285</v>
      </c>
      <c r="E14" s="84"/>
      <c r="F14" s="80">
        <v>0</v>
      </c>
      <c r="G14" s="80">
        <v>0</v>
      </c>
      <c r="H14" s="84">
        <f t="shared" si="2"/>
        <v>0</v>
      </c>
      <c r="I14" s="80">
        <v>0</v>
      </c>
      <c r="J14" s="80">
        <v>0</v>
      </c>
      <c r="K14" s="84">
        <f t="shared" si="3"/>
        <v>0</v>
      </c>
      <c r="L14" s="80">
        <v>67772.445000000007</v>
      </c>
      <c r="M14" s="79">
        <f t="shared" si="4"/>
        <v>1697630.7066591082</v>
      </c>
    </row>
    <row r="15" spans="1:13" x14ac:dyDescent="0.25">
      <c r="A15" s="19">
        <v>272</v>
      </c>
      <c r="B15" s="20" t="s">
        <v>33</v>
      </c>
      <c r="C15" s="179">
        <f>+'Beginning Balances'!I17-Tuition!G13-'Summer Quarter'!C14-ICR!C14-MiscFees!E14</f>
        <v>4112293.9422785109</v>
      </c>
      <c r="D15" s="84">
        <v>1810</v>
      </c>
      <c r="E15" s="84"/>
      <c r="F15" s="80">
        <v>0</v>
      </c>
      <c r="G15" s="80">
        <v>0</v>
      </c>
      <c r="H15" s="84">
        <f t="shared" si="2"/>
        <v>0</v>
      </c>
      <c r="I15" s="80">
        <v>0</v>
      </c>
      <c r="J15" s="80">
        <v>0</v>
      </c>
      <c r="K15" s="84">
        <f t="shared" si="3"/>
        <v>0</v>
      </c>
      <c r="L15" s="80">
        <v>67602.210000000006</v>
      </c>
      <c r="M15" s="79">
        <f t="shared" si="4"/>
        <v>4181706.1522785109</v>
      </c>
    </row>
    <row r="16" spans="1:13" x14ac:dyDescent="0.25">
      <c r="A16" s="19">
        <v>302</v>
      </c>
      <c r="B16" s="20" t="s">
        <v>34</v>
      </c>
      <c r="C16" s="179">
        <f>+'Beginning Balances'!I18-Tuition!G14-'Summer Quarter'!C15-ICR!C15-MiscFees!E15</f>
        <v>9836665.0652017388</v>
      </c>
      <c r="D16" s="84">
        <v>19</v>
      </c>
      <c r="E16" s="84"/>
      <c r="F16" s="80">
        <v>0</v>
      </c>
      <c r="G16" s="80">
        <v>0</v>
      </c>
      <c r="H16" s="84">
        <f t="shared" si="2"/>
        <v>0</v>
      </c>
      <c r="I16" s="80">
        <v>0</v>
      </c>
      <c r="J16" s="80">
        <v>0</v>
      </c>
      <c r="K16" s="84">
        <f t="shared" si="3"/>
        <v>0</v>
      </c>
      <c r="L16" s="80">
        <v>86054.422999999995</v>
      </c>
      <c r="M16" s="79">
        <f t="shared" si="4"/>
        <v>9922738.4882017393</v>
      </c>
    </row>
    <row r="17" spans="1:13" x14ac:dyDescent="0.25">
      <c r="A17" s="19">
        <v>304</v>
      </c>
      <c r="B17" s="20" t="s">
        <v>35</v>
      </c>
      <c r="C17" s="179">
        <f>+'Beginning Balances'!I19-Tuition!G15-'Summer Quarter'!C16-ICR!C16-MiscFees!E16</f>
        <v>83223424.143981308</v>
      </c>
      <c r="D17" s="84">
        <v>16986</v>
      </c>
      <c r="E17" s="84"/>
      <c r="F17" s="80">
        <v>0</v>
      </c>
      <c r="G17" s="80">
        <v>0</v>
      </c>
      <c r="H17" s="84">
        <f t="shared" si="2"/>
        <v>0</v>
      </c>
      <c r="I17" s="80">
        <v>1000000</v>
      </c>
      <c r="J17" s="80">
        <v>0</v>
      </c>
      <c r="K17" s="84">
        <f t="shared" si="3"/>
        <v>1000000</v>
      </c>
      <c r="L17" s="80">
        <v>1280110.2620000001</v>
      </c>
      <c r="M17" s="79">
        <f t="shared" si="4"/>
        <v>85520520.405981302</v>
      </c>
    </row>
    <row r="18" spans="1:13" x14ac:dyDescent="0.25">
      <c r="A18" s="19">
        <v>306</v>
      </c>
      <c r="B18" s="20" t="s">
        <v>36</v>
      </c>
      <c r="C18" s="179">
        <f>+'Beginning Balances'!I20-Tuition!G16-'Summer Quarter'!C17-ICR!C17-MiscFees!E17</f>
        <v>7789991.9148835335</v>
      </c>
      <c r="D18" s="84">
        <v>6359</v>
      </c>
      <c r="E18" s="84"/>
      <c r="F18" s="80">
        <v>0</v>
      </c>
      <c r="G18" s="80">
        <v>0</v>
      </c>
      <c r="H18" s="84">
        <f t="shared" si="2"/>
        <v>0</v>
      </c>
      <c r="I18" s="80">
        <v>0</v>
      </c>
      <c r="J18" s="80">
        <v>0</v>
      </c>
      <c r="K18" s="84">
        <f t="shared" si="3"/>
        <v>0</v>
      </c>
      <c r="L18" s="80">
        <v>103198.97899999999</v>
      </c>
      <c r="M18" s="79">
        <f t="shared" si="4"/>
        <v>7899549.8938835338</v>
      </c>
    </row>
    <row r="19" spans="1:13" x14ac:dyDescent="0.25">
      <c r="A19" s="19">
        <v>308</v>
      </c>
      <c r="B19" s="20" t="s">
        <v>37</v>
      </c>
      <c r="C19" s="179">
        <f>+'Beginning Balances'!I21-Tuition!G17-'Summer Quarter'!C18-ICR!C18-MiscFees!E18</f>
        <v>3830033.4988597971</v>
      </c>
      <c r="D19" s="84">
        <v>142</v>
      </c>
      <c r="E19" s="84"/>
      <c r="F19" s="80">
        <v>0</v>
      </c>
      <c r="G19" s="80">
        <v>0</v>
      </c>
      <c r="H19" s="84">
        <f t="shared" si="2"/>
        <v>0</v>
      </c>
      <c r="I19" s="80">
        <v>0</v>
      </c>
      <c r="J19" s="80">
        <v>0</v>
      </c>
      <c r="K19" s="84">
        <f t="shared" si="3"/>
        <v>0</v>
      </c>
      <c r="L19" s="80">
        <v>91519.597000000009</v>
      </c>
      <c r="M19" s="79">
        <f t="shared" si="4"/>
        <v>3921695.0958597972</v>
      </c>
    </row>
    <row r="20" spans="1:13" ht="15.75" thickBot="1" x14ac:dyDescent="0.3">
      <c r="A20" s="22">
        <v>310</v>
      </c>
      <c r="B20" s="23" t="s">
        <v>38</v>
      </c>
      <c r="C20" s="181">
        <f>+'Beginning Balances'!I22-Tuition!G18-'Summer Quarter'!C19-ICR!C19-MiscFees!E19</f>
        <v>4988730.4731282275</v>
      </c>
      <c r="D20" s="86">
        <v>16515</v>
      </c>
      <c r="E20" s="86"/>
      <c r="F20" s="86">
        <v>0</v>
      </c>
      <c r="G20" s="86">
        <v>0</v>
      </c>
      <c r="H20" s="86">
        <f t="shared" si="2"/>
        <v>0</v>
      </c>
      <c r="I20" s="86">
        <v>0</v>
      </c>
      <c r="J20" s="86">
        <v>0</v>
      </c>
      <c r="K20" s="86">
        <f t="shared" si="3"/>
        <v>0</v>
      </c>
      <c r="L20" s="86">
        <v>202943.86300000001</v>
      </c>
      <c r="M20" s="93">
        <f t="shared" si="4"/>
        <v>5208189.3361282274</v>
      </c>
    </row>
    <row r="21" spans="1:13" ht="15.75" thickBot="1" x14ac:dyDescent="0.3">
      <c r="A21" s="26"/>
      <c r="B21" s="11" t="s">
        <v>39</v>
      </c>
      <c r="C21" s="101">
        <f>+C22+C30+C36</f>
        <v>380574037.96823061</v>
      </c>
      <c r="D21" s="78">
        <f t="shared" ref="D21:M21" si="5">+D22+D30+D36</f>
        <v>7153</v>
      </c>
      <c r="E21" s="78">
        <f t="shared" si="5"/>
        <v>0</v>
      </c>
      <c r="F21" s="212">
        <f t="shared" si="5"/>
        <v>0</v>
      </c>
      <c r="G21" s="212">
        <f t="shared" si="5"/>
        <v>0</v>
      </c>
      <c r="H21" s="78">
        <f t="shared" si="5"/>
        <v>0</v>
      </c>
      <c r="I21" s="212">
        <f t="shared" si="5"/>
        <v>11000</v>
      </c>
      <c r="J21" s="212">
        <f t="shared" si="5"/>
        <v>0</v>
      </c>
      <c r="K21" s="78">
        <f t="shared" si="5"/>
        <v>11000</v>
      </c>
      <c r="L21" s="212">
        <f t="shared" si="5"/>
        <v>-766522</v>
      </c>
      <c r="M21" s="211">
        <f t="shared" si="5"/>
        <v>379825668.96823061</v>
      </c>
    </row>
    <row r="22" spans="1:13" x14ac:dyDescent="0.25">
      <c r="A22" s="27"/>
      <c r="B22" s="28" t="s">
        <v>40</v>
      </c>
      <c r="C22" s="182">
        <f>SUM(C23:C29)</f>
        <v>275454658.92200422</v>
      </c>
      <c r="D22" s="88">
        <f t="shared" ref="D22:L22" si="6">SUM(D23:D29)</f>
        <v>764</v>
      </c>
      <c r="E22" s="88">
        <f t="shared" si="6"/>
        <v>0</v>
      </c>
      <c r="F22" s="88">
        <f t="shared" si="6"/>
        <v>0</v>
      </c>
      <c r="G22" s="88">
        <f t="shared" si="6"/>
        <v>0</v>
      </c>
      <c r="H22" s="88">
        <f t="shared" si="2"/>
        <v>0</v>
      </c>
      <c r="I22" s="88">
        <f t="shared" si="6"/>
        <v>11000</v>
      </c>
      <c r="J22" s="88">
        <f t="shared" si="6"/>
        <v>0</v>
      </c>
      <c r="K22" s="88">
        <f t="shared" si="3"/>
        <v>11000</v>
      </c>
      <c r="L22" s="88">
        <f t="shared" si="6"/>
        <v>-3597021</v>
      </c>
      <c r="M22" s="87">
        <f>+C22+D22+E22+H22+K22+L22</f>
        <v>271869401.92200422</v>
      </c>
    </row>
    <row r="23" spans="1:13" x14ac:dyDescent="0.25">
      <c r="A23" s="14">
        <v>200</v>
      </c>
      <c r="B23" s="15" t="s">
        <v>41</v>
      </c>
      <c r="C23" s="183">
        <f>+'Beginning Balances'!I25-Tuition!G21-'Summer Quarter'!C22-ICR!C22-MiscFees!E22</f>
        <v>3310335</v>
      </c>
      <c r="D23" s="80">
        <v>0</v>
      </c>
      <c r="E23" s="80"/>
      <c r="F23" s="80">
        <v>0</v>
      </c>
      <c r="G23" s="80">
        <v>0</v>
      </c>
      <c r="H23" s="80">
        <f t="shared" si="2"/>
        <v>0</v>
      </c>
      <c r="I23" s="80">
        <v>0</v>
      </c>
      <c r="J23" s="80">
        <v>0</v>
      </c>
      <c r="K23" s="80">
        <f t="shared" si="3"/>
        <v>0</v>
      </c>
      <c r="L23" s="80">
        <v>0</v>
      </c>
      <c r="M23" s="79">
        <f t="shared" ref="M23:M29" si="7">+C23+D23+E23+H23+K23+L23</f>
        <v>3310335</v>
      </c>
    </row>
    <row r="24" spans="1:13" x14ac:dyDescent="0.25">
      <c r="A24" s="19">
        <v>201</v>
      </c>
      <c r="B24" s="20" t="s">
        <v>42</v>
      </c>
      <c r="C24" s="179">
        <f>+'Beginning Balances'!I26-Tuition!G22-'Summer Quarter'!C23-ICR!C23-MiscFees!E23</f>
        <v>4399842</v>
      </c>
      <c r="D24" s="84">
        <v>0</v>
      </c>
      <c r="E24" s="84"/>
      <c r="F24" s="84">
        <v>0</v>
      </c>
      <c r="G24" s="84">
        <v>0</v>
      </c>
      <c r="H24" s="84">
        <f t="shared" si="2"/>
        <v>0</v>
      </c>
      <c r="I24" s="84">
        <v>0</v>
      </c>
      <c r="J24" s="84">
        <v>0</v>
      </c>
      <c r="K24" s="84">
        <f t="shared" si="3"/>
        <v>0</v>
      </c>
      <c r="L24" s="84">
        <v>238000</v>
      </c>
      <c r="M24" s="83">
        <f t="shared" si="7"/>
        <v>4637842</v>
      </c>
    </row>
    <row r="25" spans="1:13" x14ac:dyDescent="0.25">
      <c r="A25" s="19">
        <v>202</v>
      </c>
      <c r="B25" s="20" t="s">
        <v>43</v>
      </c>
      <c r="C25" s="179">
        <f>+'Beginning Balances'!I27-Tuition!G23-'Summer Quarter'!C24-ICR!C24-MiscFees!E24</f>
        <v>37212414.922004201</v>
      </c>
      <c r="D25" s="84">
        <v>764</v>
      </c>
      <c r="E25" s="84"/>
      <c r="F25" s="84">
        <v>0</v>
      </c>
      <c r="G25" s="84">
        <v>0</v>
      </c>
      <c r="H25" s="84">
        <f t="shared" si="2"/>
        <v>0</v>
      </c>
      <c r="I25" s="84">
        <v>11000</v>
      </c>
      <c r="J25" s="84">
        <v>0</v>
      </c>
      <c r="K25" s="84">
        <f t="shared" si="3"/>
        <v>11000</v>
      </c>
      <c r="L25" s="84">
        <v>110764</v>
      </c>
      <c r="M25" s="83">
        <f t="shared" si="7"/>
        <v>37334942.922004201</v>
      </c>
    </row>
    <row r="26" spans="1:13" x14ac:dyDescent="0.25">
      <c r="A26" s="19">
        <v>205</v>
      </c>
      <c r="B26" s="20" t="s">
        <v>44</v>
      </c>
      <c r="C26" s="179">
        <f>+'Beginning Balances'!I28-Tuition!G24-'Summer Quarter'!C25-ICR!C25-MiscFees!E25</f>
        <v>198483262</v>
      </c>
      <c r="D26" s="84">
        <v>0</v>
      </c>
      <c r="E26" s="84"/>
      <c r="F26" s="84">
        <v>0</v>
      </c>
      <c r="G26" s="84">
        <v>0</v>
      </c>
      <c r="H26" s="84">
        <f t="shared" si="2"/>
        <v>0</v>
      </c>
      <c r="I26" s="84">
        <v>0</v>
      </c>
      <c r="J26" s="84">
        <v>0</v>
      </c>
      <c r="K26" s="84">
        <f t="shared" si="3"/>
        <v>0</v>
      </c>
      <c r="L26" s="84">
        <v>-3945785</v>
      </c>
      <c r="M26" s="83">
        <f t="shared" si="7"/>
        <v>194537477</v>
      </c>
    </row>
    <row r="27" spans="1:13" x14ac:dyDescent="0.25">
      <c r="A27" s="19">
        <v>214</v>
      </c>
      <c r="B27" s="20" t="s">
        <v>45</v>
      </c>
      <c r="C27" s="179">
        <f>+'Beginning Balances'!I29-Tuition!G25-'Summer Quarter'!C26-ICR!C26-MiscFees!E26</f>
        <v>2699754</v>
      </c>
      <c r="D27" s="84">
        <v>0</v>
      </c>
      <c r="E27" s="84"/>
      <c r="F27" s="84">
        <v>0</v>
      </c>
      <c r="G27" s="84">
        <v>0</v>
      </c>
      <c r="H27" s="84">
        <f t="shared" si="2"/>
        <v>0</v>
      </c>
      <c r="I27" s="84">
        <v>0</v>
      </c>
      <c r="J27" s="84">
        <v>0</v>
      </c>
      <c r="K27" s="84">
        <f t="shared" si="3"/>
        <v>0</v>
      </c>
      <c r="L27" s="84">
        <v>0</v>
      </c>
      <c r="M27" s="83">
        <f t="shared" si="7"/>
        <v>2699754</v>
      </c>
    </row>
    <row r="28" spans="1:13" x14ac:dyDescent="0.25">
      <c r="A28" s="31">
        <v>215</v>
      </c>
      <c r="B28" s="32" t="s">
        <v>46</v>
      </c>
      <c r="C28" s="180">
        <f>+'Beginning Balances'!I30-Tuition!G26-'Summer Quarter'!C27-ICR!C27-MiscFees!E27</f>
        <v>16310354</v>
      </c>
      <c r="D28" s="90">
        <v>0</v>
      </c>
      <c r="E28" s="90"/>
      <c r="F28" s="90">
        <v>0</v>
      </c>
      <c r="G28" s="90">
        <v>0</v>
      </c>
      <c r="H28" s="90">
        <f t="shared" si="2"/>
        <v>0</v>
      </c>
      <c r="I28" s="90">
        <v>0</v>
      </c>
      <c r="J28" s="90">
        <v>0</v>
      </c>
      <c r="K28" s="90">
        <f t="shared" si="3"/>
        <v>0</v>
      </c>
      <c r="L28" s="90">
        <v>0</v>
      </c>
      <c r="M28" s="89">
        <f t="shared" si="7"/>
        <v>16310354</v>
      </c>
    </row>
    <row r="29" spans="1:13" ht="15.75" thickBot="1" x14ac:dyDescent="0.3">
      <c r="A29" s="19">
        <v>312</v>
      </c>
      <c r="B29" s="20" t="s">
        <v>47</v>
      </c>
      <c r="C29" s="179">
        <f>+'Beginning Balances'!I31-Tuition!G27-'Summer Quarter'!C28-ICR!C28-MiscFees!E28</f>
        <v>13038697</v>
      </c>
      <c r="D29" s="84">
        <v>0</v>
      </c>
      <c r="E29" s="84"/>
      <c r="F29" s="84">
        <v>0</v>
      </c>
      <c r="G29" s="84">
        <v>0</v>
      </c>
      <c r="H29" s="84">
        <f t="shared" si="2"/>
        <v>0</v>
      </c>
      <c r="I29" s="84">
        <v>0</v>
      </c>
      <c r="J29" s="84">
        <v>0</v>
      </c>
      <c r="K29" s="84">
        <f t="shared" si="3"/>
        <v>0</v>
      </c>
      <c r="L29" s="84">
        <v>0</v>
      </c>
      <c r="M29" s="83">
        <f t="shared" si="7"/>
        <v>13038697</v>
      </c>
    </row>
    <row r="30" spans="1:13" x14ac:dyDescent="0.25">
      <c r="A30" s="35"/>
      <c r="B30" s="36" t="s">
        <v>48</v>
      </c>
      <c r="C30" s="184">
        <f>SUM(C31:C35)</f>
        <v>36423132.046226405</v>
      </c>
      <c r="D30" s="92">
        <f t="shared" ref="D30:L30" si="8">SUM(D31:D35)</f>
        <v>6389</v>
      </c>
      <c r="E30" s="92">
        <f t="shared" si="8"/>
        <v>0</v>
      </c>
      <c r="F30" s="92">
        <f t="shared" si="8"/>
        <v>0</v>
      </c>
      <c r="G30" s="92">
        <f t="shared" si="8"/>
        <v>0</v>
      </c>
      <c r="H30" s="92">
        <f t="shared" si="2"/>
        <v>0</v>
      </c>
      <c r="I30" s="92">
        <f t="shared" si="8"/>
        <v>0</v>
      </c>
      <c r="J30" s="92">
        <f t="shared" si="8"/>
        <v>0</v>
      </c>
      <c r="K30" s="92">
        <f t="shared" si="3"/>
        <v>0</v>
      </c>
      <c r="L30" s="92">
        <f t="shared" si="8"/>
        <v>347499</v>
      </c>
      <c r="M30" s="91">
        <f>+C30+D30+E30+H30+K30+L30</f>
        <v>36777020.046226405</v>
      </c>
    </row>
    <row r="31" spans="1:13" x14ac:dyDescent="0.25">
      <c r="A31" s="14">
        <v>206</v>
      </c>
      <c r="B31" s="15" t="s">
        <v>49</v>
      </c>
      <c r="C31" s="183">
        <f>+'Beginning Balances'!I33-Tuition!G29-'Summer Quarter'!C30-ICR!C30-MiscFees!E30</f>
        <v>8211732</v>
      </c>
      <c r="D31" s="80">
        <v>0</v>
      </c>
      <c r="E31" s="80"/>
      <c r="F31" s="80">
        <v>0</v>
      </c>
      <c r="G31" s="80">
        <v>0</v>
      </c>
      <c r="H31" s="80">
        <f t="shared" si="2"/>
        <v>0</v>
      </c>
      <c r="I31" s="80">
        <v>0</v>
      </c>
      <c r="J31" s="80">
        <v>0</v>
      </c>
      <c r="K31" s="80">
        <f t="shared" si="3"/>
        <v>0</v>
      </c>
      <c r="L31" s="80">
        <v>100000</v>
      </c>
      <c r="M31" s="79">
        <f t="shared" ref="M31:M35" si="9">+C31+D31+E31+H31+K31+L31</f>
        <v>8311732</v>
      </c>
    </row>
    <row r="32" spans="1:13" x14ac:dyDescent="0.25">
      <c r="A32" s="19">
        <v>212</v>
      </c>
      <c r="B32" s="20" t="s">
        <v>50</v>
      </c>
      <c r="C32" s="179">
        <f>+'Beginning Balances'!I34-Tuition!G30-'Summer Quarter'!C31-ICR!C31-MiscFees!E31</f>
        <v>14898463</v>
      </c>
      <c r="D32" s="84">
        <v>0</v>
      </c>
      <c r="E32" s="84"/>
      <c r="F32" s="84">
        <v>0</v>
      </c>
      <c r="G32" s="84">
        <v>0</v>
      </c>
      <c r="H32" s="84">
        <f t="shared" si="2"/>
        <v>0</v>
      </c>
      <c r="I32" s="84">
        <v>0</v>
      </c>
      <c r="J32" s="84">
        <v>0</v>
      </c>
      <c r="K32" s="84">
        <f t="shared" si="3"/>
        <v>0</v>
      </c>
      <c r="L32" s="84">
        <v>747499</v>
      </c>
      <c r="M32" s="83">
        <f t="shared" si="9"/>
        <v>15645962</v>
      </c>
    </row>
    <row r="33" spans="1:13" x14ac:dyDescent="0.25">
      <c r="A33" s="31">
        <v>255</v>
      </c>
      <c r="B33" s="32" t="s">
        <v>51</v>
      </c>
      <c r="C33" s="180">
        <f>+'Beginning Balances'!I35-Tuition!G31-'Summer Quarter'!C32-ICR!C32-MiscFees!E32</f>
        <v>1812118</v>
      </c>
      <c r="D33" s="90">
        <v>0</v>
      </c>
      <c r="E33" s="90"/>
      <c r="F33" s="90">
        <v>0</v>
      </c>
      <c r="G33" s="90">
        <v>0</v>
      </c>
      <c r="H33" s="90">
        <f t="shared" si="2"/>
        <v>0</v>
      </c>
      <c r="I33" s="90">
        <v>0</v>
      </c>
      <c r="J33" s="90">
        <v>0</v>
      </c>
      <c r="K33" s="90">
        <f t="shared" si="3"/>
        <v>0</v>
      </c>
      <c r="L33" s="90">
        <v>-600000</v>
      </c>
      <c r="M33" s="89">
        <f t="shared" si="9"/>
        <v>1212118</v>
      </c>
    </row>
    <row r="34" spans="1:13" x14ac:dyDescent="0.25">
      <c r="A34" s="31">
        <v>266</v>
      </c>
      <c r="B34" s="32" t="s">
        <v>52</v>
      </c>
      <c r="C34" s="180">
        <f>+'Beginning Balances'!I36-Tuition!G32-'Summer Quarter'!C33-ICR!C33-MiscFees!E33</f>
        <v>6504810.2416922841</v>
      </c>
      <c r="D34" s="90">
        <v>116</v>
      </c>
      <c r="E34" s="90"/>
      <c r="F34" s="90">
        <v>0</v>
      </c>
      <c r="G34" s="90">
        <v>0</v>
      </c>
      <c r="H34" s="90">
        <f t="shared" si="2"/>
        <v>0</v>
      </c>
      <c r="I34" s="90">
        <v>0</v>
      </c>
      <c r="J34" s="90">
        <v>0</v>
      </c>
      <c r="K34" s="90">
        <f t="shared" si="3"/>
        <v>0</v>
      </c>
      <c r="L34" s="90">
        <v>0</v>
      </c>
      <c r="M34" s="89">
        <f t="shared" si="9"/>
        <v>6504926.2416922841</v>
      </c>
    </row>
    <row r="35" spans="1:13" ht="15.75" thickBot="1" x14ac:dyDescent="0.3">
      <c r="A35" s="19">
        <v>282</v>
      </c>
      <c r="B35" s="20" t="s">
        <v>53</v>
      </c>
      <c r="C35" s="179">
        <f>+'Beginning Balances'!I37-Tuition!G33-'Summer Quarter'!C34-ICR!C34-MiscFees!E34</f>
        <v>4996008.8045341223</v>
      </c>
      <c r="D35" s="84">
        <v>6273</v>
      </c>
      <c r="E35" s="84"/>
      <c r="F35" s="84">
        <v>0</v>
      </c>
      <c r="G35" s="84">
        <v>0</v>
      </c>
      <c r="H35" s="84">
        <f t="shared" si="2"/>
        <v>0</v>
      </c>
      <c r="I35" s="84">
        <v>0</v>
      </c>
      <c r="J35" s="84">
        <v>0</v>
      </c>
      <c r="K35" s="84">
        <f t="shared" si="3"/>
        <v>0</v>
      </c>
      <c r="L35" s="84">
        <v>100000</v>
      </c>
      <c r="M35" s="83">
        <f t="shared" si="9"/>
        <v>5102281.8045341223</v>
      </c>
    </row>
    <row r="36" spans="1:13" x14ac:dyDescent="0.25">
      <c r="A36" s="35"/>
      <c r="B36" s="36" t="s">
        <v>54</v>
      </c>
      <c r="C36" s="184">
        <f>SUM(C37:C40)</f>
        <v>68696247</v>
      </c>
      <c r="D36" s="92">
        <f t="shared" ref="D36:L36" si="10">SUM(D37:D40)</f>
        <v>0</v>
      </c>
      <c r="E36" s="92">
        <f t="shared" si="10"/>
        <v>0</v>
      </c>
      <c r="F36" s="92">
        <f t="shared" si="10"/>
        <v>0</v>
      </c>
      <c r="G36" s="92">
        <f t="shared" si="10"/>
        <v>0</v>
      </c>
      <c r="H36" s="92">
        <f t="shared" si="2"/>
        <v>0</v>
      </c>
      <c r="I36" s="92">
        <f t="shared" si="10"/>
        <v>0</v>
      </c>
      <c r="J36" s="92">
        <f t="shared" si="10"/>
        <v>0</v>
      </c>
      <c r="K36" s="92">
        <f t="shared" si="3"/>
        <v>0</v>
      </c>
      <c r="L36" s="92">
        <f t="shared" si="10"/>
        <v>2483000</v>
      </c>
      <c r="M36" s="91">
        <f>+C36+D36+E36+H36+K36+L36</f>
        <v>71179247</v>
      </c>
    </row>
    <row r="37" spans="1:13" x14ac:dyDescent="0.25">
      <c r="A37" s="19">
        <v>207</v>
      </c>
      <c r="B37" s="20" t="s">
        <v>55</v>
      </c>
      <c r="C37" s="179">
        <f>+'Beginning Balances'!I39-Tuition!G35-'Summer Quarter'!C36-ICR!C36-MiscFees!E36</f>
        <v>40025108</v>
      </c>
      <c r="D37" s="84">
        <v>0</v>
      </c>
      <c r="E37" s="84"/>
      <c r="F37" s="84">
        <v>0</v>
      </c>
      <c r="G37" s="84">
        <v>0</v>
      </c>
      <c r="H37" s="84">
        <f t="shared" si="2"/>
        <v>0</v>
      </c>
      <c r="I37" s="84">
        <v>0</v>
      </c>
      <c r="J37" s="84">
        <v>0</v>
      </c>
      <c r="K37" s="84">
        <f t="shared" si="3"/>
        <v>0</v>
      </c>
      <c r="L37" s="84">
        <v>632000</v>
      </c>
      <c r="M37" s="83">
        <f t="shared" ref="M37:M40" si="11">+C37+D37+E37+H37+K37+L37</f>
        <v>40657108</v>
      </c>
    </row>
    <row r="38" spans="1:13" x14ac:dyDescent="0.25">
      <c r="A38" s="14">
        <v>216</v>
      </c>
      <c r="B38" s="15" t="s">
        <v>56</v>
      </c>
      <c r="C38" s="183">
        <f>+'Beginning Balances'!I40-Tuition!G36-'Summer Quarter'!C37-ICR!C37-MiscFees!E37</f>
        <v>13660134</v>
      </c>
      <c r="D38" s="80">
        <v>0</v>
      </c>
      <c r="E38" s="80"/>
      <c r="F38" s="80">
        <v>0</v>
      </c>
      <c r="G38" s="80">
        <v>0</v>
      </c>
      <c r="H38" s="80">
        <f t="shared" si="2"/>
        <v>0</v>
      </c>
      <c r="I38" s="80">
        <v>0</v>
      </c>
      <c r="J38" s="80">
        <v>0</v>
      </c>
      <c r="K38" s="80">
        <f t="shared" si="3"/>
        <v>0</v>
      </c>
      <c r="L38" s="80">
        <v>851000</v>
      </c>
      <c r="M38" s="79">
        <f t="shared" si="11"/>
        <v>14511134</v>
      </c>
    </row>
    <row r="39" spans="1:13" x14ac:dyDescent="0.25">
      <c r="A39" s="14">
        <v>217</v>
      </c>
      <c r="B39" s="15" t="s">
        <v>57</v>
      </c>
      <c r="C39" s="183">
        <f>+'Beginning Balances'!I41-Tuition!G37-'Summer Quarter'!C38-ICR!C38-MiscFees!E38</f>
        <v>695720</v>
      </c>
      <c r="D39" s="80">
        <v>0</v>
      </c>
      <c r="E39" s="80"/>
      <c r="F39" s="80">
        <v>0</v>
      </c>
      <c r="G39" s="80">
        <v>0</v>
      </c>
      <c r="H39" s="80">
        <f t="shared" si="2"/>
        <v>0</v>
      </c>
      <c r="I39" s="80">
        <v>0</v>
      </c>
      <c r="J39" s="80">
        <v>0</v>
      </c>
      <c r="K39" s="80">
        <f t="shared" si="3"/>
        <v>0</v>
      </c>
      <c r="L39" s="80">
        <v>1000000</v>
      </c>
      <c r="M39" s="79">
        <f t="shared" si="11"/>
        <v>1695720</v>
      </c>
    </row>
    <row r="40" spans="1:13" ht="15.75" thickBot="1" x14ac:dyDescent="0.3">
      <c r="A40" s="39">
        <v>301</v>
      </c>
      <c r="B40" s="40" t="s">
        <v>58</v>
      </c>
      <c r="C40" s="185">
        <f>+'Beginning Balances'!I42-Tuition!G38-'Summer Quarter'!C39-ICR!C39-MiscFees!E39</f>
        <v>14315285</v>
      </c>
      <c r="D40" s="94">
        <v>0</v>
      </c>
      <c r="E40" s="94"/>
      <c r="F40" s="94">
        <v>0</v>
      </c>
      <c r="G40" s="94">
        <v>0</v>
      </c>
      <c r="H40" s="94">
        <f t="shared" si="2"/>
        <v>0</v>
      </c>
      <c r="I40" s="94">
        <v>0</v>
      </c>
      <c r="J40" s="94">
        <v>0</v>
      </c>
      <c r="K40" s="94">
        <f t="shared" si="3"/>
        <v>0</v>
      </c>
      <c r="L40" s="94">
        <v>0</v>
      </c>
      <c r="M40" s="93">
        <f t="shared" si="11"/>
        <v>14315285</v>
      </c>
    </row>
    <row r="41" spans="1:13" x14ac:dyDescent="0.25">
      <c r="A41" s="43"/>
      <c r="B41" s="44" t="s">
        <v>59</v>
      </c>
      <c r="C41" s="186">
        <f>+C42+C43</f>
        <v>138619802.72493431</v>
      </c>
      <c r="D41" s="96">
        <f t="shared" ref="D41:L41" si="12">+D42+D43</f>
        <v>251264</v>
      </c>
      <c r="E41" s="96">
        <f t="shared" si="12"/>
        <v>0</v>
      </c>
      <c r="F41" s="96">
        <f t="shared" si="12"/>
        <v>190948.86983769605</v>
      </c>
      <c r="G41" s="96">
        <f t="shared" si="12"/>
        <v>5893800.430839763</v>
      </c>
      <c r="H41" s="96">
        <f t="shared" si="2"/>
        <v>6084749.3006774588</v>
      </c>
      <c r="I41" s="96">
        <f t="shared" si="12"/>
        <v>0</v>
      </c>
      <c r="J41" s="96">
        <f t="shared" si="12"/>
        <v>1555000</v>
      </c>
      <c r="K41" s="96">
        <f t="shared" si="3"/>
        <v>1555000</v>
      </c>
      <c r="L41" s="96">
        <f t="shared" si="12"/>
        <v>-9884736.3933333196</v>
      </c>
      <c r="M41" s="95">
        <f>+C41+D41+E41+H41+K41+L41</f>
        <v>136626079.63227844</v>
      </c>
    </row>
    <row r="42" spans="1:13" x14ac:dyDescent="0.25">
      <c r="A42" s="47">
        <v>400</v>
      </c>
      <c r="B42" s="48" t="s">
        <v>60</v>
      </c>
      <c r="C42" s="187">
        <f>+'Beginning Balances'!I44-Tuition!G40-'Summer Quarter'!C41-ICR!C41-MiscFees!E41</f>
        <v>50470951.724934302</v>
      </c>
      <c r="D42" s="98">
        <v>251264</v>
      </c>
      <c r="E42" s="98"/>
      <c r="F42" s="98">
        <v>190948.86983769605</v>
      </c>
      <c r="G42" s="98">
        <v>5893800.430839763</v>
      </c>
      <c r="H42" s="98">
        <f t="shared" si="2"/>
        <v>6084749.3006774588</v>
      </c>
      <c r="I42" s="98">
        <v>0</v>
      </c>
      <c r="J42" s="98">
        <v>1555000</v>
      </c>
      <c r="K42" s="98">
        <f t="shared" si="3"/>
        <v>1555000</v>
      </c>
      <c r="L42" s="98">
        <v>-4942545</v>
      </c>
      <c r="M42" s="97">
        <f t="shared" ref="M42:M43" si="13">+C42+D42+E42+H42+K42+L42</f>
        <v>53419420.025611758</v>
      </c>
    </row>
    <row r="43" spans="1:13" x14ac:dyDescent="0.25">
      <c r="A43" s="49"/>
      <c r="B43" s="50" t="s">
        <v>62</v>
      </c>
      <c r="C43" s="188">
        <f>+'Beginning Balances'!I45-Tuition!G41-'Summer Quarter'!C42-ICR!C42-MiscFees!E42</f>
        <v>88148851</v>
      </c>
      <c r="D43" s="100"/>
      <c r="E43" s="100"/>
      <c r="F43" s="100"/>
      <c r="G43" s="100"/>
      <c r="H43" s="100">
        <f t="shared" si="2"/>
        <v>0</v>
      </c>
      <c r="I43" s="100"/>
      <c r="J43" s="100"/>
      <c r="K43" s="100">
        <f t="shared" si="3"/>
        <v>0</v>
      </c>
      <c r="L43" s="100">
        <v>-4942191.3933333196</v>
      </c>
      <c r="M43" s="97">
        <f t="shared" si="13"/>
        <v>83206659.606666684</v>
      </c>
    </row>
    <row r="44" spans="1:13" ht="15.75" thickBot="1" x14ac:dyDescent="0.3">
      <c r="A44" s="51"/>
      <c r="B44" s="11" t="s">
        <v>63</v>
      </c>
      <c r="C44" s="101">
        <f>+C5+C21+C41</f>
        <v>740012806.04244137</v>
      </c>
      <c r="D44" s="78">
        <f t="shared" ref="D44:M44" si="14">+D5+D21+D41</f>
        <v>837543</v>
      </c>
      <c r="E44" s="78">
        <f t="shared" si="14"/>
        <v>0</v>
      </c>
      <c r="F44" s="78">
        <f t="shared" si="14"/>
        <v>190948.86983769605</v>
      </c>
      <c r="G44" s="78">
        <f t="shared" si="14"/>
        <v>5893800.430839763</v>
      </c>
      <c r="H44" s="78">
        <f t="shared" si="14"/>
        <v>6084749.3006774588</v>
      </c>
      <c r="I44" s="78">
        <f t="shared" si="14"/>
        <v>4088000</v>
      </c>
      <c r="J44" s="78">
        <f t="shared" si="14"/>
        <v>1555000</v>
      </c>
      <c r="K44" s="78">
        <f t="shared" si="14"/>
        <v>5643000</v>
      </c>
      <c r="L44" s="78">
        <f t="shared" si="14"/>
        <v>-4942191.3933333196</v>
      </c>
      <c r="M44" s="77">
        <f t="shared" si="14"/>
        <v>747635906.94978547</v>
      </c>
    </row>
    <row r="45" spans="1:13" x14ac:dyDescent="0.25">
      <c r="A45" s="52">
        <v>500</v>
      </c>
      <c r="B45" s="53" t="s">
        <v>64</v>
      </c>
      <c r="C45" s="179">
        <f>+'Beginning Balances'!I47-Tuition!G43-'Summer Quarter'!C44-ICR!C44-MiscFees!E44</f>
        <v>21148068.006960019</v>
      </c>
      <c r="D45" s="103">
        <v>193113</v>
      </c>
      <c r="E45" s="103"/>
      <c r="F45" s="103">
        <v>18832.559133524293</v>
      </c>
      <c r="G45" s="103">
        <v>551594.7207364745</v>
      </c>
      <c r="H45" s="103">
        <f t="shared" si="2"/>
        <v>570427.27986999881</v>
      </c>
      <c r="I45" s="103">
        <v>0</v>
      </c>
      <c r="J45" s="103">
        <v>0</v>
      </c>
      <c r="K45" s="103">
        <f t="shared" si="3"/>
        <v>0</v>
      </c>
      <c r="L45" s="103">
        <v>0</v>
      </c>
      <c r="M45" s="102">
        <f t="shared" ref="M45:M46" si="15">+C45+D45+E45+H45+K45+L45</f>
        <v>21911608.286830019</v>
      </c>
    </row>
    <row r="46" spans="1:13" x14ac:dyDescent="0.25">
      <c r="A46" s="54">
        <v>600</v>
      </c>
      <c r="B46" s="55" t="s">
        <v>65</v>
      </c>
      <c r="C46" s="179">
        <f>+'Beginning Balances'!I48-Tuition!G44-'Summer Quarter'!C45-ICR!C45-MiscFees!E45</f>
        <v>23881631.915313005</v>
      </c>
      <c r="D46" s="100">
        <v>165345</v>
      </c>
      <c r="E46" s="100"/>
      <c r="F46" s="100">
        <v>17218.571028779632</v>
      </c>
      <c r="G46" s="100">
        <v>501604.84842376242</v>
      </c>
      <c r="H46" s="100">
        <f t="shared" si="2"/>
        <v>518823.41945254203</v>
      </c>
      <c r="I46" s="100">
        <v>200000</v>
      </c>
      <c r="J46" s="100">
        <v>23000</v>
      </c>
      <c r="K46" s="100">
        <f t="shared" si="3"/>
        <v>223000</v>
      </c>
      <c r="L46" s="100">
        <v>0</v>
      </c>
      <c r="M46" s="99">
        <f t="shared" si="15"/>
        <v>24788800.334765546</v>
      </c>
    </row>
    <row r="47" spans="1:13" ht="15.75" thickBot="1" x14ac:dyDescent="0.3">
      <c r="A47" s="56"/>
      <c r="B47" s="57" t="s">
        <v>66</v>
      </c>
      <c r="C47" s="190">
        <f>+C45+C46</f>
        <v>45029699.922273025</v>
      </c>
      <c r="D47" s="108">
        <f t="shared" ref="D47:L47" si="16">+D45+D46</f>
        <v>358458</v>
      </c>
      <c r="E47" s="108">
        <f t="shared" si="16"/>
        <v>0</v>
      </c>
      <c r="F47" s="108">
        <f t="shared" si="16"/>
        <v>36051.130162303925</v>
      </c>
      <c r="G47" s="108">
        <f t="shared" si="16"/>
        <v>1053199.569160237</v>
      </c>
      <c r="H47" s="108">
        <f t="shared" si="2"/>
        <v>1089250.699322541</v>
      </c>
      <c r="I47" s="108">
        <f t="shared" si="16"/>
        <v>200000</v>
      </c>
      <c r="J47" s="108">
        <f t="shared" si="16"/>
        <v>23000</v>
      </c>
      <c r="K47" s="108">
        <f t="shared" si="3"/>
        <v>223000</v>
      </c>
      <c r="L47" s="108">
        <f t="shared" si="16"/>
        <v>0</v>
      </c>
      <c r="M47" s="107">
        <f>+C47+D47+E47+H47+K47+L47</f>
        <v>46700408.621595569</v>
      </c>
    </row>
    <row r="48" spans="1:13" x14ac:dyDescent="0.25">
      <c r="A48" s="60"/>
      <c r="B48" s="61" t="s">
        <v>67</v>
      </c>
      <c r="C48" s="110">
        <f>+C44+C47</f>
        <v>785042505.96471441</v>
      </c>
      <c r="D48" s="110">
        <f t="shared" ref="D48:M48" si="17">+D44+D47</f>
        <v>1196001</v>
      </c>
      <c r="E48" s="110">
        <f t="shared" si="17"/>
        <v>0</v>
      </c>
      <c r="F48" s="110">
        <f t="shared" si="17"/>
        <v>226999.99999999997</v>
      </c>
      <c r="G48" s="110">
        <f t="shared" si="17"/>
        <v>6947000</v>
      </c>
      <c r="H48" s="110">
        <f t="shared" si="17"/>
        <v>7174000</v>
      </c>
      <c r="I48" s="110">
        <f t="shared" si="17"/>
        <v>4288000</v>
      </c>
      <c r="J48" s="110">
        <f t="shared" si="17"/>
        <v>1578000</v>
      </c>
      <c r="K48" s="110">
        <f t="shared" si="17"/>
        <v>5866000</v>
      </c>
      <c r="L48" s="110">
        <f t="shared" si="17"/>
        <v>-4942191.3933333196</v>
      </c>
      <c r="M48" s="109">
        <f t="shared" si="17"/>
        <v>794336315.57138109</v>
      </c>
    </row>
    <row r="49" spans="1:13" x14ac:dyDescent="0.25">
      <c r="A49" s="154"/>
      <c r="B49" s="155" t="s">
        <v>89</v>
      </c>
      <c r="C49" s="193">
        <v>1710000</v>
      </c>
      <c r="D49" s="193"/>
      <c r="E49" s="193"/>
      <c r="F49" s="193"/>
      <c r="G49" s="193"/>
      <c r="H49" s="193"/>
      <c r="I49" s="193"/>
      <c r="J49" s="193"/>
      <c r="K49" s="193">
        <v>7618000</v>
      </c>
      <c r="L49" s="213"/>
      <c r="M49" s="214">
        <f t="shared" ref="M49" si="18">+C49+D49+E49+H49+K49+L49</f>
        <v>9328000</v>
      </c>
    </row>
    <row r="50" spans="1:13" ht="15.75" thickBot="1" x14ac:dyDescent="0.3">
      <c r="A50" s="159"/>
      <c r="B50" s="160" t="s">
        <v>90</v>
      </c>
      <c r="C50" s="196">
        <f>+C48+C49</f>
        <v>786752505.96471441</v>
      </c>
      <c r="D50" s="196">
        <f t="shared" ref="D50:L50" si="19">+D48+D49</f>
        <v>1196001</v>
      </c>
      <c r="E50" s="196">
        <f t="shared" si="19"/>
        <v>0</v>
      </c>
      <c r="F50" s="196">
        <f t="shared" si="19"/>
        <v>226999.99999999997</v>
      </c>
      <c r="G50" s="196">
        <f t="shared" si="19"/>
        <v>6947000</v>
      </c>
      <c r="H50" s="196">
        <f t="shared" si="19"/>
        <v>7174000</v>
      </c>
      <c r="I50" s="196">
        <f t="shared" si="19"/>
        <v>4288000</v>
      </c>
      <c r="J50" s="196">
        <f t="shared" si="19"/>
        <v>1578000</v>
      </c>
      <c r="K50" s="196">
        <f t="shared" si="19"/>
        <v>13484000</v>
      </c>
      <c r="L50" s="196">
        <f t="shared" si="19"/>
        <v>-4942191.3933333196</v>
      </c>
      <c r="M50" s="197">
        <f>+M48+M49</f>
        <v>803664315.57138109</v>
      </c>
    </row>
    <row r="51" spans="1:13" x14ac:dyDescent="0.25">
      <c r="C51" s="67"/>
      <c r="D51" s="67"/>
      <c r="E51" s="67"/>
      <c r="F51" s="67"/>
      <c r="G51" s="67"/>
      <c r="H51" s="67"/>
      <c r="I51" s="67"/>
      <c r="J51" s="67"/>
      <c r="K51" s="67"/>
      <c r="L51" s="67"/>
      <c r="M51" s="67"/>
    </row>
    <row r="52" spans="1:13" x14ac:dyDescent="0.25">
      <c r="C52" s="66"/>
      <c r="D52" s="67"/>
      <c r="E52" s="67"/>
      <c r="F52" s="67"/>
      <c r="G52" s="67"/>
      <c r="H52" s="67"/>
      <c r="I52" s="67"/>
      <c r="J52" s="67"/>
      <c r="K52" s="67"/>
      <c r="L52" s="67"/>
      <c r="M52" s="67"/>
    </row>
    <row r="53" spans="1:13" x14ac:dyDescent="0.25">
      <c r="C53" s="1"/>
    </row>
    <row r="64" spans="1:13" x14ac:dyDescent="0.25">
      <c r="C64" s="164"/>
      <c r="D64" s="164"/>
      <c r="E64" s="164"/>
      <c r="F64" s="164"/>
      <c r="G64" s="164"/>
      <c r="H64" s="164"/>
      <c r="I64" s="164"/>
      <c r="J64" s="164"/>
      <c r="K64" s="164"/>
      <c r="L64" s="164"/>
      <c r="M64" s="164"/>
    </row>
    <row r="65" spans="3:13" x14ac:dyDescent="0.25">
      <c r="C65" s="164"/>
      <c r="D65" s="164"/>
      <c r="E65" s="164"/>
      <c r="F65" s="164"/>
      <c r="G65" s="164"/>
      <c r="H65" s="164"/>
      <c r="I65" s="164"/>
      <c r="J65" s="164"/>
      <c r="K65" s="164"/>
      <c r="L65" s="164"/>
      <c r="M65" s="164"/>
    </row>
    <row r="66" spans="3:13" x14ac:dyDescent="0.25">
      <c r="C66" s="111"/>
      <c r="D66" s="111"/>
      <c r="E66" s="111"/>
      <c r="F66" s="111"/>
      <c r="G66" s="111"/>
      <c r="H66" s="111"/>
      <c r="I66" s="111"/>
      <c r="J66" s="111"/>
      <c r="K66" s="111"/>
      <c r="L66" s="111"/>
      <c r="M66" s="111"/>
    </row>
    <row r="67" spans="3:13" x14ac:dyDescent="0.25">
      <c r="C67" s="112"/>
      <c r="D67" s="113"/>
      <c r="E67" s="112"/>
      <c r="F67" s="113"/>
      <c r="G67" s="113"/>
      <c r="H67" s="113"/>
      <c r="I67" s="113"/>
      <c r="J67" s="113"/>
      <c r="K67" s="113"/>
      <c r="L67" s="113"/>
      <c r="M67" s="113"/>
    </row>
    <row r="68" spans="3:13" x14ac:dyDescent="0.25">
      <c r="C68" s="113"/>
      <c r="D68" s="112"/>
      <c r="E68" s="112"/>
      <c r="F68" s="112"/>
      <c r="G68" s="113"/>
      <c r="H68" s="112"/>
      <c r="I68" s="112"/>
      <c r="J68" s="112"/>
      <c r="K68" s="112"/>
      <c r="L68" s="112"/>
      <c r="M68" s="113"/>
    </row>
  </sheetData>
  <mergeCells count="1">
    <mergeCell ref="C1:M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AK76"/>
  <sheetViews>
    <sheetView tabSelected="1" zoomScaleNormal="100" workbookViewId="0">
      <pane xSplit="2" ySplit="6" topLeftCell="C7" activePane="bottomRight" state="frozen"/>
      <selection activeCell="E21" sqref="E21"/>
      <selection pane="topRight" activeCell="E21" sqref="E21"/>
      <selection pane="bottomLeft" activeCell="E21" sqref="E21"/>
      <selection pane="bottomRight" activeCell="Z45" sqref="Z45"/>
    </sheetView>
  </sheetViews>
  <sheetFormatPr defaultColWidth="19.42578125" defaultRowHeight="15" outlineLevelRow="1" outlineLevelCol="1" x14ac:dyDescent="0.25"/>
  <cols>
    <col min="1" max="1" width="21.28515625" hidden="1" customWidth="1" outlineLevel="1"/>
    <col min="2" max="2" width="39.28515625" customWidth="1" collapsed="1"/>
    <col min="3" max="3" width="13.28515625" style="72" customWidth="1"/>
    <col min="4" max="6" width="12.140625" customWidth="1"/>
    <col min="7" max="7" width="13.28515625" hidden="1" customWidth="1" outlineLevel="1"/>
    <col min="8" max="8" width="12.140625" customWidth="1" collapsed="1"/>
    <col min="9" max="13" width="12.140625" customWidth="1"/>
    <col min="14" max="16" width="13.28515625" hidden="1" customWidth="1" outlineLevel="1"/>
    <col min="17" max="17" width="12.140625" customWidth="1" collapsed="1"/>
    <col min="18" max="23" width="12.140625" customWidth="1"/>
    <col min="24" max="25" width="13.28515625" hidden="1" customWidth="1" outlineLevel="1"/>
    <col min="26" max="26" width="12.140625" customWidth="1" collapsed="1"/>
    <col min="27" max="28" width="13.28515625" hidden="1" customWidth="1" outlineLevel="1"/>
    <col min="29" max="29" width="12.140625" customWidth="1" collapsed="1"/>
    <col min="30" max="30" width="14.140625" customWidth="1"/>
    <col min="31" max="31" width="12.140625" customWidth="1"/>
    <col min="32" max="32" width="13.28515625" customWidth="1"/>
    <col min="33" max="34" width="15.42578125" hidden="1" customWidth="1"/>
  </cols>
  <sheetData>
    <row r="1" spans="1:37" ht="24.75" customHeight="1" thickBot="1" x14ac:dyDescent="0.3">
      <c r="B1" s="403" t="s">
        <v>132</v>
      </c>
      <c r="C1" s="403"/>
      <c r="D1" s="403"/>
      <c r="E1" s="403"/>
      <c r="F1" s="403"/>
      <c r="G1" s="403"/>
      <c r="H1" s="403"/>
      <c r="I1" s="403"/>
      <c r="J1" s="403"/>
      <c r="K1" s="403"/>
      <c r="L1" s="403"/>
      <c r="M1" s="403"/>
      <c r="N1" s="403"/>
      <c r="O1" s="403"/>
      <c r="P1" s="403"/>
      <c r="Q1" s="403"/>
      <c r="R1" s="403"/>
      <c r="S1" s="403"/>
      <c r="T1" s="403"/>
      <c r="U1" s="403"/>
      <c r="V1" s="403"/>
      <c r="W1" s="403"/>
      <c r="X1" s="403"/>
      <c r="Y1" s="403"/>
      <c r="Z1" s="403"/>
      <c r="AA1" s="403"/>
      <c r="AB1" s="403"/>
      <c r="AC1" s="403"/>
      <c r="AD1" s="403"/>
      <c r="AE1" s="403"/>
      <c r="AF1" s="403"/>
    </row>
    <row r="2" spans="1:37" ht="15" customHeight="1" thickBot="1" x14ac:dyDescent="0.3">
      <c r="A2" s="366" t="s">
        <v>0</v>
      </c>
      <c r="B2" s="370" t="s">
        <v>1</v>
      </c>
      <c r="C2" s="404" t="s">
        <v>7</v>
      </c>
      <c r="D2" s="406" t="s">
        <v>68</v>
      </c>
      <c r="E2" s="407"/>
      <c r="F2" s="407"/>
      <c r="G2" s="407"/>
      <c r="H2" s="407"/>
      <c r="I2" s="408"/>
      <c r="J2" s="409" t="s">
        <v>133</v>
      </c>
      <c r="K2" s="410"/>
      <c r="L2" s="411"/>
      <c r="M2" s="388" t="s">
        <v>91</v>
      </c>
      <c r="N2" s="389"/>
      <c r="O2" s="389"/>
      <c r="P2" s="389"/>
      <c r="Q2" s="389"/>
      <c r="R2" s="390"/>
      <c r="S2" s="391" t="s">
        <v>99</v>
      </c>
      <c r="T2" s="393"/>
      <c r="U2" s="394"/>
      <c r="V2" s="395" t="s">
        <v>79</v>
      </c>
      <c r="W2" s="396"/>
      <c r="X2" s="396"/>
      <c r="Y2" s="396"/>
      <c r="Z2" s="396"/>
      <c r="AA2" s="397"/>
      <c r="AB2" s="397"/>
      <c r="AC2" s="397"/>
      <c r="AD2" s="397"/>
      <c r="AE2" s="398"/>
      <c r="AF2" s="412" t="s">
        <v>134</v>
      </c>
      <c r="AG2" s="401" t="s">
        <v>135</v>
      </c>
      <c r="AH2" s="401" t="s">
        <v>136</v>
      </c>
    </row>
    <row r="3" spans="1:37" s="221" customFormat="1" ht="54" customHeight="1" x14ac:dyDescent="0.25">
      <c r="A3" s="367"/>
      <c r="B3" s="371"/>
      <c r="C3" s="405"/>
      <c r="D3" s="215" t="s">
        <v>137</v>
      </c>
      <c r="E3" s="215" t="s">
        <v>74</v>
      </c>
      <c r="F3" s="216" t="s">
        <v>75</v>
      </c>
      <c r="G3" s="216" t="s">
        <v>76</v>
      </c>
      <c r="H3" s="216" t="s">
        <v>77</v>
      </c>
      <c r="I3" s="217" t="s">
        <v>78</v>
      </c>
      <c r="J3" s="218" t="s">
        <v>138</v>
      </c>
      <c r="K3" s="219" t="s">
        <v>139</v>
      </c>
      <c r="L3" s="218" t="s">
        <v>140</v>
      </c>
      <c r="M3" s="169" t="s">
        <v>69</v>
      </c>
      <c r="N3" s="170" t="s">
        <v>78</v>
      </c>
      <c r="O3" s="170" t="s">
        <v>92</v>
      </c>
      <c r="P3" s="170" t="s">
        <v>141</v>
      </c>
      <c r="Q3" s="171" t="s">
        <v>94</v>
      </c>
      <c r="R3" s="172" t="s">
        <v>78</v>
      </c>
      <c r="S3" s="201" t="s">
        <v>101</v>
      </c>
      <c r="T3" s="203" t="s">
        <v>102</v>
      </c>
      <c r="U3" s="204" t="s">
        <v>78</v>
      </c>
      <c r="V3" s="114" t="s">
        <v>80</v>
      </c>
      <c r="W3" s="209" t="s">
        <v>108</v>
      </c>
      <c r="X3" s="209" t="s">
        <v>110</v>
      </c>
      <c r="Y3" s="209" t="s">
        <v>111</v>
      </c>
      <c r="Z3" s="209" t="s">
        <v>112</v>
      </c>
      <c r="AA3" s="115" t="s">
        <v>113</v>
      </c>
      <c r="AB3" s="115" t="s">
        <v>114</v>
      </c>
      <c r="AC3" s="115" t="s">
        <v>115</v>
      </c>
      <c r="AD3" s="115" t="s">
        <v>142</v>
      </c>
      <c r="AE3" s="116" t="s">
        <v>117</v>
      </c>
      <c r="AF3" s="413"/>
      <c r="AG3" s="402"/>
      <c r="AH3" s="402"/>
      <c r="AI3" s="220"/>
      <c r="AJ3" s="220"/>
      <c r="AK3" s="220"/>
    </row>
    <row r="4" spans="1:37" s="221" customFormat="1" ht="15.75" thickBot="1" x14ac:dyDescent="0.3">
      <c r="A4" s="368"/>
      <c r="B4" s="372"/>
      <c r="C4" s="222" t="s">
        <v>16</v>
      </c>
      <c r="D4" s="223" t="s">
        <v>17</v>
      </c>
      <c r="E4" s="223" t="s">
        <v>18</v>
      </c>
      <c r="F4" s="224" t="s">
        <v>143</v>
      </c>
      <c r="G4" s="224"/>
      <c r="H4" s="224" t="s">
        <v>144</v>
      </c>
      <c r="I4" s="225" t="s">
        <v>145</v>
      </c>
      <c r="J4" s="226" t="s">
        <v>146</v>
      </c>
      <c r="K4" s="227" t="s">
        <v>147</v>
      </c>
      <c r="L4" s="227" t="s">
        <v>148</v>
      </c>
      <c r="M4" s="228" t="s">
        <v>149</v>
      </c>
      <c r="N4" s="229"/>
      <c r="O4" s="229"/>
      <c r="P4" s="229"/>
      <c r="Q4" s="230" t="s">
        <v>150</v>
      </c>
      <c r="R4" s="231" t="s">
        <v>151</v>
      </c>
      <c r="S4" s="232" t="s">
        <v>152</v>
      </c>
      <c r="T4" s="233" t="s">
        <v>153</v>
      </c>
      <c r="U4" s="234" t="s">
        <v>154</v>
      </c>
      <c r="V4" s="235" t="s">
        <v>155</v>
      </c>
      <c r="W4" s="236" t="s">
        <v>156</v>
      </c>
      <c r="X4" s="236"/>
      <c r="Y4" s="236"/>
      <c r="Z4" s="236" t="s">
        <v>157</v>
      </c>
      <c r="AA4" s="237"/>
      <c r="AB4" s="237"/>
      <c r="AC4" s="237" t="s">
        <v>158</v>
      </c>
      <c r="AD4" s="237" t="s">
        <v>159</v>
      </c>
      <c r="AE4" s="238" t="s">
        <v>160</v>
      </c>
      <c r="AF4" s="239" t="s">
        <v>161</v>
      </c>
      <c r="AG4" s="240"/>
      <c r="AH4" s="240"/>
      <c r="AI4" s="220"/>
      <c r="AJ4" s="220"/>
      <c r="AK4" s="220"/>
    </row>
    <row r="5" spans="1:37" s="221" customFormat="1" ht="15.75" hidden="1" outlineLevel="1" thickBot="1" x14ac:dyDescent="0.3">
      <c r="A5" s="368"/>
      <c r="B5" s="372"/>
      <c r="C5" s="241"/>
      <c r="D5" s="242"/>
      <c r="E5" s="242"/>
      <c r="F5" s="243"/>
      <c r="G5" s="243"/>
      <c r="H5" s="243"/>
      <c r="I5" s="244"/>
      <c r="J5" s="245"/>
      <c r="K5" s="246"/>
      <c r="L5" s="246"/>
      <c r="M5" s="247" t="s">
        <v>162</v>
      </c>
      <c r="N5" s="248" t="s">
        <v>163</v>
      </c>
      <c r="O5" s="248" t="s">
        <v>164</v>
      </c>
      <c r="P5" s="248" t="s">
        <v>165</v>
      </c>
      <c r="Q5" s="249" t="s">
        <v>166</v>
      </c>
      <c r="R5" s="250" t="s">
        <v>167</v>
      </c>
      <c r="S5" s="251"/>
      <c r="T5" s="252"/>
      <c r="U5" s="253"/>
      <c r="V5" s="254"/>
      <c r="W5" s="255" t="s">
        <v>168</v>
      </c>
      <c r="X5" s="255" t="s">
        <v>169</v>
      </c>
      <c r="Y5" s="255" t="s">
        <v>170</v>
      </c>
      <c r="Z5" s="255" t="s">
        <v>171</v>
      </c>
      <c r="AA5" s="256"/>
      <c r="AB5" s="256"/>
      <c r="AC5" s="256"/>
      <c r="AD5" s="256"/>
      <c r="AE5" s="120"/>
      <c r="AF5" s="257"/>
      <c r="AG5" s="258"/>
      <c r="AH5" s="258"/>
      <c r="AI5" s="220"/>
      <c r="AJ5" s="220"/>
      <c r="AK5" s="220"/>
    </row>
    <row r="6" spans="1:37" s="220" customFormat="1" ht="64.5" hidden="1" outlineLevel="1" thickBot="1" x14ac:dyDescent="0.3">
      <c r="A6" s="369"/>
      <c r="B6" s="373"/>
      <c r="C6" s="259"/>
      <c r="D6" s="260"/>
      <c r="E6" s="260" t="s">
        <v>172</v>
      </c>
      <c r="F6" s="261" t="s">
        <v>97</v>
      </c>
      <c r="G6" s="261" t="s">
        <v>172</v>
      </c>
      <c r="H6" s="261" t="s">
        <v>97</v>
      </c>
      <c r="I6" s="262" t="s">
        <v>97</v>
      </c>
      <c r="J6" s="263"/>
      <c r="K6" s="264"/>
      <c r="L6" s="264"/>
      <c r="M6" s="175" t="s">
        <v>173</v>
      </c>
      <c r="N6" s="176" t="s">
        <v>96</v>
      </c>
      <c r="O6" s="176" t="s">
        <v>97</v>
      </c>
      <c r="P6" s="176" t="s">
        <v>98</v>
      </c>
      <c r="Q6" s="177" t="s">
        <v>97</v>
      </c>
      <c r="R6" s="178" t="s">
        <v>97</v>
      </c>
      <c r="S6" s="205"/>
      <c r="T6" s="207" t="s">
        <v>97</v>
      </c>
      <c r="U6" s="208" t="s">
        <v>174</v>
      </c>
      <c r="V6" s="118" t="s">
        <v>97</v>
      </c>
      <c r="W6" s="210" t="s">
        <v>175</v>
      </c>
      <c r="X6" s="210" t="s">
        <v>129</v>
      </c>
      <c r="Y6" s="210" t="s">
        <v>129</v>
      </c>
      <c r="Z6" s="210" t="s">
        <v>97</v>
      </c>
      <c r="AA6" s="119" t="s">
        <v>130</v>
      </c>
      <c r="AB6" s="119" t="s">
        <v>130</v>
      </c>
      <c r="AC6" s="119" t="s">
        <v>97</v>
      </c>
      <c r="AD6" s="119" t="s">
        <v>176</v>
      </c>
      <c r="AE6" s="120" t="s">
        <v>97</v>
      </c>
      <c r="AF6" s="265" t="s">
        <v>97</v>
      </c>
      <c r="AG6" s="266"/>
      <c r="AH6" s="266"/>
    </row>
    <row r="7" spans="1:37" s="274" customFormat="1" ht="18" customHeight="1" collapsed="1" thickBot="1" x14ac:dyDescent="0.3">
      <c r="A7" s="10"/>
      <c r="B7" s="11" t="s">
        <v>23</v>
      </c>
      <c r="C7" s="267">
        <f>SUM(C8:C22)</f>
        <v>666398320</v>
      </c>
      <c r="D7" s="268">
        <f t="shared" ref="D7:AF7" si="0">SUM(D8:D22)</f>
        <v>361424702.65072364</v>
      </c>
      <c r="E7" s="268">
        <f t="shared" si="0"/>
        <v>373849220.04089803</v>
      </c>
      <c r="F7" s="268">
        <f t="shared" si="0"/>
        <v>12424517.390174387</v>
      </c>
      <c r="G7" s="268">
        <f t="shared" si="0"/>
        <v>382427229.99384636</v>
      </c>
      <c r="H7" s="268">
        <f t="shared" si="0"/>
        <v>8578009.952948384</v>
      </c>
      <c r="I7" s="269">
        <f t="shared" si="0"/>
        <v>382427229.99384636</v>
      </c>
      <c r="J7" s="268">
        <f t="shared" si="0"/>
        <v>500000</v>
      </c>
      <c r="K7" s="268">
        <f t="shared" si="0"/>
        <v>1337037</v>
      </c>
      <c r="L7" s="268">
        <f t="shared" si="0"/>
        <v>1837037</v>
      </c>
      <c r="M7" s="270">
        <f t="shared" si="0"/>
        <v>83385589</v>
      </c>
      <c r="N7" s="268">
        <f t="shared" si="0"/>
        <v>86911539</v>
      </c>
      <c r="O7" s="268">
        <f t="shared" si="0"/>
        <v>3525950</v>
      </c>
      <c r="P7" s="268">
        <f t="shared" si="0"/>
        <v>0</v>
      </c>
      <c r="Q7" s="268">
        <f t="shared" si="0"/>
        <v>3525950</v>
      </c>
      <c r="R7" s="269">
        <f t="shared" si="0"/>
        <v>86911539</v>
      </c>
      <c r="S7" s="270">
        <f t="shared" si="0"/>
        <v>269063</v>
      </c>
      <c r="T7" s="268">
        <f t="shared" si="0"/>
        <v>22814</v>
      </c>
      <c r="U7" s="269">
        <f t="shared" si="0"/>
        <v>291877</v>
      </c>
      <c r="V7" s="270">
        <f t="shared" si="0"/>
        <v>220818965.34927639</v>
      </c>
      <c r="W7" s="268">
        <f t="shared" si="0"/>
        <v>579126</v>
      </c>
      <c r="X7" s="268">
        <f t="shared" si="0"/>
        <v>0</v>
      </c>
      <c r="Y7" s="268">
        <f t="shared" si="0"/>
        <v>0</v>
      </c>
      <c r="Z7" s="268">
        <f t="shared" si="0"/>
        <v>0</v>
      </c>
      <c r="AA7" s="268">
        <f t="shared" si="0"/>
        <v>4077000</v>
      </c>
      <c r="AB7" s="268">
        <f t="shared" si="0"/>
        <v>0</v>
      </c>
      <c r="AC7" s="268">
        <f t="shared" si="0"/>
        <v>4077000</v>
      </c>
      <c r="AD7" s="268">
        <f t="shared" si="0"/>
        <v>5709067</v>
      </c>
      <c r="AE7" s="269">
        <f t="shared" si="0"/>
        <v>231184158.34927639</v>
      </c>
      <c r="AF7" s="271">
        <f t="shared" si="0"/>
        <v>702651841.34312296</v>
      </c>
      <c r="AG7" s="272">
        <f>SUM(AG8:AG22)</f>
        <v>441000</v>
      </c>
      <c r="AH7" s="272">
        <f>SUM(AH8:AH22)</f>
        <v>703092841.34312296</v>
      </c>
      <c r="AI7" s="273"/>
    </row>
    <row r="8" spans="1:37" s="117" customFormat="1" ht="18" customHeight="1" x14ac:dyDescent="0.25">
      <c r="A8" s="14">
        <v>252</v>
      </c>
      <c r="B8" s="15" t="s">
        <v>24</v>
      </c>
      <c r="C8" s="275">
        <f>SUMIF('Beginning Balances'!A:A,'FY19 ABB Alloc TBL FINAL'!A8,'Beginning Balances'!I:I)</f>
        <v>11819160</v>
      </c>
      <c r="D8" s="80">
        <f>SUMIF(Tuition!A:A,'FY19 ABB Alloc TBL FINAL'!A8,Tuition!G:G)</f>
        <v>9882708.5976926312</v>
      </c>
      <c r="E8" s="80">
        <f>Tuition!H4</f>
        <v>10880359.610433001</v>
      </c>
      <c r="F8" s="80">
        <f>Tuition!I4</f>
        <v>997651.01274036989</v>
      </c>
      <c r="G8" s="80">
        <f>Tuition!J4</f>
        <v>11094096.261942001</v>
      </c>
      <c r="H8" s="80">
        <f>Tuition!K4</f>
        <v>213736.65150899999</v>
      </c>
      <c r="I8" s="79">
        <f>Tuition!L4</f>
        <v>11094096.261942001</v>
      </c>
      <c r="J8" s="80">
        <f>SUMIF('Summer Quarter'!$A:$A,'FY19 ABB Alloc TBL FINAL'!$A8,'Summer Quarter'!C:C)</f>
        <v>0</v>
      </c>
      <c r="K8" s="80">
        <f>SUMIF('Summer Quarter'!$A:$A,'FY19 ABB Alloc TBL FINAL'!$A8,'Summer Quarter'!D:D)</f>
        <v>0</v>
      </c>
      <c r="L8" s="80">
        <f>+J8+K8</f>
        <v>0</v>
      </c>
      <c r="M8" s="183">
        <f>+ICR!C5</f>
        <v>113488</v>
      </c>
      <c r="N8" s="80">
        <f>+ICR!D5</f>
        <v>121968</v>
      </c>
      <c r="O8" s="80">
        <f>+N8-M8</f>
        <v>8480</v>
      </c>
      <c r="P8" s="80"/>
      <c r="Q8" s="80">
        <f>+O8+P8</f>
        <v>8480</v>
      </c>
      <c r="R8" s="79">
        <f>+M8+Q8</f>
        <v>121968</v>
      </c>
      <c r="S8" s="183">
        <f>+MiscFees!E5</f>
        <v>0</v>
      </c>
      <c r="T8" s="80">
        <f t="shared" ref="T8:T22" si="1">+U8-S8</f>
        <v>0</v>
      </c>
      <c r="U8" s="79">
        <f>+MiscFees!G5</f>
        <v>0</v>
      </c>
      <c r="V8" s="183">
        <f>+C8-D8-J8-M8-S8</f>
        <v>1822963.4023073688</v>
      </c>
      <c r="W8" s="80">
        <f>+Supplement!D6</f>
        <v>12990</v>
      </c>
      <c r="X8" s="80">
        <f>+Supplement!F6</f>
        <v>0</v>
      </c>
      <c r="Y8" s="80">
        <f>+Supplement!G6</f>
        <v>0</v>
      </c>
      <c r="Z8" s="80">
        <f>+X8+Y8</f>
        <v>0</v>
      </c>
      <c r="AA8" s="80">
        <f>+Supplement!I6</f>
        <v>0</v>
      </c>
      <c r="AB8" s="80">
        <f>+Supplement!J6</f>
        <v>0</v>
      </c>
      <c r="AC8" s="80">
        <f t="shared" ref="AC8:AC22" si="2">AB8+AA8</f>
        <v>0</v>
      </c>
      <c r="AD8" s="80">
        <f>SUMIF(Supplement!A:A,'FY19 ABB Alloc TBL FINAL'!A8,Supplement!L:L)</f>
        <v>205609.36499999999</v>
      </c>
      <c r="AE8" s="79">
        <f>+V8+W8+Z8+AC8+AD8</f>
        <v>2041562.7673073688</v>
      </c>
      <c r="AF8" s="276">
        <f>+I8+L8+R8+U8+AE8</f>
        <v>13257627.02924937</v>
      </c>
      <c r="AG8" s="277">
        <v>0</v>
      </c>
      <c r="AH8" s="277">
        <f>+AG8+AF8</f>
        <v>13257627.02924937</v>
      </c>
      <c r="AI8" s="273"/>
    </row>
    <row r="9" spans="1:37" s="117" customFormat="1" ht="18" customHeight="1" x14ac:dyDescent="0.25">
      <c r="A9" s="19">
        <v>254</v>
      </c>
      <c r="B9" s="20" t="s">
        <v>25</v>
      </c>
      <c r="C9" s="278">
        <f>SUMIF('Beginning Balances'!A:A,'FY19 ABB Alloc TBL FINAL'!A9,'Beginning Balances'!I:I)</f>
        <v>196298575</v>
      </c>
      <c r="D9" s="84">
        <f>SUMIF(Tuition!A:A,'FY19 ABB Alloc TBL FINAL'!A9,Tuition!G:G)</f>
        <v>173739406.21277386</v>
      </c>
      <c r="E9" s="84">
        <f>Tuition!H5</f>
        <v>178771853.13687998</v>
      </c>
      <c r="F9" s="84">
        <f>Tuition!I5</f>
        <v>5032446.9241061211</v>
      </c>
      <c r="G9" s="84">
        <f>Tuition!J5</f>
        <v>182770968.07708535</v>
      </c>
      <c r="H9" s="84">
        <f>Tuition!K5</f>
        <v>3999114.9402053654</v>
      </c>
      <c r="I9" s="83">
        <f>Tuition!L5</f>
        <v>182770968.07708535</v>
      </c>
      <c r="J9" s="84">
        <f>SUMIF('Summer Quarter'!$A:$A,'FY19 ABB Alloc TBL FINAL'!$A9,'Summer Quarter'!C:C)</f>
        <v>0</v>
      </c>
      <c r="K9" s="84">
        <f>SUMIF('Summer Quarter'!$A:$A,'FY19 ABB Alloc TBL FINAL'!$A9,'Summer Quarter'!D:D)</f>
        <v>0</v>
      </c>
      <c r="L9" s="84">
        <f t="shared" ref="L9:L22" si="3">+J9+K9</f>
        <v>0</v>
      </c>
      <c r="M9" s="179">
        <f>+ICR!C6</f>
        <v>7518738</v>
      </c>
      <c r="N9" s="84">
        <f>+ICR!D6</f>
        <v>7394147</v>
      </c>
      <c r="O9" s="84">
        <f t="shared" ref="O9:O22" si="4">+N9-M9</f>
        <v>-124591</v>
      </c>
      <c r="P9" s="84"/>
      <c r="Q9" s="84">
        <f>+O9+P9</f>
        <v>-124591</v>
      </c>
      <c r="R9" s="83">
        <f t="shared" ref="R9:R22" si="5">+M9+Q9</f>
        <v>7394147</v>
      </c>
      <c r="S9" s="179">
        <f>+MiscFees!E6</f>
        <v>0</v>
      </c>
      <c r="T9" s="84">
        <f t="shared" si="1"/>
        <v>0</v>
      </c>
      <c r="U9" s="83">
        <f>+MiscFees!G6</f>
        <v>0</v>
      </c>
      <c r="V9" s="179">
        <f t="shared" ref="V9:V22" si="6">+C9-D9-J9-M9-S9</f>
        <v>15040430.78722614</v>
      </c>
      <c r="W9" s="80">
        <f>+Supplement!D7</f>
        <v>358953</v>
      </c>
      <c r="X9" s="84">
        <f>+Supplement!F7</f>
        <v>0</v>
      </c>
      <c r="Y9" s="84">
        <f>+Supplement!G7</f>
        <v>0</v>
      </c>
      <c r="Z9" s="84">
        <f t="shared" ref="Z9:Z22" si="7">+X9+Y9</f>
        <v>0</v>
      </c>
      <c r="AA9" s="84">
        <f>+Supplement!I7</f>
        <v>0</v>
      </c>
      <c r="AB9" s="80">
        <f>+Supplement!J7</f>
        <v>0</v>
      </c>
      <c r="AC9" s="80">
        <f t="shared" si="2"/>
        <v>0</v>
      </c>
      <c r="AD9" s="80">
        <f>SUMIF(Supplement!A:A,'FY19 ABB Alloc TBL FINAL'!A9,Supplement!L:L)</f>
        <v>1506665.4980000001</v>
      </c>
      <c r="AE9" s="79">
        <f t="shared" ref="AE9:AE22" si="8">+V9+W9+Z9+AC9+AD9</f>
        <v>16906049.28522614</v>
      </c>
      <c r="AF9" s="279">
        <f t="shared" ref="AF9:AF22" si="9">+I9+L9+R9+U9+AE9</f>
        <v>207071164.36231148</v>
      </c>
      <c r="AG9" s="280">
        <v>172000</v>
      </c>
      <c r="AH9" s="280">
        <f t="shared" ref="AH9:AH22" si="10">+AG9+AF9</f>
        <v>207243164.36231148</v>
      </c>
      <c r="AI9" s="273"/>
    </row>
    <row r="10" spans="1:37" s="117" customFormat="1" ht="18" customHeight="1" x14ac:dyDescent="0.25">
      <c r="A10" s="19">
        <v>256</v>
      </c>
      <c r="B10" s="20" t="s">
        <v>26</v>
      </c>
      <c r="C10" s="278">
        <f>SUMIF('Beginning Balances'!A:A,'FY19 ABB Alloc TBL FINAL'!A10,'Beginning Balances'!I:I)</f>
        <v>33502709</v>
      </c>
      <c r="D10" s="84">
        <f>SUMIF(Tuition!A:A,'FY19 ABB Alloc TBL FINAL'!A10,Tuition!G:G)</f>
        <v>24776004.12386572</v>
      </c>
      <c r="E10" s="84">
        <f>Tuition!H6</f>
        <v>24382846.831134003</v>
      </c>
      <c r="F10" s="84">
        <f>Tuition!I6</f>
        <v>-393157.29273171723</v>
      </c>
      <c r="G10" s="84">
        <f>Tuition!J6</f>
        <v>24906705.235411681</v>
      </c>
      <c r="H10" s="84">
        <f>Tuition!K6</f>
        <v>523858.40427767858</v>
      </c>
      <c r="I10" s="83">
        <f>Tuition!L6</f>
        <v>24906705.235411681</v>
      </c>
      <c r="J10" s="84">
        <f>SUMIF('Summer Quarter'!$A:$A,'FY19 ABB Alloc TBL FINAL'!$A10,'Summer Quarter'!C:C)</f>
        <v>0</v>
      </c>
      <c r="K10" s="84">
        <f>SUMIF('Summer Quarter'!$A:$A,'FY19 ABB Alloc TBL FINAL'!$A10,'Summer Quarter'!D:D)</f>
        <v>0</v>
      </c>
      <c r="L10" s="84">
        <f t="shared" si="3"/>
        <v>0</v>
      </c>
      <c r="M10" s="179">
        <f>+ICR!C7</f>
        <v>38337</v>
      </c>
      <c r="N10" s="84">
        <f>+ICR!D7</f>
        <v>47859</v>
      </c>
      <c r="O10" s="84">
        <f t="shared" si="4"/>
        <v>9522</v>
      </c>
      <c r="P10" s="84"/>
      <c r="Q10" s="84">
        <f t="shared" ref="Q10:Q22" si="11">+O10+P10</f>
        <v>9522</v>
      </c>
      <c r="R10" s="83">
        <f t="shared" si="5"/>
        <v>47859</v>
      </c>
      <c r="S10" s="179">
        <f>+MiscFees!E7</f>
        <v>0</v>
      </c>
      <c r="T10" s="84">
        <f t="shared" si="1"/>
        <v>0</v>
      </c>
      <c r="U10" s="83">
        <f>+MiscFees!G7</f>
        <v>0</v>
      </c>
      <c r="V10" s="179">
        <f t="shared" si="6"/>
        <v>8688367.8761342801</v>
      </c>
      <c r="W10" s="80">
        <f>+Supplement!D8</f>
        <v>41140</v>
      </c>
      <c r="X10" s="84">
        <f>+Supplement!F8</f>
        <v>0</v>
      </c>
      <c r="Y10" s="84">
        <f>+Supplement!G8</f>
        <v>0</v>
      </c>
      <c r="Z10" s="84">
        <f t="shared" si="7"/>
        <v>0</v>
      </c>
      <c r="AA10" s="84">
        <f>+Supplement!I8</f>
        <v>0</v>
      </c>
      <c r="AB10" s="80">
        <f>+Supplement!J8</f>
        <v>0</v>
      </c>
      <c r="AC10" s="80">
        <f t="shared" si="2"/>
        <v>0</v>
      </c>
      <c r="AD10" s="80">
        <f>SUMIF(Supplement!A:A,'FY19 ABB Alloc TBL FINAL'!A10,Supplement!L:L)</f>
        <v>356184.58199999999</v>
      </c>
      <c r="AE10" s="79">
        <f t="shared" si="8"/>
        <v>9085692.4581342805</v>
      </c>
      <c r="AF10" s="279">
        <f t="shared" si="9"/>
        <v>34040256.69354596</v>
      </c>
      <c r="AG10" s="280">
        <v>0</v>
      </c>
      <c r="AH10" s="280">
        <f t="shared" si="10"/>
        <v>34040256.69354596</v>
      </c>
      <c r="AI10" s="273"/>
    </row>
    <row r="11" spans="1:37" s="117" customFormat="1" ht="18" customHeight="1" x14ac:dyDescent="0.25">
      <c r="A11" s="19">
        <v>258</v>
      </c>
      <c r="B11" s="20" t="s">
        <v>27</v>
      </c>
      <c r="C11" s="278">
        <f>SUMIF('Beginning Balances'!A:A,'FY19 ABB Alloc TBL FINAL'!A11,'Beginning Balances'!I:I)</f>
        <v>17137621</v>
      </c>
      <c r="D11" s="84">
        <f>SUMIF(Tuition!A:A,'FY19 ABB Alloc TBL FINAL'!A11,Tuition!G:G)</f>
        <v>9456947.9923279155</v>
      </c>
      <c r="E11" s="84">
        <f>Tuition!H7</f>
        <v>10397967.223892</v>
      </c>
      <c r="F11" s="84">
        <f>Tuition!I7</f>
        <v>941019.23156408407</v>
      </c>
      <c r="G11" s="84">
        <f>Tuition!J7</f>
        <v>10601479.348598078</v>
      </c>
      <c r="H11" s="84">
        <f>Tuition!K7</f>
        <v>203512.12470607832</v>
      </c>
      <c r="I11" s="83">
        <f>Tuition!L7</f>
        <v>10601479.348598078</v>
      </c>
      <c r="J11" s="84">
        <f>SUMIF('Summer Quarter'!$A:$A,'FY19 ABB Alloc TBL FINAL'!$A11,'Summer Quarter'!C:C)</f>
        <v>0</v>
      </c>
      <c r="K11" s="84">
        <f>SUMIF('Summer Quarter'!$A:$A,'FY19 ABB Alloc TBL FINAL'!$A11,'Summer Quarter'!D:D)</f>
        <v>0</v>
      </c>
      <c r="L11" s="84">
        <f t="shared" si="3"/>
        <v>0</v>
      </c>
      <c r="M11" s="179">
        <f>+ICR!C8</f>
        <v>1330478</v>
      </c>
      <c r="N11" s="84">
        <f>+ICR!D8</f>
        <v>1251890</v>
      </c>
      <c r="O11" s="84">
        <f t="shared" si="4"/>
        <v>-78588</v>
      </c>
      <c r="P11" s="84"/>
      <c r="Q11" s="84">
        <f t="shared" si="11"/>
        <v>-78588</v>
      </c>
      <c r="R11" s="83">
        <f t="shared" si="5"/>
        <v>1251890</v>
      </c>
      <c r="S11" s="179">
        <f>+MiscFees!E8</f>
        <v>0</v>
      </c>
      <c r="T11" s="84">
        <f t="shared" si="1"/>
        <v>0</v>
      </c>
      <c r="U11" s="83">
        <f>+MiscFees!G8</f>
        <v>0</v>
      </c>
      <c r="V11" s="179">
        <f t="shared" si="6"/>
        <v>6350195.0076720845</v>
      </c>
      <c r="W11" s="80">
        <f>+Supplement!D9</f>
        <v>12609</v>
      </c>
      <c r="X11" s="84">
        <f>+Supplement!F9</f>
        <v>0</v>
      </c>
      <c r="Y11" s="84">
        <f>+Supplement!G9</f>
        <v>0</v>
      </c>
      <c r="Z11" s="84">
        <f t="shared" si="7"/>
        <v>0</v>
      </c>
      <c r="AA11" s="84">
        <f>+Supplement!I9</f>
        <v>0</v>
      </c>
      <c r="AB11" s="80">
        <f>+Supplement!J9</f>
        <v>0</v>
      </c>
      <c r="AC11" s="80">
        <f t="shared" si="2"/>
        <v>0</v>
      </c>
      <c r="AD11" s="80">
        <f>SUMIF(Supplement!A:A,'FY19 ABB Alloc TBL FINAL'!A11,Supplement!L:L)</f>
        <v>135074.53700000001</v>
      </c>
      <c r="AE11" s="79">
        <f t="shared" si="8"/>
        <v>6497878.544672085</v>
      </c>
      <c r="AF11" s="279">
        <f t="shared" si="9"/>
        <v>18351247.893270165</v>
      </c>
      <c r="AG11" s="280">
        <v>29000</v>
      </c>
      <c r="AH11" s="280">
        <f t="shared" si="10"/>
        <v>18380247.893270165</v>
      </c>
      <c r="AI11" s="273"/>
    </row>
    <row r="12" spans="1:37" s="117" customFormat="1" ht="18" customHeight="1" x14ac:dyDescent="0.25">
      <c r="A12" s="19">
        <v>260</v>
      </c>
      <c r="B12" s="20" t="s">
        <v>28</v>
      </c>
      <c r="C12" s="278">
        <f>SUMIF('Beginning Balances'!A:A,'FY19 ABB Alloc TBL FINAL'!A12,'Beginning Balances'!I:I)</f>
        <v>92146405</v>
      </c>
      <c r="D12" s="84">
        <f>SUMIF(Tuition!A:A,'FY19 ABB Alloc TBL FINAL'!A12,Tuition!G:G)</f>
        <v>38471384.998532295</v>
      </c>
      <c r="E12" s="84">
        <f>Tuition!H8</f>
        <v>41175749.168360993</v>
      </c>
      <c r="F12" s="84">
        <f>Tuition!I8</f>
        <v>2704364.169828698</v>
      </c>
      <c r="G12" s="84">
        <f>Tuition!J8</f>
        <v>41947663.33962585</v>
      </c>
      <c r="H12" s="84">
        <f>Tuition!K8</f>
        <v>771914.17126485705</v>
      </c>
      <c r="I12" s="83">
        <f>Tuition!L8</f>
        <v>41947663.33962585</v>
      </c>
      <c r="J12" s="84">
        <f>SUMIF('Summer Quarter'!$A:$A,'FY19 ABB Alloc TBL FINAL'!$A12,'Summer Quarter'!C:C)</f>
        <v>0</v>
      </c>
      <c r="K12" s="84">
        <f>SUMIF('Summer Quarter'!$A:$A,'FY19 ABB Alloc TBL FINAL'!$A12,'Summer Quarter'!D:D)</f>
        <v>0</v>
      </c>
      <c r="L12" s="84">
        <f t="shared" si="3"/>
        <v>0</v>
      </c>
      <c r="M12" s="179">
        <f>+ICR!C9</f>
        <v>9376901</v>
      </c>
      <c r="N12" s="84">
        <f>+ICR!D9</f>
        <v>9510651</v>
      </c>
      <c r="O12" s="84">
        <f t="shared" si="4"/>
        <v>133750</v>
      </c>
      <c r="P12" s="84"/>
      <c r="Q12" s="84">
        <f t="shared" si="11"/>
        <v>133750</v>
      </c>
      <c r="R12" s="83">
        <f t="shared" si="5"/>
        <v>9510651</v>
      </c>
      <c r="S12" s="179">
        <f>+MiscFees!E9</f>
        <v>0</v>
      </c>
      <c r="T12" s="84">
        <f t="shared" si="1"/>
        <v>0</v>
      </c>
      <c r="U12" s="83">
        <f>+MiscFees!G9</f>
        <v>0</v>
      </c>
      <c r="V12" s="179">
        <f t="shared" si="6"/>
        <v>44298119.001467705</v>
      </c>
      <c r="W12" s="80">
        <f>+Supplement!D10</f>
        <v>65677</v>
      </c>
      <c r="X12" s="84">
        <f>+Supplement!F10</f>
        <v>0</v>
      </c>
      <c r="Y12" s="84">
        <f>+Supplement!G10</f>
        <v>0</v>
      </c>
      <c r="Z12" s="84">
        <f t="shared" si="7"/>
        <v>0</v>
      </c>
      <c r="AA12" s="84">
        <f>+Supplement!I10</f>
        <v>3000000</v>
      </c>
      <c r="AB12" s="80">
        <f>+Supplement!J10</f>
        <v>0</v>
      </c>
      <c r="AC12" s="80">
        <f t="shared" si="2"/>
        <v>3000000</v>
      </c>
      <c r="AD12" s="80">
        <f>SUMIF(Supplement!A:A,'FY19 ABB Alloc TBL FINAL'!A12,Supplement!L:L)</f>
        <v>649412.478</v>
      </c>
      <c r="AE12" s="79">
        <f t="shared" si="8"/>
        <v>48013208.479467705</v>
      </c>
      <c r="AF12" s="279">
        <f t="shared" si="9"/>
        <v>99471522.819093555</v>
      </c>
      <c r="AG12" s="280">
        <v>0</v>
      </c>
      <c r="AH12" s="280">
        <f t="shared" si="10"/>
        <v>99471522.819093555</v>
      </c>
      <c r="AI12" s="273"/>
    </row>
    <row r="13" spans="1:37" s="117" customFormat="1" ht="18" customHeight="1" x14ac:dyDescent="0.25">
      <c r="A13" s="19">
        <v>263</v>
      </c>
      <c r="B13" s="20" t="s">
        <v>29</v>
      </c>
      <c r="C13" s="278">
        <f>SUMIF('Beginning Balances'!A:A,'FY19 ABB Alloc TBL FINAL'!A13,'Beginning Balances'!I:I)</f>
        <v>46398511</v>
      </c>
      <c r="D13" s="84">
        <f>SUMIF(Tuition!A:A,'FY19 ABB Alloc TBL FINAL'!A13,Tuition!G:G)</f>
        <v>18003232.178929374</v>
      </c>
      <c r="E13" s="84">
        <f>Tuition!H9</f>
        <v>18051952.077901002</v>
      </c>
      <c r="F13" s="84">
        <f>Tuition!I9</f>
        <v>48719.898971628398</v>
      </c>
      <c r="G13" s="84">
        <f>Tuition!J9</f>
        <v>18418843.647125844</v>
      </c>
      <c r="H13" s="84">
        <f>Tuition!K9</f>
        <v>366891.56922484189</v>
      </c>
      <c r="I13" s="83">
        <f>Tuition!L9</f>
        <v>18418843.647125844</v>
      </c>
      <c r="J13" s="84">
        <f>SUMIF('Summer Quarter'!$A:$A,'FY19 ABB Alloc TBL FINAL'!$A13,'Summer Quarter'!C:C)</f>
        <v>0</v>
      </c>
      <c r="K13" s="84">
        <f>SUMIF('Summer Quarter'!$A:$A,'FY19 ABB Alloc TBL FINAL'!$A13,'Summer Quarter'!D:D)</f>
        <v>0</v>
      </c>
      <c r="L13" s="84">
        <f t="shared" si="3"/>
        <v>0</v>
      </c>
      <c r="M13" s="179">
        <f>+ICR!C10</f>
        <v>5598495</v>
      </c>
      <c r="N13" s="84">
        <f>+ICR!D10</f>
        <v>5746693</v>
      </c>
      <c r="O13" s="84">
        <f t="shared" si="4"/>
        <v>148198</v>
      </c>
      <c r="P13" s="84"/>
      <c r="Q13" s="84">
        <f t="shared" si="11"/>
        <v>148198</v>
      </c>
      <c r="R13" s="83">
        <f t="shared" si="5"/>
        <v>5746693</v>
      </c>
      <c r="S13" s="179">
        <f>+MiscFees!E10</f>
        <v>0</v>
      </c>
      <c r="T13" s="98">
        <f t="shared" si="1"/>
        <v>0</v>
      </c>
      <c r="U13" s="97">
        <f>+MiscFees!G10</f>
        <v>0</v>
      </c>
      <c r="V13" s="179">
        <f t="shared" si="6"/>
        <v>22796783.821070626</v>
      </c>
      <c r="W13" s="80">
        <f>+Supplement!D11</f>
        <v>31278</v>
      </c>
      <c r="X13" s="84">
        <f>+Supplement!F11</f>
        <v>0</v>
      </c>
      <c r="Y13" s="84">
        <f>+Supplement!G11</f>
        <v>0</v>
      </c>
      <c r="Z13" s="98">
        <f t="shared" si="7"/>
        <v>0</v>
      </c>
      <c r="AA13" s="98">
        <f>+Supplement!I11</f>
        <v>77000</v>
      </c>
      <c r="AB13" s="103">
        <f>+Supplement!J11</f>
        <v>0</v>
      </c>
      <c r="AC13" s="103">
        <f t="shared" si="2"/>
        <v>77000</v>
      </c>
      <c r="AD13" s="103">
        <f>SUMIF(Supplement!A:A,'FY19 ABB Alloc TBL FINAL'!A13,Supplement!L:L)</f>
        <v>354977.86900000001</v>
      </c>
      <c r="AE13" s="79">
        <f t="shared" si="8"/>
        <v>23260039.690070625</v>
      </c>
      <c r="AF13" s="279">
        <f t="shared" si="9"/>
        <v>47425576.337196469</v>
      </c>
      <c r="AG13" s="280">
        <v>10000</v>
      </c>
      <c r="AH13" s="280">
        <f t="shared" si="10"/>
        <v>47435576.337196469</v>
      </c>
      <c r="AI13" s="273"/>
    </row>
    <row r="14" spans="1:37" s="117" customFormat="1" ht="18" customHeight="1" x14ac:dyDescent="0.25">
      <c r="A14" s="19">
        <v>267</v>
      </c>
      <c r="B14" s="20" t="s">
        <v>30</v>
      </c>
      <c r="C14" s="278">
        <f>SUMIF('Beginning Balances'!A:A,'FY19 ABB Alloc TBL FINAL'!A14,'Beginning Balances'!I:I)</f>
        <v>8437737</v>
      </c>
      <c r="D14" s="84">
        <f>SUMIF(Tuition!A:A,'FY19 ABB Alloc TBL FINAL'!A14,Tuition!G:G)</f>
        <v>5839862.926138333</v>
      </c>
      <c r="E14" s="84">
        <f>Tuition!H10</f>
        <v>6936399.9151079999</v>
      </c>
      <c r="F14" s="84">
        <f>Tuition!I10</f>
        <v>1096536.9889696669</v>
      </c>
      <c r="G14" s="84">
        <f>Tuition!J10</f>
        <v>7093699.0249546506</v>
      </c>
      <c r="H14" s="84">
        <f>Tuition!K10</f>
        <v>157299.10984665062</v>
      </c>
      <c r="I14" s="83">
        <f>Tuition!L10</f>
        <v>7093699.0249546506</v>
      </c>
      <c r="J14" s="84">
        <f>SUMIF('Summer Quarter'!$A:$A,'FY19 ABB Alloc TBL FINAL'!$A14,'Summer Quarter'!C:C)</f>
        <v>0</v>
      </c>
      <c r="K14" s="84">
        <f>SUMIF('Summer Quarter'!$A:$A,'FY19 ABB Alloc TBL FINAL'!$A14,'Summer Quarter'!D:D)</f>
        <v>0</v>
      </c>
      <c r="L14" s="84">
        <f t="shared" si="3"/>
        <v>0</v>
      </c>
      <c r="M14" s="179">
        <f>+ICR!C11</f>
        <v>337978</v>
      </c>
      <c r="N14" s="84">
        <f>+ICR!D11</f>
        <v>369190</v>
      </c>
      <c r="O14" s="84">
        <f t="shared" si="4"/>
        <v>31212</v>
      </c>
      <c r="P14" s="84"/>
      <c r="Q14" s="84">
        <f t="shared" si="11"/>
        <v>31212</v>
      </c>
      <c r="R14" s="83">
        <f t="shared" si="5"/>
        <v>369190</v>
      </c>
      <c r="S14" s="179">
        <f>+MiscFees!E11</f>
        <v>0</v>
      </c>
      <c r="T14" s="98">
        <f t="shared" si="1"/>
        <v>0</v>
      </c>
      <c r="U14" s="97">
        <f>+MiscFees!G11</f>
        <v>0</v>
      </c>
      <c r="V14" s="179">
        <f t="shared" si="6"/>
        <v>2259896.073861667</v>
      </c>
      <c r="W14" s="80">
        <f>+Supplement!D12</f>
        <v>14146</v>
      </c>
      <c r="X14" s="84">
        <f>+Supplement!F12</f>
        <v>0</v>
      </c>
      <c r="Y14" s="84">
        <f>+Supplement!G12</f>
        <v>0</v>
      </c>
      <c r="Z14" s="98">
        <f t="shared" si="7"/>
        <v>0</v>
      </c>
      <c r="AA14" s="98">
        <f>+Supplement!I12</f>
        <v>0</v>
      </c>
      <c r="AB14" s="103">
        <f>+Supplement!J12</f>
        <v>0</v>
      </c>
      <c r="AC14" s="103">
        <f t="shared" si="2"/>
        <v>0</v>
      </c>
      <c r="AD14" s="103">
        <f>SUMIF(Supplement!A:A,'FY19 ABB Alloc TBL FINAL'!A14,Supplement!L:L)</f>
        <v>60294.714999999997</v>
      </c>
      <c r="AE14" s="79">
        <f t="shared" si="8"/>
        <v>2334336.7888616668</v>
      </c>
      <c r="AF14" s="279">
        <f t="shared" si="9"/>
        <v>9797225.8138163164</v>
      </c>
      <c r="AG14" s="280">
        <v>0</v>
      </c>
      <c r="AH14" s="280">
        <f t="shared" si="10"/>
        <v>9797225.8138163164</v>
      </c>
      <c r="AI14" s="273"/>
    </row>
    <row r="15" spans="1:37" s="117" customFormat="1" ht="18" customHeight="1" x14ac:dyDescent="0.25">
      <c r="A15" s="19">
        <v>268</v>
      </c>
      <c r="B15" s="20" t="s">
        <v>31</v>
      </c>
      <c r="C15" s="278">
        <f>SUMIF('Beginning Balances'!A:A,'FY19 ABB Alloc TBL FINAL'!A15,'Beginning Balances'!I:I)</f>
        <v>15959415</v>
      </c>
      <c r="D15" s="84">
        <f>SUMIF(Tuition!A:A,'FY19 ABB Alloc TBL FINAL'!A15,Tuition!G:G)</f>
        <v>11451987.920455676</v>
      </c>
      <c r="E15" s="84">
        <f>Tuition!H11</f>
        <v>11234984.635910003</v>
      </c>
      <c r="F15" s="84">
        <f>Tuition!I11</f>
        <v>-217003.28454567306</v>
      </c>
      <c r="G15" s="84">
        <f>Tuition!J11</f>
        <v>11540698.105230182</v>
      </c>
      <c r="H15" s="84">
        <f>Tuition!K11</f>
        <v>305713.46932017989</v>
      </c>
      <c r="I15" s="83">
        <f>Tuition!L11</f>
        <v>11540698.105230182</v>
      </c>
      <c r="J15" s="84">
        <f>SUMIF('Summer Quarter'!$A:$A,'FY19 ABB Alloc TBL FINAL'!$A15,'Summer Quarter'!C:C)</f>
        <v>0</v>
      </c>
      <c r="K15" s="84">
        <f>SUMIF('Summer Quarter'!$A:$A,'FY19 ABB Alloc TBL FINAL'!$A15,'Summer Quarter'!D:D)</f>
        <v>0</v>
      </c>
      <c r="L15" s="84">
        <f t="shared" si="3"/>
        <v>0</v>
      </c>
      <c r="M15" s="179">
        <f>+ICR!C12</f>
        <v>283619</v>
      </c>
      <c r="N15" s="84">
        <f>+ICR!D12</f>
        <v>188319</v>
      </c>
      <c r="O15" s="84">
        <f t="shared" si="4"/>
        <v>-95300</v>
      </c>
      <c r="P15" s="84"/>
      <c r="Q15" s="84">
        <f t="shared" si="11"/>
        <v>-95300</v>
      </c>
      <c r="R15" s="83">
        <f t="shared" si="5"/>
        <v>188319</v>
      </c>
      <c r="S15" s="179">
        <f>+MiscFees!E12</f>
        <v>72311</v>
      </c>
      <c r="T15" s="98">
        <f>+U15-S15</f>
        <v>10406</v>
      </c>
      <c r="U15" s="97">
        <f>+MiscFees!G12</f>
        <v>82717</v>
      </c>
      <c r="V15" s="179">
        <f t="shared" si="6"/>
        <v>4151497.0795443244</v>
      </c>
      <c r="W15" s="80">
        <f>+Supplement!D13</f>
        <v>217</v>
      </c>
      <c r="X15" s="84">
        <f>+Supplement!F13</f>
        <v>0</v>
      </c>
      <c r="Y15" s="84">
        <f>+Supplement!G13</f>
        <v>0</v>
      </c>
      <c r="Z15" s="98">
        <f t="shared" si="7"/>
        <v>0</v>
      </c>
      <c r="AA15" s="98">
        <f>+Supplement!I13</f>
        <v>0</v>
      </c>
      <c r="AB15" s="103">
        <f>+Supplement!J13</f>
        <v>0</v>
      </c>
      <c r="AC15" s="103">
        <f t="shared" si="2"/>
        <v>0</v>
      </c>
      <c r="AD15" s="103">
        <f>SUMIF(Supplement!A:A,'FY19 ABB Alloc TBL FINAL'!A15,Supplement!L:L)</f>
        <v>541646.17700000003</v>
      </c>
      <c r="AE15" s="79">
        <f t="shared" si="8"/>
        <v>4693360.2565443246</v>
      </c>
      <c r="AF15" s="279">
        <f t="shared" si="9"/>
        <v>16505094.361774508</v>
      </c>
      <c r="AG15" s="280">
        <v>0</v>
      </c>
      <c r="AH15" s="280">
        <f t="shared" si="10"/>
        <v>16505094.361774508</v>
      </c>
      <c r="AI15" s="273"/>
    </row>
    <row r="16" spans="1:37" s="117" customFormat="1" ht="18" customHeight="1" x14ac:dyDescent="0.25">
      <c r="A16" s="19">
        <v>270</v>
      </c>
      <c r="B16" s="20" t="s">
        <v>32</v>
      </c>
      <c r="C16" s="278">
        <f>SUMIF('Beginning Balances'!A:A,'FY19 ABB Alloc TBL FINAL'!A16,'Beginning Balances'!I:I)</f>
        <v>6943181</v>
      </c>
      <c r="D16" s="84">
        <f>SUMIF(Tuition!A:A,'FY19 ABB Alloc TBL FINAL'!A16,Tuition!G:G)</f>
        <v>5073244.7383408919</v>
      </c>
      <c r="E16" s="84">
        <f>Tuition!H12</f>
        <v>5058739.5748939998</v>
      </c>
      <c r="F16" s="84">
        <f>Tuition!I12</f>
        <v>-14505.163446892053</v>
      </c>
      <c r="G16" s="84">
        <f>Tuition!J12</f>
        <v>5297192.2766944263</v>
      </c>
      <c r="H16" s="84">
        <f>Tuition!K12</f>
        <v>238452.70180042647</v>
      </c>
      <c r="I16" s="83">
        <f>Tuition!L12</f>
        <v>5297192.2766944263</v>
      </c>
      <c r="J16" s="84">
        <f>SUMIF('Summer Quarter'!$A:$A,'FY19 ABB Alloc TBL FINAL'!$A16,'Summer Quarter'!C:C)</f>
        <v>0</v>
      </c>
      <c r="K16" s="84">
        <f>SUMIF('Summer Quarter'!$A:$A,'FY19 ABB Alloc TBL FINAL'!$A16,'Summer Quarter'!F:F)</f>
        <v>0</v>
      </c>
      <c r="L16" s="84">
        <f t="shared" si="3"/>
        <v>0</v>
      </c>
      <c r="M16" s="179">
        <f>+ICR!C13</f>
        <v>240363</v>
      </c>
      <c r="N16" s="84">
        <f>+ICR!D13</f>
        <v>264951</v>
      </c>
      <c r="O16" s="84">
        <f t="shared" si="4"/>
        <v>24588</v>
      </c>
      <c r="P16" s="84"/>
      <c r="Q16" s="84">
        <f t="shared" si="11"/>
        <v>24588</v>
      </c>
      <c r="R16" s="83">
        <f t="shared" si="5"/>
        <v>264951</v>
      </c>
      <c r="S16" s="179">
        <f>+MiscFees!E13</f>
        <v>0</v>
      </c>
      <c r="T16" s="98">
        <f t="shared" si="1"/>
        <v>0</v>
      </c>
      <c r="U16" s="97">
        <f>+MiscFees!G13</f>
        <v>0</v>
      </c>
      <c r="V16" s="179">
        <f t="shared" si="6"/>
        <v>1629573.2616591081</v>
      </c>
      <c r="W16" s="80">
        <f>+Supplement!D14</f>
        <v>285</v>
      </c>
      <c r="X16" s="84">
        <f>+Supplement!F14</f>
        <v>0</v>
      </c>
      <c r="Y16" s="84">
        <f>+Supplement!G14</f>
        <v>0</v>
      </c>
      <c r="Z16" s="98">
        <f t="shared" si="7"/>
        <v>0</v>
      </c>
      <c r="AA16" s="98">
        <f>+Supplement!I14</f>
        <v>0</v>
      </c>
      <c r="AB16" s="103">
        <f>+Supplement!J14</f>
        <v>0</v>
      </c>
      <c r="AC16" s="103">
        <f t="shared" si="2"/>
        <v>0</v>
      </c>
      <c r="AD16" s="103">
        <f>SUMIF(Supplement!A:A,'FY19 ABB Alloc TBL FINAL'!A16,Supplement!L:L)</f>
        <v>67772.445000000007</v>
      </c>
      <c r="AE16" s="79">
        <f t="shared" si="8"/>
        <v>1697630.7066591082</v>
      </c>
      <c r="AF16" s="279">
        <f t="shared" si="9"/>
        <v>7259773.9833535347</v>
      </c>
      <c r="AG16" s="280">
        <v>0</v>
      </c>
      <c r="AH16" s="280">
        <f t="shared" si="10"/>
        <v>7259773.9833535347</v>
      </c>
      <c r="AI16" s="273"/>
    </row>
    <row r="17" spans="1:35" s="117" customFormat="1" ht="18" customHeight="1" x14ac:dyDescent="0.25">
      <c r="A17" s="19">
        <v>272</v>
      </c>
      <c r="B17" s="20" t="s">
        <v>33</v>
      </c>
      <c r="C17" s="278">
        <f>SUMIF('Beginning Balances'!A:A,'FY19 ABB Alloc TBL FINAL'!A17,'Beginning Balances'!I:I)</f>
        <v>9532693</v>
      </c>
      <c r="D17" s="84">
        <f>SUMIF(Tuition!A:A,'FY19 ABB Alloc TBL FINAL'!A17,Tuition!G:G)</f>
        <v>4543047.0577214891</v>
      </c>
      <c r="E17" s="84">
        <f>Tuition!H13</f>
        <v>4768809.8249540003</v>
      </c>
      <c r="F17" s="84">
        <f>Tuition!I13</f>
        <v>225762.76723251119</v>
      </c>
      <c r="G17" s="84">
        <f>Tuition!J13</f>
        <v>5128114.7451629955</v>
      </c>
      <c r="H17" s="84">
        <f>Tuition!K13</f>
        <v>359304.92020899523</v>
      </c>
      <c r="I17" s="83">
        <f>Tuition!L13</f>
        <v>5128114.7451629955</v>
      </c>
      <c r="J17" s="84">
        <f>SUMIF('Summer Quarter'!$A:$A,'FY19 ABB Alloc TBL FINAL'!$A17,'Summer Quarter'!C:C)</f>
        <v>0</v>
      </c>
      <c r="K17" s="84">
        <f>SUMIF('Summer Quarter'!$A:$A,'FY19 ABB Alloc TBL FINAL'!$A17,'Summer Quarter'!F:F)</f>
        <v>0</v>
      </c>
      <c r="L17" s="84">
        <f t="shared" si="3"/>
        <v>0</v>
      </c>
      <c r="M17" s="179">
        <f>+ICR!C14</f>
        <v>877352</v>
      </c>
      <c r="N17" s="84">
        <f>+ICR!D14</f>
        <v>740580</v>
      </c>
      <c r="O17" s="84">
        <f t="shared" si="4"/>
        <v>-136772</v>
      </c>
      <c r="P17" s="84"/>
      <c r="Q17" s="84">
        <f t="shared" si="11"/>
        <v>-136772</v>
      </c>
      <c r="R17" s="83">
        <f t="shared" si="5"/>
        <v>740580</v>
      </c>
      <c r="S17" s="179">
        <f>+MiscFees!E14</f>
        <v>0</v>
      </c>
      <c r="T17" s="98">
        <f t="shared" si="1"/>
        <v>0</v>
      </c>
      <c r="U17" s="97">
        <f>+MiscFees!G14</f>
        <v>0</v>
      </c>
      <c r="V17" s="179">
        <f t="shared" si="6"/>
        <v>4112293.9422785109</v>
      </c>
      <c r="W17" s="80">
        <f>+Supplement!D15</f>
        <v>1810</v>
      </c>
      <c r="X17" s="84">
        <f>+Supplement!F15</f>
        <v>0</v>
      </c>
      <c r="Y17" s="84">
        <f>+Supplement!G15</f>
        <v>0</v>
      </c>
      <c r="Z17" s="98">
        <f t="shared" si="7"/>
        <v>0</v>
      </c>
      <c r="AA17" s="98">
        <f>+Supplement!I15</f>
        <v>0</v>
      </c>
      <c r="AB17" s="103">
        <f>+Supplement!J15</f>
        <v>0</v>
      </c>
      <c r="AC17" s="103">
        <f t="shared" si="2"/>
        <v>0</v>
      </c>
      <c r="AD17" s="103">
        <f>SUMIF(Supplement!A:A,'FY19 ABB Alloc TBL FINAL'!A17,Supplement!L:L)</f>
        <v>67602.210000000006</v>
      </c>
      <c r="AE17" s="79">
        <f t="shared" si="8"/>
        <v>4181706.1522785109</v>
      </c>
      <c r="AF17" s="279">
        <f t="shared" si="9"/>
        <v>10050400.897441506</v>
      </c>
      <c r="AG17" s="280">
        <v>230000</v>
      </c>
      <c r="AH17" s="280">
        <f t="shared" si="10"/>
        <v>10280400.897441506</v>
      </c>
      <c r="AI17" s="273"/>
    </row>
    <row r="18" spans="1:35" s="117" customFormat="1" ht="18" customHeight="1" x14ac:dyDescent="0.25">
      <c r="A18" s="19">
        <v>302</v>
      </c>
      <c r="B18" s="20" t="s">
        <v>34</v>
      </c>
      <c r="C18" s="278">
        <f>SUMIF('Beginning Balances'!A:A,'FY19 ABB Alloc TBL FINAL'!A18,'Beginning Balances'!I:I)</f>
        <v>18294830</v>
      </c>
      <c r="D18" s="84">
        <f>SUMIF(Tuition!A:A,'FY19 ABB Alloc TBL FINAL'!A18,Tuition!G:G)</f>
        <v>7792678.5347982617</v>
      </c>
      <c r="E18" s="84">
        <f>Tuition!H14</f>
        <v>7831738.9250009991</v>
      </c>
      <c r="F18" s="84">
        <f>Tuition!I14</f>
        <v>39060.390202737413</v>
      </c>
      <c r="G18" s="84">
        <f>Tuition!J14</f>
        <v>7733850.5350527531</v>
      </c>
      <c r="H18" s="84">
        <f>Tuition!K14</f>
        <v>-97888.389948246069</v>
      </c>
      <c r="I18" s="83">
        <f>Tuition!L14</f>
        <v>7733850.5350527531</v>
      </c>
      <c r="J18" s="84">
        <f>SUMIF('Summer Quarter'!$A:$A,'FY19 ABB Alloc TBL FINAL'!$A18,'Summer Quarter'!C:C)</f>
        <v>180000</v>
      </c>
      <c r="K18" s="84">
        <f>SUMIF('Summer Quarter'!$A:$A,'FY19 ABB Alloc TBL FINAL'!$A18,'Summer Quarter'!F:F)</f>
        <v>541642</v>
      </c>
      <c r="L18" s="84">
        <f t="shared" si="3"/>
        <v>721642</v>
      </c>
      <c r="M18" s="179">
        <f>+ICR!C15</f>
        <v>362901</v>
      </c>
      <c r="N18" s="84">
        <f>+ICR!D15</f>
        <v>270611</v>
      </c>
      <c r="O18" s="84">
        <f t="shared" si="4"/>
        <v>-92290</v>
      </c>
      <c r="P18" s="84"/>
      <c r="Q18" s="84">
        <f t="shared" si="11"/>
        <v>-92290</v>
      </c>
      <c r="R18" s="83">
        <f t="shared" si="5"/>
        <v>270611</v>
      </c>
      <c r="S18" s="179">
        <f>+MiscFees!E15</f>
        <v>122585.40000000001</v>
      </c>
      <c r="T18" s="98">
        <f t="shared" si="1"/>
        <v>24541.919999999998</v>
      </c>
      <c r="U18" s="97">
        <f>+MiscFees!G15</f>
        <v>147127.32</v>
      </c>
      <c r="V18" s="179">
        <f t="shared" si="6"/>
        <v>9836665.0652017388</v>
      </c>
      <c r="W18" s="80">
        <f>+Supplement!D16</f>
        <v>19</v>
      </c>
      <c r="X18" s="84">
        <f>+Supplement!F16</f>
        <v>0</v>
      </c>
      <c r="Y18" s="84">
        <f>+Supplement!G16</f>
        <v>0</v>
      </c>
      <c r="Z18" s="98">
        <f t="shared" si="7"/>
        <v>0</v>
      </c>
      <c r="AA18" s="98">
        <f>+Supplement!I16</f>
        <v>0</v>
      </c>
      <c r="AB18" s="103">
        <f>+Supplement!J16</f>
        <v>0</v>
      </c>
      <c r="AC18" s="103">
        <f t="shared" si="2"/>
        <v>0</v>
      </c>
      <c r="AD18" s="103">
        <f>SUMIF(Supplement!A:A,'FY19 ABB Alloc TBL FINAL'!A18,Supplement!L:L)</f>
        <v>86054.422999999995</v>
      </c>
      <c r="AE18" s="79">
        <f t="shared" si="8"/>
        <v>9922738.4882017393</v>
      </c>
      <c r="AF18" s="279">
        <f t="shared" si="9"/>
        <v>18795969.343254492</v>
      </c>
      <c r="AG18" s="280">
        <v>0</v>
      </c>
      <c r="AH18" s="280">
        <f t="shared" si="10"/>
        <v>18795969.343254492</v>
      </c>
      <c r="AI18" s="273"/>
    </row>
    <row r="19" spans="1:35" s="117" customFormat="1" ht="18" customHeight="1" x14ac:dyDescent="0.25">
      <c r="A19" s="19">
        <v>304</v>
      </c>
      <c r="B19" s="20" t="s">
        <v>35</v>
      </c>
      <c r="C19" s="278">
        <f>SUMIF('Beginning Balances'!A:A,'FY19 ABB Alloc TBL FINAL'!A19,'Beginning Balances'!I:I)</f>
        <v>161490771</v>
      </c>
      <c r="D19" s="84">
        <f>SUMIF(Tuition!A:A,'FY19 ABB Alloc TBL FINAL'!A19,Tuition!G:G)</f>
        <v>29505345.856018692</v>
      </c>
      <c r="E19" s="84">
        <f>Tuition!H15</f>
        <v>29819098.618783981</v>
      </c>
      <c r="F19" s="84">
        <f>Tuition!I15</f>
        <v>313752.76276528835</v>
      </c>
      <c r="G19" s="84">
        <f>Tuition!J15</f>
        <v>30892520.403299145</v>
      </c>
      <c r="H19" s="84">
        <f>Tuition!K15</f>
        <v>1073421.7845151648</v>
      </c>
      <c r="I19" s="83">
        <f>Tuition!L15</f>
        <v>30892520.403299145</v>
      </c>
      <c r="J19" s="84">
        <f>SUMIF('Summer Quarter'!$A:$A,'FY19 ABB Alloc TBL FINAL'!$A19,'Summer Quarter'!C:C)</f>
        <v>320000</v>
      </c>
      <c r="K19" s="84">
        <f>SUMIF('Summer Quarter'!$A:$A,'FY19 ABB Alloc TBL FINAL'!$A19,'Summer Quarter'!F:F)</f>
        <v>795395</v>
      </c>
      <c r="L19" s="84">
        <f t="shared" si="3"/>
        <v>1115395</v>
      </c>
      <c r="M19" s="179">
        <f>+ICR!C16</f>
        <v>48391270</v>
      </c>
      <c r="N19" s="84">
        <f>+ICR!D16</f>
        <v>50923983</v>
      </c>
      <c r="O19" s="84">
        <f t="shared" si="4"/>
        <v>2532713</v>
      </c>
      <c r="P19" s="84"/>
      <c r="Q19" s="84">
        <f t="shared" si="11"/>
        <v>2532713</v>
      </c>
      <c r="R19" s="83">
        <f t="shared" si="5"/>
        <v>50923983</v>
      </c>
      <c r="S19" s="179">
        <f>+MiscFees!E16</f>
        <v>50731</v>
      </c>
      <c r="T19" s="98">
        <f t="shared" si="1"/>
        <v>-1492</v>
      </c>
      <c r="U19" s="97">
        <f>+MiscFees!G16</f>
        <v>49239</v>
      </c>
      <c r="V19" s="179">
        <f>+C19-D19-J19-M19-S19</f>
        <v>83223424.143981308</v>
      </c>
      <c r="W19" s="80">
        <f>+Supplement!D17</f>
        <v>16986</v>
      </c>
      <c r="X19" s="84">
        <f>+Supplement!F17</f>
        <v>0</v>
      </c>
      <c r="Y19" s="84">
        <f>+Supplement!G17</f>
        <v>0</v>
      </c>
      <c r="Z19" s="98">
        <f t="shared" si="7"/>
        <v>0</v>
      </c>
      <c r="AA19" s="98">
        <f>+Supplement!I17</f>
        <v>1000000</v>
      </c>
      <c r="AB19" s="103">
        <f>+Supplement!J17</f>
        <v>0</v>
      </c>
      <c r="AC19" s="103">
        <f t="shared" si="2"/>
        <v>1000000</v>
      </c>
      <c r="AD19" s="103">
        <f>SUMIF(Supplement!A:A,'FY19 ABB Alloc TBL FINAL'!A19,Supplement!L:L)</f>
        <v>1280110.2620000001</v>
      </c>
      <c r="AE19" s="79">
        <f t="shared" si="8"/>
        <v>85520520.405981302</v>
      </c>
      <c r="AF19" s="279">
        <f t="shared" si="9"/>
        <v>168501657.80928046</v>
      </c>
      <c r="AG19" s="280">
        <v>0</v>
      </c>
      <c r="AH19" s="280">
        <f t="shared" si="10"/>
        <v>168501657.80928046</v>
      </c>
      <c r="AI19" s="273"/>
    </row>
    <row r="20" spans="1:35" s="117" customFormat="1" ht="18" customHeight="1" x14ac:dyDescent="0.25">
      <c r="A20" s="19">
        <v>306</v>
      </c>
      <c r="B20" s="20" t="s">
        <v>36</v>
      </c>
      <c r="C20" s="278">
        <f>SUMIF('Beginning Balances'!A:A,'FY19 ABB Alloc TBL FINAL'!A20,'Beginning Balances'!I:I)</f>
        <v>13242331</v>
      </c>
      <c r="D20" s="84">
        <f>SUMIF(Tuition!A:A,'FY19 ABB Alloc TBL FINAL'!A20,Tuition!G:G)</f>
        <v>4585508.0851164665</v>
      </c>
      <c r="E20" s="84">
        <f>Tuition!H16</f>
        <v>4742265.4740079986</v>
      </c>
      <c r="F20" s="84">
        <f>Tuition!I16</f>
        <v>156757.38889153209</v>
      </c>
      <c r="G20" s="84">
        <f>Tuition!J16</f>
        <v>4831014.5525844283</v>
      </c>
      <c r="H20" s="84">
        <f>Tuition!K16</f>
        <v>88749.078576429747</v>
      </c>
      <c r="I20" s="83">
        <f>Tuition!L16</f>
        <v>4831014.5525844283</v>
      </c>
      <c r="J20" s="84">
        <f>SUMIF('Summer Quarter'!$A:$A,'FY19 ABB Alloc TBL FINAL'!$A20,'Summer Quarter'!C:C)</f>
        <v>0</v>
      </c>
      <c r="K20" s="84">
        <f>SUMIF('Summer Quarter'!$A:$A,'FY19 ABB Alloc TBL FINAL'!$A20,'Summer Quarter'!F:F)</f>
        <v>0</v>
      </c>
      <c r="L20" s="84">
        <f t="shared" si="3"/>
        <v>0</v>
      </c>
      <c r="M20" s="179">
        <f>+ICR!C17</f>
        <v>866831</v>
      </c>
      <c r="N20" s="84">
        <f>+ICR!D17</f>
        <v>947660</v>
      </c>
      <c r="O20" s="84">
        <f t="shared" si="4"/>
        <v>80829</v>
      </c>
      <c r="P20" s="84"/>
      <c r="Q20" s="84">
        <f t="shared" si="11"/>
        <v>80829</v>
      </c>
      <c r="R20" s="83">
        <f t="shared" si="5"/>
        <v>947660</v>
      </c>
      <c r="S20" s="179">
        <f>+MiscFees!E17</f>
        <v>0</v>
      </c>
      <c r="T20" s="84">
        <f t="shared" si="1"/>
        <v>0</v>
      </c>
      <c r="U20" s="83">
        <f>+MiscFees!G17</f>
        <v>0</v>
      </c>
      <c r="V20" s="179">
        <f t="shared" si="6"/>
        <v>7789991.9148835335</v>
      </c>
      <c r="W20" s="80">
        <f>+Supplement!D18</f>
        <v>6359</v>
      </c>
      <c r="X20" s="84">
        <f>+Supplement!F18</f>
        <v>0</v>
      </c>
      <c r="Y20" s="84">
        <f>+Supplement!G18</f>
        <v>0</v>
      </c>
      <c r="Z20" s="98">
        <f t="shared" si="7"/>
        <v>0</v>
      </c>
      <c r="AA20" s="98">
        <f>+Supplement!I18</f>
        <v>0</v>
      </c>
      <c r="AB20" s="103">
        <f>+Supplement!J18</f>
        <v>0</v>
      </c>
      <c r="AC20" s="103">
        <f t="shared" si="2"/>
        <v>0</v>
      </c>
      <c r="AD20" s="103">
        <f>SUMIF(Supplement!A:A,'FY19 ABB Alloc TBL FINAL'!A20,Supplement!L:L)</f>
        <v>103198.97899999999</v>
      </c>
      <c r="AE20" s="79">
        <f t="shared" si="8"/>
        <v>7899549.8938835338</v>
      </c>
      <c r="AF20" s="279">
        <f t="shared" si="9"/>
        <v>13678224.446467962</v>
      </c>
      <c r="AG20" s="280">
        <v>0</v>
      </c>
      <c r="AH20" s="280">
        <f t="shared" si="10"/>
        <v>13678224.446467962</v>
      </c>
      <c r="AI20" s="273"/>
    </row>
    <row r="21" spans="1:35" s="117" customFormat="1" ht="18" customHeight="1" x14ac:dyDescent="0.25">
      <c r="A21" s="19">
        <v>308</v>
      </c>
      <c r="B21" s="20" t="s">
        <v>37</v>
      </c>
      <c r="C21" s="278">
        <f>SUMIF('Beginning Balances'!A:A,'FY19 ABB Alloc TBL FINAL'!A21,'Beginning Balances'!I:I)</f>
        <v>12744772</v>
      </c>
      <c r="D21" s="84">
        <f>SUMIF(Tuition!A:A,'FY19 ABB Alloc TBL FINAL'!A21,Tuition!G:G)</f>
        <v>6806702.9011402028</v>
      </c>
      <c r="E21" s="84">
        <f>Tuition!H17</f>
        <v>7193717.263658002</v>
      </c>
      <c r="F21" s="84">
        <f>Tuition!I17</f>
        <v>387014.36251779925</v>
      </c>
      <c r="G21" s="84">
        <f>Tuition!J17</f>
        <v>7362380.7581943208</v>
      </c>
      <c r="H21" s="84">
        <f>Tuition!K17</f>
        <v>168663.49453631882</v>
      </c>
      <c r="I21" s="83">
        <f>Tuition!L17</f>
        <v>7362380.7581943208</v>
      </c>
      <c r="J21" s="84">
        <f>SUMIF('Summer Quarter'!$A:$A,'FY19 ABB Alloc TBL FINAL'!$A21,'Summer Quarter'!C:C)</f>
        <v>0</v>
      </c>
      <c r="K21" s="84">
        <f>SUMIF('Summer Quarter'!$A:$A,'FY19 ABB Alloc TBL FINAL'!$A21,'Summer Quarter'!F:F)</f>
        <v>0</v>
      </c>
      <c r="L21" s="84">
        <f t="shared" si="3"/>
        <v>0</v>
      </c>
      <c r="M21" s="179">
        <f>+ICR!C18</f>
        <v>2084600</v>
      </c>
      <c r="N21" s="84">
        <f>+ICR!D18</f>
        <v>2463207</v>
      </c>
      <c r="O21" s="84">
        <f t="shared" si="4"/>
        <v>378607</v>
      </c>
      <c r="P21" s="84"/>
      <c r="Q21" s="84">
        <f t="shared" si="11"/>
        <v>378607</v>
      </c>
      <c r="R21" s="83">
        <f t="shared" si="5"/>
        <v>2463207</v>
      </c>
      <c r="S21" s="179">
        <f>+MiscFees!E18</f>
        <v>23435.599999999999</v>
      </c>
      <c r="T21" s="84">
        <f t="shared" si="1"/>
        <v>-10641.919999999998</v>
      </c>
      <c r="U21" s="83">
        <f>+MiscFees!G18</f>
        <v>12793.68</v>
      </c>
      <c r="V21" s="179">
        <f t="shared" si="6"/>
        <v>3830033.4988597971</v>
      </c>
      <c r="W21" s="80">
        <f>+Supplement!D19</f>
        <v>142</v>
      </c>
      <c r="X21" s="84">
        <f>+Supplement!F19</f>
        <v>0</v>
      </c>
      <c r="Y21" s="84">
        <f>+Supplement!G19</f>
        <v>0</v>
      </c>
      <c r="Z21" s="98">
        <f t="shared" si="7"/>
        <v>0</v>
      </c>
      <c r="AA21" s="98">
        <f>+Supplement!I19</f>
        <v>0</v>
      </c>
      <c r="AB21" s="103">
        <f>+Supplement!J19</f>
        <v>0</v>
      </c>
      <c r="AC21" s="103">
        <f t="shared" si="2"/>
        <v>0</v>
      </c>
      <c r="AD21" s="103">
        <f>SUMIF(Supplement!A:A,'FY19 ABB Alloc TBL FINAL'!A21,Supplement!L:L)</f>
        <v>91519.597000000009</v>
      </c>
      <c r="AE21" s="79">
        <f t="shared" si="8"/>
        <v>3921695.0958597972</v>
      </c>
      <c r="AF21" s="279">
        <f t="shared" si="9"/>
        <v>13760076.534054117</v>
      </c>
      <c r="AG21" s="280">
        <v>0</v>
      </c>
      <c r="AH21" s="280">
        <f t="shared" si="10"/>
        <v>13760076.534054117</v>
      </c>
      <c r="AI21" s="273"/>
    </row>
    <row r="22" spans="1:35" s="117" customFormat="1" ht="18" customHeight="1" thickBot="1" x14ac:dyDescent="0.3">
      <c r="A22" s="22">
        <v>310</v>
      </c>
      <c r="B22" s="23" t="s">
        <v>38</v>
      </c>
      <c r="C22" s="281">
        <f>SUMIF('Beginning Balances'!A:A,'FY19 ABB Alloc TBL FINAL'!A22,'Beginning Balances'!I:I)</f>
        <v>22449609</v>
      </c>
      <c r="D22" s="86">
        <f>SUMIF(Tuition!A:A,'FY19 ABB Alloc TBL FINAL'!A22,Tuition!G:G)</f>
        <v>11496640.526871772</v>
      </c>
      <c r="E22" s="86">
        <f>Tuition!H18</f>
        <v>12602737.759980004</v>
      </c>
      <c r="F22" s="86">
        <f>Tuition!I18</f>
        <v>1106097.2331082318</v>
      </c>
      <c r="G22" s="86">
        <f>Tuition!J18</f>
        <v>12808003.682884647</v>
      </c>
      <c r="H22" s="86">
        <f>Tuition!K18</f>
        <v>205265.9229046423</v>
      </c>
      <c r="I22" s="85">
        <f>Tuition!L18</f>
        <v>12808003.682884647</v>
      </c>
      <c r="J22" s="86">
        <f>SUMIF('Summer Quarter'!$A:$A,'FY19 ABB Alloc TBL FINAL'!$A22,'Summer Quarter'!C:C)</f>
        <v>0</v>
      </c>
      <c r="K22" s="86">
        <f>SUMIF('Summer Quarter'!$A:$A,'FY19 ABB Alloc TBL FINAL'!$A22,'Summer Quarter'!F:F)</f>
        <v>0</v>
      </c>
      <c r="L22" s="86">
        <f t="shared" si="3"/>
        <v>0</v>
      </c>
      <c r="M22" s="181">
        <f>+ICR!C19</f>
        <v>5964238</v>
      </c>
      <c r="N22" s="86">
        <f>+ICR!D19</f>
        <v>6669830</v>
      </c>
      <c r="O22" s="86">
        <f t="shared" si="4"/>
        <v>705592</v>
      </c>
      <c r="P22" s="86"/>
      <c r="Q22" s="86">
        <f t="shared" si="11"/>
        <v>705592</v>
      </c>
      <c r="R22" s="85">
        <f t="shared" si="5"/>
        <v>6669830</v>
      </c>
      <c r="S22" s="181">
        <f>+MiscFees!E19</f>
        <v>0</v>
      </c>
      <c r="T22" s="86">
        <f t="shared" si="1"/>
        <v>0</v>
      </c>
      <c r="U22" s="85">
        <f>+MiscFees!G19</f>
        <v>0</v>
      </c>
      <c r="V22" s="181">
        <f t="shared" si="6"/>
        <v>4988730.4731282275</v>
      </c>
      <c r="W22" s="86">
        <f>+Supplement!D20</f>
        <v>16515</v>
      </c>
      <c r="X22" s="86">
        <f>+Supplement!F20</f>
        <v>0</v>
      </c>
      <c r="Y22" s="86">
        <f>+Supplement!G20</f>
        <v>0</v>
      </c>
      <c r="Z22" s="282">
        <f t="shared" si="7"/>
        <v>0</v>
      </c>
      <c r="AA22" s="282">
        <f>+Supplement!I20</f>
        <v>0</v>
      </c>
      <c r="AB22" s="282">
        <f>+Supplement!J20</f>
        <v>0</v>
      </c>
      <c r="AC22" s="283">
        <f t="shared" si="2"/>
        <v>0</v>
      </c>
      <c r="AD22" s="284">
        <f>SUMIF(Supplement!A:A,'FY19 ABB Alloc TBL FINAL'!A22,Supplement!L:L)</f>
        <v>202943.86300000001</v>
      </c>
      <c r="AE22" s="79">
        <f t="shared" si="8"/>
        <v>5208189.3361282274</v>
      </c>
      <c r="AF22" s="285">
        <f t="shared" si="9"/>
        <v>24686023.019012876</v>
      </c>
      <c r="AG22" s="286">
        <v>0</v>
      </c>
      <c r="AH22" s="286">
        <f t="shared" si="10"/>
        <v>24686023.019012876</v>
      </c>
      <c r="AI22" s="273"/>
    </row>
    <row r="23" spans="1:35" s="294" customFormat="1" ht="18" customHeight="1" thickBot="1" x14ac:dyDescent="0.3">
      <c r="A23" s="26"/>
      <c r="B23" s="11" t="s">
        <v>39</v>
      </c>
      <c r="C23" s="287">
        <f>+C24+C32+C38</f>
        <v>395446416</v>
      </c>
      <c r="D23" s="288">
        <f t="shared" ref="D23:AH23" si="12">+D24+D32+D38</f>
        <v>5000282.0317693921</v>
      </c>
      <c r="E23" s="288">
        <f t="shared" si="12"/>
        <v>5025661.3634879999</v>
      </c>
      <c r="F23" s="288">
        <f t="shared" si="12"/>
        <v>25379.331718608097</v>
      </c>
      <c r="G23" s="288">
        <f t="shared" si="12"/>
        <v>5114057.7509820722</v>
      </c>
      <c r="H23" s="288">
        <f t="shared" si="12"/>
        <v>88396.387494072609</v>
      </c>
      <c r="I23" s="289">
        <f t="shared" si="12"/>
        <v>5114057.7509820722</v>
      </c>
      <c r="J23" s="288">
        <f t="shared" si="12"/>
        <v>0</v>
      </c>
      <c r="K23" s="288">
        <f t="shared" si="12"/>
        <v>0</v>
      </c>
      <c r="L23" s="288">
        <f t="shared" si="12"/>
        <v>0</v>
      </c>
      <c r="M23" s="270">
        <f t="shared" si="12"/>
        <v>4543313</v>
      </c>
      <c r="N23" s="268">
        <f t="shared" si="12"/>
        <v>5126386</v>
      </c>
      <c r="O23" s="268">
        <f t="shared" si="12"/>
        <v>583073</v>
      </c>
      <c r="P23" s="268">
        <f t="shared" si="12"/>
        <v>0</v>
      </c>
      <c r="Q23" s="268">
        <f t="shared" si="12"/>
        <v>583073</v>
      </c>
      <c r="R23" s="269">
        <f t="shared" si="12"/>
        <v>5126386</v>
      </c>
      <c r="S23" s="270">
        <f t="shared" si="12"/>
        <v>5328783</v>
      </c>
      <c r="T23" s="268">
        <f t="shared" si="12"/>
        <v>606333.99999999965</v>
      </c>
      <c r="U23" s="269">
        <f t="shared" si="12"/>
        <v>5935117</v>
      </c>
      <c r="V23" s="270">
        <f t="shared" si="12"/>
        <v>380574037.96823061</v>
      </c>
      <c r="W23" s="268">
        <f t="shared" si="12"/>
        <v>7153</v>
      </c>
      <c r="X23" s="268">
        <f t="shared" si="12"/>
        <v>0</v>
      </c>
      <c r="Y23" s="268">
        <f t="shared" si="12"/>
        <v>0</v>
      </c>
      <c r="Z23" s="268">
        <f t="shared" si="12"/>
        <v>0</v>
      </c>
      <c r="AA23" s="268">
        <f t="shared" si="12"/>
        <v>11000</v>
      </c>
      <c r="AB23" s="290">
        <f t="shared" si="12"/>
        <v>0</v>
      </c>
      <c r="AC23" s="291">
        <f t="shared" si="12"/>
        <v>11000</v>
      </c>
      <c r="AD23" s="291">
        <f t="shared" si="12"/>
        <v>-766522</v>
      </c>
      <c r="AE23" s="292">
        <f t="shared" si="12"/>
        <v>379825668.96823061</v>
      </c>
      <c r="AF23" s="271">
        <f t="shared" si="12"/>
        <v>396001229.71921265</v>
      </c>
      <c r="AG23" s="293">
        <f t="shared" si="12"/>
        <v>2835000</v>
      </c>
      <c r="AH23" s="293">
        <f t="shared" si="12"/>
        <v>398836229.71921265</v>
      </c>
      <c r="AI23" s="273"/>
    </row>
    <row r="24" spans="1:35" s="294" customFormat="1" ht="18" customHeight="1" x14ac:dyDescent="0.25">
      <c r="A24" s="27"/>
      <c r="B24" s="44" t="s">
        <v>40</v>
      </c>
      <c r="C24" s="295">
        <f t="shared" ref="C24:AF24" si="13">SUM(C25:C31)</f>
        <v>278285767</v>
      </c>
      <c r="D24" s="88">
        <f t="shared" si="13"/>
        <v>321179.07799579838</v>
      </c>
      <c r="E24" s="88">
        <f t="shared" si="13"/>
        <v>367215.40867999999</v>
      </c>
      <c r="F24" s="88">
        <f t="shared" si="13"/>
        <v>46036.330684201617</v>
      </c>
      <c r="G24" s="88">
        <f t="shared" si="13"/>
        <v>375785.12391614955</v>
      </c>
      <c r="H24" s="88">
        <f t="shared" si="13"/>
        <v>8569.7152361495537</v>
      </c>
      <c r="I24" s="87">
        <f t="shared" si="13"/>
        <v>375785.12391614955</v>
      </c>
      <c r="J24" s="88">
        <f t="shared" si="13"/>
        <v>0</v>
      </c>
      <c r="K24" s="88">
        <f t="shared" si="13"/>
        <v>0</v>
      </c>
      <c r="L24" s="88">
        <f t="shared" si="13"/>
        <v>0</v>
      </c>
      <c r="M24" s="186">
        <f t="shared" si="13"/>
        <v>26735</v>
      </c>
      <c r="N24" s="96">
        <f t="shared" si="13"/>
        <v>25106</v>
      </c>
      <c r="O24" s="96">
        <f t="shared" si="13"/>
        <v>-1629</v>
      </c>
      <c r="P24" s="96">
        <f t="shared" si="13"/>
        <v>0</v>
      </c>
      <c r="Q24" s="96">
        <f t="shared" si="13"/>
        <v>-1629</v>
      </c>
      <c r="R24" s="95">
        <f t="shared" si="13"/>
        <v>25106</v>
      </c>
      <c r="S24" s="186">
        <f t="shared" si="13"/>
        <v>2483194</v>
      </c>
      <c r="T24" s="96">
        <f t="shared" si="13"/>
        <v>475141.59999999963</v>
      </c>
      <c r="U24" s="95">
        <f t="shared" si="13"/>
        <v>2958335.5999999996</v>
      </c>
      <c r="V24" s="186">
        <f t="shared" si="13"/>
        <v>275454658.92200422</v>
      </c>
      <c r="W24" s="96">
        <f t="shared" si="13"/>
        <v>764</v>
      </c>
      <c r="X24" s="96">
        <f t="shared" si="13"/>
        <v>0</v>
      </c>
      <c r="Y24" s="96">
        <f t="shared" si="13"/>
        <v>0</v>
      </c>
      <c r="Z24" s="96">
        <f t="shared" si="13"/>
        <v>0</v>
      </c>
      <c r="AA24" s="96">
        <f t="shared" si="13"/>
        <v>11000</v>
      </c>
      <c r="AB24" s="96">
        <f t="shared" si="13"/>
        <v>0</v>
      </c>
      <c r="AC24" s="96">
        <f t="shared" si="13"/>
        <v>11000</v>
      </c>
      <c r="AD24" s="96">
        <f t="shared" si="13"/>
        <v>-3597021</v>
      </c>
      <c r="AE24" s="95">
        <f t="shared" si="13"/>
        <v>271869401.92200422</v>
      </c>
      <c r="AF24" s="296">
        <f t="shared" si="13"/>
        <v>275228628.64592034</v>
      </c>
      <c r="AG24" s="297">
        <f t="shared" ref="AG24:AH24" si="14">SUM(AG25:AG31)</f>
        <v>2700000</v>
      </c>
      <c r="AH24" s="297">
        <f t="shared" si="14"/>
        <v>277928628.64592034</v>
      </c>
      <c r="AI24" s="273"/>
    </row>
    <row r="25" spans="1:35" s="117" customFormat="1" ht="18" customHeight="1" x14ac:dyDescent="0.25">
      <c r="A25" s="14">
        <v>200</v>
      </c>
      <c r="B25" s="15" t="s">
        <v>41</v>
      </c>
      <c r="C25" s="275">
        <f>SUMIF('Beginning Balances'!A:A,'FY19 ABB Alloc TBL FINAL'!A25,'Beginning Balances'!I:I)</f>
        <v>3310335</v>
      </c>
      <c r="D25" s="84">
        <f>SUMIF(Tuition!A:A,'FY19 ABB Alloc TBL FINAL'!A25,Tuition!G:G)</f>
        <v>0</v>
      </c>
      <c r="E25" s="84">
        <f>Tuition!H21</f>
        <v>0</v>
      </c>
      <c r="F25" s="84">
        <f>Tuition!I21</f>
        <v>0</v>
      </c>
      <c r="G25" s="84">
        <f>Tuition!J21</f>
        <v>0</v>
      </c>
      <c r="H25" s="84">
        <f>Tuition!K21</f>
        <v>0</v>
      </c>
      <c r="I25" s="83">
        <f>Tuition!L21</f>
        <v>0</v>
      </c>
      <c r="J25" s="179">
        <f>SUMIF('Summer Quarter'!$A:$A,'FY19 ABB Alloc TBL FINAL'!$A25,'Summer Quarter'!C:C)</f>
        <v>0</v>
      </c>
      <c r="K25" s="84">
        <f>SUMIF('Summer Quarter'!$A:$A,'FY19 ABB Alloc TBL FINAL'!$A25,'Summer Quarter'!F:F)</f>
        <v>0</v>
      </c>
      <c r="L25" s="83">
        <f t="shared" ref="L25:L31" si="15">+J25+K25</f>
        <v>0</v>
      </c>
      <c r="M25" s="183">
        <f>+ICR!C22</f>
        <v>0</v>
      </c>
      <c r="N25" s="80">
        <f>+ICR!D22</f>
        <v>0</v>
      </c>
      <c r="O25" s="80">
        <f t="shared" ref="O25:O31" si="16">+N25-M25</f>
        <v>0</v>
      </c>
      <c r="P25" s="80"/>
      <c r="Q25" s="80">
        <f t="shared" ref="Q25:Q31" si="17">+O25+P25</f>
        <v>0</v>
      </c>
      <c r="R25" s="79">
        <f t="shared" ref="R25:R31" si="18">+M25+Q25</f>
        <v>0</v>
      </c>
      <c r="S25" s="183">
        <f>+MiscFees!E22</f>
        <v>0</v>
      </c>
      <c r="T25" s="80">
        <f>+U25-S25</f>
        <v>0</v>
      </c>
      <c r="U25" s="79">
        <f>+MiscFees!G22</f>
        <v>0</v>
      </c>
      <c r="V25" s="183">
        <f t="shared" ref="V25:V31" si="19">+C25-D25-J25-M25-S25</f>
        <v>3310335</v>
      </c>
      <c r="W25" s="80">
        <f>+Supplement!D23</f>
        <v>0</v>
      </c>
      <c r="X25" s="80">
        <f>+Supplement!F23</f>
        <v>0</v>
      </c>
      <c r="Y25" s="80">
        <f>+Supplement!G23</f>
        <v>0</v>
      </c>
      <c r="Z25" s="80">
        <f t="shared" ref="Z25:Z31" si="20">+X25+Y25</f>
        <v>0</v>
      </c>
      <c r="AA25" s="80">
        <f>+Supplement!I23</f>
        <v>0</v>
      </c>
      <c r="AB25" s="80">
        <f>+Supplement!J23</f>
        <v>0</v>
      </c>
      <c r="AC25" s="80">
        <f t="shared" ref="AC25:AC31" si="21">AB25+AA25</f>
        <v>0</v>
      </c>
      <c r="AD25" s="80">
        <f>SUMIF(Supplement!A:A,'FY19 ABB Alloc TBL FINAL'!A25,Supplement!L:L)</f>
        <v>0</v>
      </c>
      <c r="AE25" s="79">
        <f t="shared" ref="AE25:AE31" si="22">+V25+W25+Z25+AC25+AD25</f>
        <v>3310335</v>
      </c>
      <c r="AF25" s="276">
        <f t="shared" ref="AF25:AF31" si="23">+I25+L25+R25+U25+AE25</f>
        <v>3310335</v>
      </c>
      <c r="AG25" s="277">
        <v>0</v>
      </c>
      <c r="AH25" s="277">
        <f t="shared" ref="AH25:AH31" si="24">+AG25+AF25</f>
        <v>3310335</v>
      </c>
      <c r="AI25" s="273"/>
    </row>
    <row r="26" spans="1:35" s="117" customFormat="1" ht="18" customHeight="1" x14ac:dyDescent="0.25">
      <c r="A26" s="19">
        <v>201</v>
      </c>
      <c r="B26" s="20" t="s">
        <v>42</v>
      </c>
      <c r="C26" s="278">
        <f>SUMIF('Beginning Balances'!A:A,'FY19 ABB Alloc TBL FINAL'!A26,'Beginning Balances'!I:I)</f>
        <v>4399842</v>
      </c>
      <c r="D26" s="84">
        <f>SUMIF(Tuition!A:A,'FY19 ABB Alloc TBL FINAL'!A26,Tuition!G:G)</f>
        <v>0</v>
      </c>
      <c r="E26" s="84">
        <f>Tuition!H22</f>
        <v>0</v>
      </c>
      <c r="F26" s="84">
        <f>Tuition!I22</f>
        <v>0</v>
      </c>
      <c r="G26" s="84">
        <f>Tuition!J22</f>
        <v>0</v>
      </c>
      <c r="H26" s="84">
        <f>Tuition!K22</f>
        <v>0</v>
      </c>
      <c r="I26" s="83">
        <f>Tuition!L22</f>
        <v>0</v>
      </c>
      <c r="J26" s="84">
        <f>SUMIF('Summer Quarter'!$A:$A,'FY19 ABB Alloc TBL FINAL'!$A26,'Summer Quarter'!C:C)</f>
        <v>0</v>
      </c>
      <c r="K26" s="84">
        <f>SUMIF('Summer Quarter'!$A:$A,'FY19 ABB Alloc TBL FINAL'!$A26,'Summer Quarter'!F:F)</f>
        <v>0</v>
      </c>
      <c r="L26" s="84">
        <f t="shared" si="15"/>
        <v>0</v>
      </c>
      <c r="M26" s="179">
        <f>+ICR!C23</f>
        <v>0</v>
      </c>
      <c r="N26" s="84">
        <f>+ICR!D23</f>
        <v>0</v>
      </c>
      <c r="O26" s="84">
        <f t="shared" si="16"/>
        <v>0</v>
      </c>
      <c r="P26" s="84"/>
      <c r="Q26" s="84">
        <f t="shared" si="17"/>
        <v>0</v>
      </c>
      <c r="R26" s="83">
        <f t="shared" si="18"/>
        <v>0</v>
      </c>
      <c r="S26" s="179">
        <f>+MiscFees!E23</f>
        <v>0</v>
      </c>
      <c r="T26" s="98">
        <f>+U26-S26</f>
        <v>0</v>
      </c>
      <c r="U26" s="97">
        <f>+MiscFees!G23</f>
        <v>0</v>
      </c>
      <c r="V26" s="179">
        <f t="shared" si="19"/>
        <v>4399842</v>
      </c>
      <c r="W26" s="84">
        <f>+Supplement!D24</f>
        <v>0</v>
      </c>
      <c r="X26" s="84">
        <f>+Supplement!F24</f>
        <v>0</v>
      </c>
      <c r="Y26" s="80">
        <f>+Supplement!G24</f>
        <v>0</v>
      </c>
      <c r="Z26" s="84">
        <f t="shared" si="20"/>
        <v>0</v>
      </c>
      <c r="AA26" s="84">
        <f>+Supplement!I24</f>
        <v>0</v>
      </c>
      <c r="AB26" s="84">
        <f>+Supplement!J24</f>
        <v>0</v>
      </c>
      <c r="AC26" s="84">
        <f t="shared" si="21"/>
        <v>0</v>
      </c>
      <c r="AD26" s="80">
        <f>SUMIF(Supplement!A:A,'FY19 ABB Alloc TBL FINAL'!A26,Supplement!L:L)</f>
        <v>238000</v>
      </c>
      <c r="AE26" s="79">
        <f t="shared" si="22"/>
        <v>4637842</v>
      </c>
      <c r="AF26" s="279">
        <f t="shared" si="23"/>
        <v>4637842</v>
      </c>
      <c r="AG26" s="280">
        <v>0</v>
      </c>
      <c r="AH26" s="280">
        <f t="shared" si="24"/>
        <v>4637842</v>
      </c>
      <c r="AI26" s="273"/>
    </row>
    <row r="27" spans="1:35" s="117" customFormat="1" ht="18" customHeight="1" x14ac:dyDescent="0.25">
      <c r="A27" s="19">
        <v>202</v>
      </c>
      <c r="B27" s="20" t="s">
        <v>43</v>
      </c>
      <c r="C27" s="278">
        <f>SUMIF('Beginning Balances'!A:A,'FY19 ABB Alloc TBL FINAL'!A27,'Beginning Balances'!I:I)</f>
        <v>39727007</v>
      </c>
      <c r="D27" s="84">
        <f>SUMIF(Tuition!A:A,'FY19 ABB Alloc TBL FINAL'!A27,Tuition!G:G)</f>
        <v>321179.07799579838</v>
      </c>
      <c r="E27" s="84">
        <f>Tuition!H23</f>
        <v>367215.40867999999</v>
      </c>
      <c r="F27" s="84">
        <f>Tuition!I23</f>
        <v>46036.330684201617</v>
      </c>
      <c r="G27" s="84">
        <f>Tuition!J23</f>
        <v>375785.12391614955</v>
      </c>
      <c r="H27" s="84">
        <f>Tuition!K23</f>
        <v>8569.7152361495537</v>
      </c>
      <c r="I27" s="83">
        <f>Tuition!L23</f>
        <v>375785.12391614955</v>
      </c>
      <c r="J27" s="84">
        <f>SUMIF('Summer Quarter'!$A:$A,'FY19 ABB Alloc TBL FINAL'!$A27,'Summer Quarter'!C:C)</f>
        <v>0</v>
      </c>
      <c r="K27" s="84">
        <f>SUMIF('Summer Quarter'!$A:$A,'FY19 ABB Alloc TBL FINAL'!$A27,'Summer Quarter'!F:F)</f>
        <v>0</v>
      </c>
      <c r="L27" s="84">
        <f t="shared" si="15"/>
        <v>0</v>
      </c>
      <c r="M27" s="179">
        <f>+ICR!C24</f>
        <v>2084</v>
      </c>
      <c r="N27" s="84">
        <f>+ICR!D24</f>
        <v>2751</v>
      </c>
      <c r="O27" s="84">
        <f t="shared" si="16"/>
        <v>667</v>
      </c>
      <c r="P27" s="84"/>
      <c r="Q27" s="84">
        <f t="shared" si="17"/>
        <v>667</v>
      </c>
      <c r="R27" s="83">
        <f t="shared" si="18"/>
        <v>2751</v>
      </c>
      <c r="S27" s="179">
        <f>+MiscFees!E24</f>
        <v>2191329</v>
      </c>
      <c r="T27" s="98">
        <f>+U27-S27</f>
        <v>402114.59999999963</v>
      </c>
      <c r="U27" s="97">
        <f>+MiscFees!G24</f>
        <v>2593443.5999999996</v>
      </c>
      <c r="V27" s="179">
        <f t="shared" si="19"/>
        <v>37212414.922004201</v>
      </c>
      <c r="W27" s="84">
        <f>+Supplement!D25</f>
        <v>764</v>
      </c>
      <c r="X27" s="84">
        <f>+Supplement!F25</f>
        <v>0</v>
      </c>
      <c r="Y27" s="80">
        <f>+Supplement!G25</f>
        <v>0</v>
      </c>
      <c r="Z27" s="84">
        <f t="shared" si="20"/>
        <v>0</v>
      </c>
      <c r="AA27" s="84">
        <f>+Supplement!I25</f>
        <v>11000</v>
      </c>
      <c r="AB27" s="84">
        <f>+Supplement!J25</f>
        <v>0</v>
      </c>
      <c r="AC27" s="84">
        <f t="shared" si="21"/>
        <v>11000</v>
      </c>
      <c r="AD27" s="80">
        <f>SUMIF(Supplement!A:A,'FY19 ABB Alloc TBL FINAL'!A27,Supplement!L:L)</f>
        <v>110764</v>
      </c>
      <c r="AE27" s="79">
        <f t="shared" si="22"/>
        <v>37334942.922004201</v>
      </c>
      <c r="AF27" s="279">
        <f t="shared" si="23"/>
        <v>40306922.645920351</v>
      </c>
      <c r="AG27" s="280">
        <v>0</v>
      </c>
      <c r="AH27" s="280">
        <f t="shared" si="24"/>
        <v>40306922.645920351</v>
      </c>
      <c r="AI27" s="273"/>
    </row>
    <row r="28" spans="1:35" s="117" customFormat="1" ht="18" customHeight="1" x14ac:dyDescent="0.25">
      <c r="A28" s="19">
        <v>205</v>
      </c>
      <c r="B28" s="20" t="s">
        <v>44</v>
      </c>
      <c r="C28" s="278">
        <f>SUMIF('Beginning Balances'!A:A,'FY19 ABB Alloc TBL FINAL'!A28,'Beginning Balances'!I:I)</f>
        <v>198799778</v>
      </c>
      <c r="D28" s="84">
        <f>SUMIF(Tuition!A:A,'FY19 ABB Alloc TBL FINAL'!A28,Tuition!G:G)</f>
        <v>0</v>
      </c>
      <c r="E28" s="84">
        <f>Tuition!H24</f>
        <v>0</v>
      </c>
      <c r="F28" s="84">
        <f>Tuition!I24</f>
        <v>0</v>
      </c>
      <c r="G28" s="84">
        <f>Tuition!J24</f>
        <v>0</v>
      </c>
      <c r="H28" s="84">
        <f>Tuition!K24</f>
        <v>0</v>
      </c>
      <c r="I28" s="83">
        <f>Tuition!L24</f>
        <v>0</v>
      </c>
      <c r="J28" s="84">
        <f>SUMIF('Summer Quarter'!$A:$A,'FY19 ABB Alloc TBL FINAL'!$A28,'Summer Quarter'!C:C)</f>
        <v>0</v>
      </c>
      <c r="K28" s="84">
        <f>SUMIF('Summer Quarter'!$A:$A,'FY19 ABB Alloc TBL FINAL'!$A28,'Summer Quarter'!F:F)</f>
        <v>0</v>
      </c>
      <c r="L28" s="84">
        <f t="shared" si="15"/>
        <v>0</v>
      </c>
      <c r="M28" s="179">
        <f>+ICR!C25</f>
        <v>24651</v>
      </c>
      <c r="N28" s="84">
        <f>+ICR!D25</f>
        <v>22355</v>
      </c>
      <c r="O28" s="84">
        <f t="shared" si="16"/>
        <v>-2296</v>
      </c>
      <c r="P28" s="84"/>
      <c r="Q28" s="84">
        <f t="shared" si="17"/>
        <v>-2296</v>
      </c>
      <c r="R28" s="83">
        <f t="shared" si="18"/>
        <v>22355</v>
      </c>
      <c r="S28" s="179">
        <f>+MiscFees!E25</f>
        <v>291865</v>
      </c>
      <c r="T28" s="98">
        <f>+U28-S28</f>
        <v>73027</v>
      </c>
      <c r="U28" s="97">
        <f>+MiscFees!G25</f>
        <v>364892</v>
      </c>
      <c r="V28" s="179">
        <f t="shared" si="19"/>
        <v>198483262</v>
      </c>
      <c r="W28" s="84">
        <f>+Supplement!D26</f>
        <v>0</v>
      </c>
      <c r="X28" s="84">
        <f>+Supplement!F26</f>
        <v>0</v>
      </c>
      <c r="Y28" s="80">
        <f>+Supplement!G26</f>
        <v>0</v>
      </c>
      <c r="Z28" s="84">
        <f t="shared" si="20"/>
        <v>0</v>
      </c>
      <c r="AA28" s="84">
        <f>+Supplement!I26</f>
        <v>0</v>
      </c>
      <c r="AB28" s="84">
        <f>+Supplement!J26</f>
        <v>0</v>
      </c>
      <c r="AC28" s="84">
        <f t="shared" si="21"/>
        <v>0</v>
      </c>
      <c r="AD28" s="80">
        <f>SUMIF(Supplement!A:A,'FY19 ABB Alloc TBL FINAL'!A28,Supplement!L:L)</f>
        <v>-3945785</v>
      </c>
      <c r="AE28" s="79">
        <f t="shared" si="22"/>
        <v>194537477</v>
      </c>
      <c r="AF28" s="279">
        <f t="shared" si="23"/>
        <v>194924724</v>
      </c>
      <c r="AG28" s="280">
        <v>2700000</v>
      </c>
      <c r="AH28" s="280">
        <f t="shared" si="24"/>
        <v>197624724</v>
      </c>
      <c r="AI28" s="273"/>
    </row>
    <row r="29" spans="1:35" s="117" customFormat="1" ht="18" customHeight="1" x14ac:dyDescent="0.25">
      <c r="A29" s="19">
        <v>214</v>
      </c>
      <c r="B29" s="20" t="s">
        <v>45</v>
      </c>
      <c r="C29" s="278">
        <f>SUMIF('Beginning Balances'!A:A,'FY19 ABB Alloc TBL FINAL'!A29,'Beginning Balances'!I:I)</f>
        <v>2699754</v>
      </c>
      <c r="D29" s="84">
        <f>SUMIF(Tuition!A:A,'FY19 ABB Alloc TBL FINAL'!A29,Tuition!G:G)</f>
        <v>0</v>
      </c>
      <c r="E29" s="84">
        <f>Tuition!H25</f>
        <v>0</v>
      </c>
      <c r="F29" s="84">
        <f>Tuition!I25</f>
        <v>0</v>
      </c>
      <c r="G29" s="84">
        <f>Tuition!J25</f>
        <v>0</v>
      </c>
      <c r="H29" s="84">
        <f>Tuition!K25</f>
        <v>0</v>
      </c>
      <c r="I29" s="83">
        <f>Tuition!L25</f>
        <v>0</v>
      </c>
      <c r="J29" s="84">
        <f>SUMIF('Summer Quarter'!$A:$A,'FY19 ABB Alloc TBL FINAL'!$A29,'Summer Quarter'!C:C)</f>
        <v>0</v>
      </c>
      <c r="K29" s="84">
        <f>SUMIF('Summer Quarter'!$A:$A,'FY19 ABB Alloc TBL FINAL'!$A29,'Summer Quarter'!F:F)</f>
        <v>0</v>
      </c>
      <c r="L29" s="84">
        <f t="shared" si="15"/>
        <v>0</v>
      </c>
      <c r="M29" s="179">
        <f>+ICR!C26</f>
        <v>0</v>
      </c>
      <c r="N29" s="84">
        <f>+ICR!D26</f>
        <v>0</v>
      </c>
      <c r="O29" s="84">
        <f t="shared" si="16"/>
        <v>0</v>
      </c>
      <c r="P29" s="84"/>
      <c r="Q29" s="84">
        <f t="shared" si="17"/>
        <v>0</v>
      </c>
      <c r="R29" s="83">
        <f t="shared" si="18"/>
        <v>0</v>
      </c>
      <c r="S29" s="179">
        <f>+MiscFees!E26</f>
        <v>0</v>
      </c>
      <c r="T29" s="98">
        <f t="shared" ref="T29:T31" si="25">+U29-S29</f>
        <v>0</v>
      </c>
      <c r="U29" s="97">
        <f>+MiscFees!G26</f>
        <v>0</v>
      </c>
      <c r="V29" s="179">
        <f t="shared" si="19"/>
        <v>2699754</v>
      </c>
      <c r="W29" s="84">
        <f>+Supplement!D27</f>
        <v>0</v>
      </c>
      <c r="X29" s="84">
        <f>+Supplement!F27</f>
        <v>0</v>
      </c>
      <c r="Y29" s="80">
        <f>+Supplement!G27</f>
        <v>0</v>
      </c>
      <c r="Z29" s="84">
        <f t="shared" si="20"/>
        <v>0</v>
      </c>
      <c r="AA29" s="84">
        <f>+Supplement!I27</f>
        <v>0</v>
      </c>
      <c r="AB29" s="84">
        <f>+Supplement!J27</f>
        <v>0</v>
      </c>
      <c r="AC29" s="84">
        <f t="shared" si="21"/>
        <v>0</v>
      </c>
      <c r="AD29" s="80">
        <f>SUMIF(Supplement!A:A,'FY19 ABB Alloc TBL FINAL'!A29,Supplement!L:L)</f>
        <v>0</v>
      </c>
      <c r="AE29" s="79">
        <f t="shared" si="22"/>
        <v>2699754</v>
      </c>
      <c r="AF29" s="279">
        <f t="shared" si="23"/>
        <v>2699754</v>
      </c>
      <c r="AG29" s="280">
        <v>0</v>
      </c>
      <c r="AH29" s="280">
        <f t="shared" si="24"/>
        <v>2699754</v>
      </c>
      <c r="AI29" s="273"/>
    </row>
    <row r="30" spans="1:35" s="117" customFormat="1" ht="18" customHeight="1" x14ac:dyDescent="0.25">
      <c r="A30" s="31">
        <v>215</v>
      </c>
      <c r="B30" s="32" t="s">
        <v>46</v>
      </c>
      <c r="C30" s="298">
        <f>SUMIF('Beginning Balances'!A:A,'FY19 ABB Alloc TBL FINAL'!A30,'Beginning Balances'!I:I)</f>
        <v>16310354</v>
      </c>
      <c r="D30" s="84">
        <f>SUMIF(Tuition!A:A,'FY19 ABB Alloc TBL FINAL'!A30,Tuition!G:G)</f>
        <v>0</v>
      </c>
      <c r="E30" s="84">
        <f>Tuition!H26</f>
        <v>0</v>
      </c>
      <c r="F30" s="84">
        <f>Tuition!I26</f>
        <v>0</v>
      </c>
      <c r="G30" s="84">
        <f>Tuition!J26</f>
        <v>0</v>
      </c>
      <c r="H30" s="84">
        <f>Tuition!K26</f>
        <v>0</v>
      </c>
      <c r="I30" s="83">
        <f>Tuition!L26</f>
        <v>0</v>
      </c>
      <c r="J30" s="84">
        <f>SUMIF('Summer Quarter'!$A:$A,'FY19 ABB Alloc TBL FINAL'!$A30,'Summer Quarter'!C:C)</f>
        <v>0</v>
      </c>
      <c r="K30" s="90">
        <f>SUMIF('Summer Quarter'!$A:$A,'FY19 ABB Alloc TBL FINAL'!$A30,'Summer Quarter'!F:F)</f>
        <v>0</v>
      </c>
      <c r="L30" s="90">
        <f t="shared" si="15"/>
        <v>0</v>
      </c>
      <c r="M30" s="180">
        <f>+ICR!C27</f>
        <v>0</v>
      </c>
      <c r="N30" s="90">
        <f>+ICR!D27</f>
        <v>0</v>
      </c>
      <c r="O30" s="90">
        <f t="shared" si="16"/>
        <v>0</v>
      </c>
      <c r="P30" s="90"/>
      <c r="Q30" s="90">
        <f t="shared" si="17"/>
        <v>0</v>
      </c>
      <c r="R30" s="89">
        <f t="shared" si="18"/>
        <v>0</v>
      </c>
      <c r="S30" s="179">
        <f>+MiscFees!E27</f>
        <v>0</v>
      </c>
      <c r="T30" s="98">
        <f t="shared" si="25"/>
        <v>0</v>
      </c>
      <c r="U30" s="99">
        <f>+MiscFees!G27</f>
        <v>0</v>
      </c>
      <c r="V30" s="180">
        <f t="shared" si="19"/>
        <v>16310354</v>
      </c>
      <c r="W30" s="90">
        <f>+Supplement!D28</f>
        <v>0</v>
      </c>
      <c r="X30" s="90">
        <f>+Supplement!F28</f>
        <v>0</v>
      </c>
      <c r="Y30" s="80">
        <f>+Supplement!G28</f>
        <v>0</v>
      </c>
      <c r="Z30" s="90">
        <f t="shared" si="20"/>
        <v>0</v>
      </c>
      <c r="AA30" s="90">
        <f>+Supplement!I28</f>
        <v>0</v>
      </c>
      <c r="AB30" s="90">
        <f>+Supplement!J28</f>
        <v>0</v>
      </c>
      <c r="AC30" s="84">
        <f t="shared" si="21"/>
        <v>0</v>
      </c>
      <c r="AD30" s="80">
        <f>SUMIF(Supplement!A:A,'FY19 ABB Alloc TBL FINAL'!A30,Supplement!L:L)</f>
        <v>0</v>
      </c>
      <c r="AE30" s="79">
        <f t="shared" si="22"/>
        <v>16310354</v>
      </c>
      <c r="AF30" s="299">
        <f t="shared" si="23"/>
        <v>16310354</v>
      </c>
      <c r="AG30" s="300">
        <v>0</v>
      </c>
      <c r="AH30" s="300">
        <f t="shared" si="24"/>
        <v>16310354</v>
      </c>
      <c r="AI30" s="273"/>
    </row>
    <row r="31" spans="1:35" s="117" customFormat="1" ht="18" customHeight="1" thickBot="1" x14ac:dyDescent="0.3">
      <c r="A31" s="19">
        <v>312</v>
      </c>
      <c r="B31" s="20" t="s">
        <v>177</v>
      </c>
      <c r="C31" s="278">
        <f>SUMIF('Beginning Balances'!A:A,'FY19 ABB Alloc TBL FINAL'!A31,'Beginning Balances'!I:I)</f>
        <v>13038697</v>
      </c>
      <c r="D31" s="84">
        <f>SUMIF(Tuition!A:A,'FY19 ABB Alloc TBL FINAL'!A31,Tuition!G:G)</f>
        <v>0</v>
      </c>
      <c r="E31" s="84">
        <f>Tuition!H27</f>
        <v>0</v>
      </c>
      <c r="F31" s="84">
        <f>Tuition!I27</f>
        <v>0</v>
      </c>
      <c r="G31" s="84">
        <f>Tuition!J27</f>
        <v>0</v>
      </c>
      <c r="H31" s="84">
        <f>Tuition!K27</f>
        <v>0</v>
      </c>
      <c r="I31" s="83">
        <f>Tuition!L27</f>
        <v>0</v>
      </c>
      <c r="J31" s="84">
        <f>SUMIF('Summer Quarter'!$A:$A,'FY19 ABB Alloc TBL FINAL'!$A31,'Summer Quarter'!C:C)</f>
        <v>0</v>
      </c>
      <c r="K31" s="84">
        <f>SUMIF('Summer Quarter'!$A:$A,'FY19 ABB Alloc TBL FINAL'!$A31,'Summer Quarter'!F:F)</f>
        <v>0</v>
      </c>
      <c r="L31" s="84">
        <f t="shared" si="15"/>
        <v>0</v>
      </c>
      <c r="M31" s="179">
        <f>+ICR!C28</f>
        <v>0</v>
      </c>
      <c r="N31" s="84">
        <f>+ICR!D28</f>
        <v>0</v>
      </c>
      <c r="O31" s="84">
        <f t="shared" si="16"/>
        <v>0</v>
      </c>
      <c r="P31" s="84"/>
      <c r="Q31" s="84">
        <f t="shared" si="17"/>
        <v>0</v>
      </c>
      <c r="R31" s="83">
        <f t="shared" si="18"/>
        <v>0</v>
      </c>
      <c r="S31" s="179">
        <f>+MiscFees!E28</f>
        <v>0</v>
      </c>
      <c r="T31" s="98">
        <f t="shared" si="25"/>
        <v>0</v>
      </c>
      <c r="U31" s="97">
        <f>+MiscFees!G28</f>
        <v>0</v>
      </c>
      <c r="V31" s="179">
        <f t="shared" si="19"/>
        <v>13038697</v>
      </c>
      <c r="W31" s="84">
        <f>+Supplement!D29</f>
        <v>0</v>
      </c>
      <c r="X31" s="84">
        <f>+Supplement!F29</f>
        <v>0</v>
      </c>
      <c r="Y31" s="80">
        <f>+Supplement!G29</f>
        <v>0</v>
      </c>
      <c r="Z31" s="84">
        <f t="shared" si="20"/>
        <v>0</v>
      </c>
      <c r="AA31" s="84">
        <f>+Supplement!I29</f>
        <v>0</v>
      </c>
      <c r="AB31" s="84">
        <f>+Supplement!J29</f>
        <v>0</v>
      </c>
      <c r="AC31" s="84">
        <f t="shared" si="21"/>
        <v>0</v>
      </c>
      <c r="AD31" s="80">
        <f>SUMIF(Supplement!A:A,'FY19 ABB Alloc TBL FINAL'!A31,Supplement!L:L)</f>
        <v>0</v>
      </c>
      <c r="AE31" s="79">
        <f t="shared" si="22"/>
        <v>13038697</v>
      </c>
      <c r="AF31" s="279">
        <f t="shared" si="23"/>
        <v>13038697</v>
      </c>
      <c r="AG31" s="280">
        <v>0</v>
      </c>
      <c r="AH31" s="280">
        <f t="shared" si="24"/>
        <v>13038697</v>
      </c>
      <c r="AI31" s="273"/>
    </row>
    <row r="32" spans="1:35" s="117" customFormat="1" ht="18" customHeight="1" x14ac:dyDescent="0.25">
      <c r="A32" s="35"/>
      <c r="B32" s="44" t="s">
        <v>48</v>
      </c>
      <c r="C32" s="301">
        <f t="shared" ref="C32:AF32" si="26">SUM(C33:C37)</f>
        <v>44119248</v>
      </c>
      <c r="D32" s="92">
        <f t="shared" si="26"/>
        <v>4679102.9537735935</v>
      </c>
      <c r="E32" s="92">
        <f t="shared" si="26"/>
        <v>4658445.9548079995</v>
      </c>
      <c r="F32" s="92">
        <f t="shared" si="26"/>
        <v>-20656.998965593521</v>
      </c>
      <c r="G32" s="92">
        <f t="shared" si="26"/>
        <v>4738272.6270659231</v>
      </c>
      <c r="H32" s="92">
        <f t="shared" si="26"/>
        <v>79826.672257923055</v>
      </c>
      <c r="I32" s="91">
        <f t="shared" si="26"/>
        <v>4738272.6270659231</v>
      </c>
      <c r="J32" s="92">
        <f t="shared" si="26"/>
        <v>0</v>
      </c>
      <c r="K32" s="92">
        <f t="shared" si="26"/>
        <v>0</v>
      </c>
      <c r="L32" s="92">
        <f t="shared" si="26"/>
        <v>0</v>
      </c>
      <c r="M32" s="186">
        <f t="shared" si="26"/>
        <v>220175</v>
      </c>
      <c r="N32" s="96">
        <f t="shared" si="26"/>
        <v>211400</v>
      </c>
      <c r="O32" s="96">
        <f t="shared" si="26"/>
        <v>-8775</v>
      </c>
      <c r="P32" s="96">
        <f t="shared" si="26"/>
        <v>0</v>
      </c>
      <c r="Q32" s="96">
        <f t="shared" si="26"/>
        <v>-8775</v>
      </c>
      <c r="R32" s="95">
        <f t="shared" si="26"/>
        <v>211400</v>
      </c>
      <c r="S32" s="186">
        <f t="shared" si="26"/>
        <v>2796838</v>
      </c>
      <c r="T32" s="96">
        <f t="shared" si="26"/>
        <v>137467.40000000002</v>
      </c>
      <c r="U32" s="95">
        <f t="shared" si="26"/>
        <v>2934305.4</v>
      </c>
      <c r="V32" s="186">
        <f t="shared" si="26"/>
        <v>36423132.046226405</v>
      </c>
      <c r="W32" s="96">
        <f t="shared" si="26"/>
        <v>6389</v>
      </c>
      <c r="X32" s="96">
        <f t="shared" si="26"/>
        <v>0</v>
      </c>
      <c r="Y32" s="96">
        <f t="shared" si="26"/>
        <v>0</v>
      </c>
      <c r="Z32" s="96">
        <f t="shared" si="26"/>
        <v>0</v>
      </c>
      <c r="AA32" s="96">
        <f t="shared" si="26"/>
        <v>0</v>
      </c>
      <c r="AB32" s="96">
        <f t="shared" si="26"/>
        <v>0</v>
      </c>
      <c r="AC32" s="96">
        <f t="shared" si="26"/>
        <v>0</v>
      </c>
      <c r="AD32" s="96">
        <f t="shared" si="26"/>
        <v>347499</v>
      </c>
      <c r="AE32" s="95">
        <f t="shared" si="26"/>
        <v>36777020.046226405</v>
      </c>
      <c r="AF32" s="296">
        <f t="shared" si="26"/>
        <v>44660998.07329233</v>
      </c>
      <c r="AG32" s="302">
        <f>SUM(AG33:AG37)</f>
        <v>135000</v>
      </c>
      <c r="AH32" s="302">
        <f>SUM(AH33:AH37)</f>
        <v>44795998.07329233</v>
      </c>
      <c r="AI32" s="273"/>
    </row>
    <row r="33" spans="1:35" s="117" customFormat="1" ht="18" customHeight="1" x14ac:dyDescent="0.25">
      <c r="A33" s="14">
        <v>206</v>
      </c>
      <c r="B33" s="15" t="s">
        <v>49</v>
      </c>
      <c r="C33" s="275">
        <f>SUMIF('Beginning Balances'!A:A,'FY19 ABB Alloc TBL FINAL'!A33,'Beginning Balances'!I:I)</f>
        <v>8357627</v>
      </c>
      <c r="D33" s="84">
        <f>SUMIF(Tuition!A:A,'FY19 ABB Alloc TBL FINAL'!A33,Tuition!G:G)</f>
        <v>0</v>
      </c>
      <c r="E33" s="84">
        <f>Tuition!H29</f>
        <v>0</v>
      </c>
      <c r="F33" s="84">
        <f>Tuition!I29</f>
        <v>0</v>
      </c>
      <c r="G33" s="84">
        <f>Tuition!J29</f>
        <v>0</v>
      </c>
      <c r="H33" s="84">
        <f>Tuition!K29</f>
        <v>0</v>
      </c>
      <c r="I33" s="83">
        <f>Tuition!L29</f>
        <v>0</v>
      </c>
      <c r="J33" s="84">
        <f>SUMIF('Summer Quarter'!$A:$A,'FY19 ABB Alloc TBL FINAL'!$A33,'Summer Quarter'!C:C)</f>
        <v>0</v>
      </c>
      <c r="K33" s="80">
        <f>SUMIF('Summer Quarter'!$A:$A,'FY19 ABB Alloc TBL FINAL'!$A33,'Summer Quarter'!F:F)</f>
        <v>0</v>
      </c>
      <c r="L33" s="80">
        <f t="shared" ref="L33:L37" si="27">+J33+K33</f>
        <v>0</v>
      </c>
      <c r="M33" s="183">
        <f>+ICR!C30</f>
        <v>145895</v>
      </c>
      <c r="N33" s="80">
        <f>+ICR!D30</f>
        <v>140368</v>
      </c>
      <c r="O33" s="80">
        <f t="shared" ref="O33:O37" si="28">+N33-M33</f>
        <v>-5527</v>
      </c>
      <c r="P33" s="80"/>
      <c r="Q33" s="80">
        <f t="shared" ref="Q33:Q37" si="29">+O33+P33</f>
        <v>-5527</v>
      </c>
      <c r="R33" s="79">
        <f t="shared" ref="R33:R37" si="30">+M33+Q33</f>
        <v>140368</v>
      </c>
      <c r="S33" s="183">
        <f>+MiscFees!E30</f>
        <v>0</v>
      </c>
      <c r="T33" s="80">
        <f>+U33-S33</f>
        <v>0</v>
      </c>
      <c r="U33" s="79">
        <f>+MiscFees!G30</f>
        <v>0</v>
      </c>
      <c r="V33" s="183">
        <f t="shared" ref="V33:V37" si="31">+C33-D33-J33-M33-S33</f>
        <v>8211732</v>
      </c>
      <c r="W33" s="80">
        <f>+Supplement!D31</f>
        <v>0</v>
      </c>
      <c r="X33" s="80">
        <f>+Supplement!F31</f>
        <v>0</v>
      </c>
      <c r="Y33" s="80">
        <f>+Supplement!G31</f>
        <v>0</v>
      </c>
      <c r="Z33" s="80">
        <f t="shared" ref="Z33:Z37" si="32">+X33+Y33</f>
        <v>0</v>
      </c>
      <c r="AA33" s="80">
        <f>+Supplement!I31</f>
        <v>0</v>
      </c>
      <c r="AB33" s="80">
        <f>+Supplement!J31</f>
        <v>0</v>
      </c>
      <c r="AC33" s="80">
        <f>AB33+AA33</f>
        <v>0</v>
      </c>
      <c r="AD33" s="80">
        <f>SUMIF(Supplement!A:A,'FY19 ABB Alloc TBL FINAL'!A33,Supplement!L:L)</f>
        <v>100000</v>
      </c>
      <c r="AE33" s="79">
        <f t="shared" ref="AE33:AE37" si="33">+V33+W33+Z33+AC33+AD33</f>
        <v>8311732</v>
      </c>
      <c r="AF33" s="276">
        <f t="shared" ref="AF33:AF37" si="34">+I33+L33+R33+U33+AE33</f>
        <v>8452100</v>
      </c>
      <c r="AG33" s="277">
        <v>135000</v>
      </c>
      <c r="AH33" s="277">
        <f t="shared" ref="AH33:AH37" si="35">+AG33+AF33</f>
        <v>8587100</v>
      </c>
      <c r="AI33" s="273"/>
    </row>
    <row r="34" spans="1:35" s="117" customFormat="1" ht="18" customHeight="1" x14ac:dyDescent="0.25">
      <c r="A34" s="19">
        <v>212</v>
      </c>
      <c r="B34" s="20" t="s">
        <v>50</v>
      </c>
      <c r="C34" s="278">
        <f>SUMIF('Beginning Balances'!A:A,'FY19 ABB Alloc TBL FINAL'!A34,'Beginning Balances'!I:I)</f>
        <v>15533489</v>
      </c>
      <c r="D34" s="84">
        <f>SUMIF(Tuition!A:A,'FY19 ABB Alloc TBL FINAL'!A34,Tuition!G:G)</f>
        <v>0</v>
      </c>
      <c r="E34" s="84">
        <f>Tuition!H30</f>
        <v>0</v>
      </c>
      <c r="F34" s="84">
        <f>Tuition!I30</f>
        <v>0</v>
      </c>
      <c r="G34" s="84">
        <f>Tuition!J30</f>
        <v>0</v>
      </c>
      <c r="H34" s="84">
        <f>Tuition!K30</f>
        <v>0</v>
      </c>
      <c r="I34" s="83">
        <f>Tuition!L30</f>
        <v>0</v>
      </c>
      <c r="J34" s="84">
        <f>SUMIF('Summer Quarter'!$A:$A,'FY19 ABB Alloc TBL FINAL'!$A34,'Summer Quarter'!C:C)</f>
        <v>0</v>
      </c>
      <c r="K34" s="84">
        <f>SUMIF('Summer Quarter'!$A:$A,'FY19 ABB Alloc TBL FINAL'!$A34,'Summer Quarter'!F:F)</f>
        <v>0</v>
      </c>
      <c r="L34" s="84">
        <f t="shared" si="27"/>
        <v>0</v>
      </c>
      <c r="M34" s="179">
        <f>+ICR!C31</f>
        <v>2290</v>
      </c>
      <c r="N34" s="84">
        <f>+ICR!D31</f>
        <v>3486</v>
      </c>
      <c r="O34" s="84">
        <f t="shared" si="28"/>
        <v>1196</v>
      </c>
      <c r="P34" s="84"/>
      <c r="Q34" s="84">
        <f t="shared" si="29"/>
        <v>1196</v>
      </c>
      <c r="R34" s="83">
        <f t="shared" si="30"/>
        <v>3486</v>
      </c>
      <c r="S34" s="179">
        <f>+MiscFees!E31</f>
        <v>632735.99999999988</v>
      </c>
      <c r="T34" s="84">
        <f>+U34-S34</f>
        <v>118319.40000000002</v>
      </c>
      <c r="U34" s="83">
        <f>+MiscFees!G31</f>
        <v>751055.39999999991</v>
      </c>
      <c r="V34" s="179">
        <f t="shared" si="31"/>
        <v>14898463</v>
      </c>
      <c r="W34" s="84">
        <f>+Supplement!D32</f>
        <v>0</v>
      </c>
      <c r="X34" s="84">
        <f>+Supplement!F32</f>
        <v>0</v>
      </c>
      <c r="Y34" s="80">
        <f>+Supplement!G32</f>
        <v>0</v>
      </c>
      <c r="Z34" s="84">
        <f t="shared" si="32"/>
        <v>0</v>
      </c>
      <c r="AA34" s="84">
        <f>+Supplement!I32</f>
        <v>0</v>
      </c>
      <c r="AB34" s="84">
        <f>+Supplement!J32</f>
        <v>0</v>
      </c>
      <c r="AC34" s="84">
        <f>AB34+AA34</f>
        <v>0</v>
      </c>
      <c r="AD34" s="80">
        <f>SUMIF(Supplement!A:A,'FY19 ABB Alloc TBL FINAL'!A34,Supplement!L:L)</f>
        <v>747499</v>
      </c>
      <c r="AE34" s="79">
        <f t="shared" si="33"/>
        <v>15645962</v>
      </c>
      <c r="AF34" s="279">
        <f t="shared" si="34"/>
        <v>16400503.4</v>
      </c>
      <c r="AG34" s="280">
        <v>0</v>
      </c>
      <c r="AH34" s="280">
        <f t="shared" si="35"/>
        <v>16400503.4</v>
      </c>
      <c r="AI34" s="273"/>
    </row>
    <row r="35" spans="1:35" s="117" customFormat="1" ht="18" customHeight="1" x14ac:dyDescent="0.25">
      <c r="A35" s="31">
        <v>255</v>
      </c>
      <c r="B35" s="32" t="s">
        <v>51</v>
      </c>
      <c r="C35" s="298">
        <f>SUMIF('Beginning Balances'!A:A,'FY19 ABB Alloc TBL FINAL'!A35,'Beginning Balances'!I:I)</f>
        <v>1817135</v>
      </c>
      <c r="D35" s="84">
        <f>SUMIF(Tuition!A:A,'FY19 ABB Alloc TBL FINAL'!A35,Tuition!G:G)</f>
        <v>0</v>
      </c>
      <c r="E35" s="84">
        <f>Tuition!H31</f>
        <v>0</v>
      </c>
      <c r="F35" s="84">
        <f>Tuition!I31</f>
        <v>0</v>
      </c>
      <c r="G35" s="84">
        <f>Tuition!J31</f>
        <v>0</v>
      </c>
      <c r="H35" s="84">
        <f>Tuition!K31</f>
        <v>0</v>
      </c>
      <c r="I35" s="83">
        <f>Tuition!L31</f>
        <v>0</v>
      </c>
      <c r="J35" s="84">
        <f>SUMIF('Summer Quarter'!$A:$A,'FY19 ABB Alloc TBL FINAL'!$A35,'Summer Quarter'!C:C)</f>
        <v>0</v>
      </c>
      <c r="K35" s="90">
        <f>SUMIF('Summer Quarter'!$A:$A,'FY19 ABB Alloc TBL FINAL'!$A35,'Summer Quarter'!F:F)</f>
        <v>0</v>
      </c>
      <c r="L35" s="90">
        <f t="shared" si="27"/>
        <v>0</v>
      </c>
      <c r="M35" s="180">
        <f>+ICR!C32</f>
        <v>5017</v>
      </c>
      <c r="N35" s="90">
        <f>+ICR!D32</f>
        <v>2920</v>
      </c>
      <c r="O35" s="90">
        <f t="shared" si="28"/>
        <v>-2097</v>
      </c>
      <c r="P35" s="90"/>
      <c r="Q35" s="90">
        <f t="shared" si="29"/>
        <v>-2097</v>
      </c>
      <c r="R35" s="89">
        <f t="shared" si="30"/>
        <v>2920</v>
      </c>
      <c r="S35" s="180">
        <f>+MiscFees!E32</f>
        <v>0</v>
      </c>
      <c r="T35" s="90">
        <f>+U35-S35</f>
        <v>0</v>
      </c>
      <c r="U35" s="89">
        <f>+MiscFees!G32</f>
        <v>0</v>
      </c>
      <c r="V35" s="180">
        <f t="shared" si="31"/>
        <v>1812118</v>
      </c>
      <c r="W35" s="90">
        <f>+Supplement!D33</f>
        <v>0</v>
      </c>
      <c r="X35" s="90">
        <f>+Supplement!F33</f>
        <v>0</v>
      </c>
      <c r="Y35" s="80">
        <f>+Supplement!G33</f>
        <v>0</v>
      </c>
      <c r="Z35" s="90">
        <f t="shared" si="32"/>
        <v>0</v>
      </c>
      <c r="AA35" s="90">
        <f>+Supplement!I33</f>
        <v>0</v>
      </c>
      <c r="AB35" s="90">
        <f>+Supplement!J33</f>
        <v>0</v>
      </c>
      <c r="AC35" s="84">
        <f>AB35+AA35</f>
        <v>0</v>
      </c>
      <c r="AD35" s="80">
        <f>SUMIF(Supplement!A:A,'FY19 ABB Alloc TBL FINAL'!A35,Supplement!L:L)</f>
        <v>-600000</v>
      </c>
      <c r="AE35" s="79">
        <f t="shared" si="33"/>
        <v>1212118</v>
      </c>
      <c r="AF35" s="299">
        <f t="shared" si="34"/>
        <v>1215038</v>
      </c>
      <c r="AG35" s="300">
        <v>0</v>
      </c>
      <c r="AH35" s="300">
        <f t="shared" si="35"/>
        <v>1215038</v>
      </c>
      <c r="AI35" s="273"/>
    </row>
    <row r="36" spans="1:35" s="117" customFormat="1" ht="18" customHeight="1" x14ac:dyDescent="0.25">
      <c r="A36" s="31">
        <v>266</v>
      </c>
      <c r="B36" s="32" t="s">
        <v>52</v>
      </c>
      <c r="C36" s="298">
        <f>SUMIF('Beginning Balances'!A:A,'FY19 ABB Alloc TBL FINAL'!A36,'Beginning Balances'!I:I)</f>
        <v>10352350</v>
      </c>
      <c r="D36" s="84">
        <f>SUMIF(Tuition!A:A,'FY19 ABB Alloc TBL FINAL'!A36,Tuition!G:G)</f>
        <v>1635486.7583077152</v>
      </c>
      <c r="E36" s="84">
        <f>Tuition!H32</f>
        <v>1706111.5031289996</v>
      </c>
      <c r="F36" s="84">
        <f>Tuition!I32</f>
        <v>70624.744821284432</v>
      </c>
      <c r="G36" s="84">
        <f>Tuition!J32</f>
        <v>1716976.0123382278</v>
      </c>
      <c r="H36" s="84">
        <f>Tuition!K32</f>
        <v>10864.509209228214</v>
      </c>
      <c r="I36" s="83">
        <f>Tuition!L32</f>
        <v>1716976.0123382278</v>
      </c>
      <c r="J36" s="84">
        <f>SUMIF('Summer Quarter'!$A:$A,'FY19 ABB Alloc TBL FINAL'!$A36,'Summer Quarter'!C:C)</f>
        <v>0</v>
      </c>
      <c r="K36" s="90">
        <f>SUMIF('Summer Quarter'!$A:$A,'FY19 ABB Alloc TBL FINAL'!$A36,'Summer Quarter'!F:F)</f>
        <v>0</v>
      </c>
      <c r="L36" s="90">
        <f t="shared" si="27"/>
        <v>0</v>
      </c>
      <c r="M36" s="180">
        <f>+ICR!C33</f>
        <v>47951</v>
      </c>
      <c r="N36" s="90">
        <f>+ICR!D33</f>
        <v>36368</v>
      </c>
      <c r="O36" s="90">
        <f t="shared" si="28"/>
        <v>-11583</v>
      </c>
      <c r="P36" s="90"/>
      <c r="Q36" s="90">
        <f t="shared" si="29"/>
        <v>-11583</v>
      </c>
      <c r="R36" s="89">
        <f t="shared" si="30"/>
        <v>36368</v>
      </c>
      <c r="S36" s="180">
        <f>+MiscFees!E33</f>
        <v>2164102</v>
      </c>
      <c r="T36" s="90">
        <f>+U36-S36</f>
        <v>19148</v>
      </c>
      <c r="U36" s="89">
        <f>+MiscFees!G33</f>
        <v>2183250</v>
      </c>
      <c r="V36" s="180">
        <f t="shared" si="31"/>
        <v>6504810.2416922841</v>
      </c>
      <c r="W36" s="90">
        <f>+Supplement!D34</f>
        <v>116</v>
      </c>
      <c r="X36" s="90">
        <f>+Supplement!F34</f>
        <v>0</v>
      </c>
      <c r="Y36" s="80">
        <f>+Supplement!G34</f>
        <v>0</v>
      </c>
      <c r="Z36" s="90">
        <f t="shared" si="32"/>
        <v>0</v>
      </c>
      <c r="AA36" s="90">
        <f>+Supplement!I34</f>
        <v>0</v>
      </c>
      <c r="AB36" s="90">
        <f>+Supplement!J34</f>
        <v>0</v>
      </c>
      <c r="AC36" s="84">
        <f>AB36+AA36</f>
        <v>0</v>
      </c>
      <c r="AD36" s="80">
        <f>SUMIF(Supplement!A:A,'FY19 ABB Alloc TBL FINAL'!A36,Supplement!L:L)</f>
        <v>0</v>
      </c>
      <c r="AE36" s="79">
        <f t="shared" si="33"/>
        <v>6504926.2416922841</v>
      </c>
      <c r="AF36" s="299">
        <f t="shared" si="34"/>
        <v>10441520.254030511</v>
      </c>
      <c r="AG36" s="300">
        <v>0</v>
      </c>
      <c r="AH36" s="300">
        <f t="shared" si="35"/>
        <v>10441520.254030511</v>
      </c>
      <c r="AI36" s="273"/>
    </row>
    <row r="37" spans="1:35" s="117" customFormat="1" ht="18" customHeight="1" thickBot="1" x14ac:dyDescent="0.3">
      <c r="A37" s="19">
        <v>282</v>
      </c>
      <c r="B37" s="20" t="s">
        <v>53</v>
      </c>
      <c r="C37" s="278">
        <f>SUMIF('Beginning Balances'!A:A,'FY19 ABB Alloc TBL FINAL'!A37,'Beginning Balances'!I:I)</f>
        <v>8058647</v>
      </c>
      <c r="D37" s="84">
        <f>SUMIF(Tuition!A:A,'FY19 ABB Alloc TBL FINAL'!A37,Tuition!G:G)</f>
        <v>3043616.1954658781</v>
      </c>
      <c r="E37" s="84">
        <f>Tuition!H33</f>
        <v>2952334.4516790002</v>
      </c>
      <c r="F37" s="84">
        <f>Tuition!I33</f>
        <v>-91281.743786877953</v>
      </c>
      <c r="G37" s="84">
        <f>Tuition!J33</f>
        <v>3021296.614727695</v>
      </c>
      <c r="H37" s="84">
        <f>Tuition!K33</f>
        <v>68962.163048694842</v>
      </c>
      <c r="I37" s="83">
        <f>Tuition!L33</f>
        <v>3021296.614727695</v>
      </c>
      <c r="J37" s="84">
        <f>SUMIF('Summer Quarter'!$A:$A,'FY19 ABB Alloc TBL FINAL'!$A37,'Summer Quarter'!C:C)</f>
        <v>0</v>
      </c>
      <c r="K37" s="84">
        <f>SUMIF('Summer Quarter'!$A:$A,'FY19 ABB Alloc TBL FINAL'!$A37,'Summer Quarter'!F:F)</f>
        <v>0</v>
      </c>
      <c r="L37" s="84">
        <f t="shared" si="27"/>
        <v>0</v>
      </c>
      <c r="M37" s="179">
        <f>+ICR!C34</f>
        <v>19022</v>
      </c>
      <c r="N37" s="84">
        <f>+ICR!D34</f>
        <v>28258</v>
      </c>
      <c r="O37" s="84">
        <f t="shared" si="28"/>
        <v>9236</v>
      </c>
      <c r="P37" s="84"/>
      <c r="Q37" s="84">
        <f t="shared" si="29"/>
        <v>9236</v>
      </c>
      <c r="R37" s="83">
        <f t="shared" si="30"/>
        <v>28258</v>
      </c>
      <c r="S37" s="179">
        <f>+MiscFees!E34</f>
        <v>0</v>
      </c>
      <c r="T37" s="84">
        <f>+U37-S37</f>
        <v>0</v>
      </c>
      <c r="U37" s="83">
        <f>+MiscFees!G34</f>
        <v>0</v>
      </c>
      <c r="V37" s="179">
        <f t="shared" si="31"/>
        <v>4996008.8045341223</v>
      </c>
      <c r="W37" s="84">
        <f>+Supplement!D35</f>
        <v>6273</v>
      </c>
      <c r="X37" s="84">
        <f>+Supplement!F35</f>
        <v>0</v>
      </c>
      <c r="Y37" s="80">
        <f>+Supplement!G35</f>
        <v>0</v>
      </c>
      <c r="Z37" s="84">
        <f t="shared" si="32"/>
        <v>0</v>
      </c>
      <c r="AA37" s="84">
        <f>+Supplement!I35</f>
        <v>0</v>
      </c>
      <c r="AB37" s="84">
        <f>+Supplement!J35</f>
        <v>0</v>
      </c>
      <c r="AC37" s="84">
        <f>AB37+AA37</f>
        <v>0</v>
      </c>
      <c r="AD37" s="80">
        <f>SUMIF(Supplement!A:A,'FY19 ABB Alloc TBL FINAL'!A37,Supplement!L:L)</f>
        <v>100000</v>
      </c>
      <c r="AE37" s="79">
        <f t="shared" si="33"/>
        <v>5102281.8045341223</v>
      </c>
      <c r="AF37" s="279">
        <f t="shared" si="34"/>
        <v>8151836.4192618169</v>
      </c>
      <c r="AG37" s="280">
        <v>0</v>
      </c>
      <c r="AH37" s="280">
        <f t="shared" si="35"/>
        <v>8151836.4192618169</v>
      </c>
      <c r="AI37" s="273"/>
    </row>
    <row r="38" spans="1:35" s="117" customFormat="1" ht="18" customHeight="1" x14ac:dyDescent="0.25">
      <c r="A38" s="35"/>
      <c r="B38" s="36" t="s">
        <v>54</v>
      </c>
      <c r="C38" s="303">
        <f t="shared" ref="C38:AF38" si="36">SUM(C39:C42)</f>
        <v>73041401</v>
      </c>
      <c r="D38" s="92">
        <f t="shared" si="36"/>
        <v>0</v>
      </c>
      <c r="E38" s="92">
        <f t="shared" si="36"/>
        <v>0</v>
      </c>
      <c r="F38" s="92">
        <f t="shared" si="36"/>
        <v>0</v>
      </c>
      <c r="G38" s="92">
        <f t="shared" si="36"/>
        <v>0</v>
      </c>
      <c r="H38" s="92">
        <f t="shared" si="36"/>
        <v>0</v>
      </c>
      <c r="I38" s="91">
        <f t="shared" si="36"/>
        <v>0</v>
      </c>
      <c r="J38" s="92">
        <f t="shared" si="36"/>
        <v>0</v>
      </c>
      <c r="K38" s="92">
        <f t="shared" si="36"/>
        <v>0</v>
      </c>
      <c r="L38" s="92">
        <f t="shared" si="36"/>
        <v>0</v>
      </c>
      <c r="M38" s="184">
        <f t="shared" si="36"/>
        <v>4296403</v>
      </c>
      <c r="N38" s="92">
        <f t="shared" si="36"/>
        <v>4889880</v>
      </c>
      <c r="O38" s="92">
        <f t="shared" si="36"/>
        <v>593477</v>
      </c>
      <c r="P38" s="92">
        <f t="shared" si="36"/>
        <v>0</v>
      </c>
      <c r="Q38" s="92">
        <f t="shared" si="36"/>
        <v>593477</v>
      </c>
      <c r="R38" s="91">
        <f t="shared" si="36"/>
        <v>4889880</v>
      </c>
      <c r="S38" s="184">
        <f t="shared" si="36"/>
        <v>48751</v>
      </c>
      <c r="T38" s="92">
        <f t="shared" si="36"/>
        <v>-6275</v>
      </c>
      <c r="U38" s="91">
        <f t="shared" si="36"/>
        <v>42476</v>
      </c>
      <c r="V38" s="184">
        <f t="shared" si="36"/>
        <v>68696247</v>
      </c>
      <c r="W38" s="92">
        <f t="shared" si="36"/>
        <v>0</v>
      </c>
      <c r="X38" s="92">
        <f t="shared" si="36"/>
        <v>0</v>
      </c>
      <c r="Y38" s="92">
        <f t="shared" si="36"/>
        <v>0</v>
      </c>
      <c r="Z38" s="92">
        <f t="shared" si="36"/>
        <v>0</v>
      </c>
      <c r="AA38" s="92">
        <f t="shared" si="36"/>
        <v>0</v>
      </c>
      <c r="AB38" s="92">
        <f t="shared" si="36"/>
        <v>0</v>
      </c>
      <c r="AC38" s="92">
        <f t="shared" si="36"/>
        <v>0</v>
      </c>
      <c r="AD38" s="92">
        <f t="shared" si="36"/>
        <v>2483000</v>
      </c>
      <c r="AE38" s="91">
        <f t="shared" si="36"/>
        <v>71179247</v>
      </c>
      <c r="AF38" s="304">
        <f t="shared" si="36"/>
        <v>76111603</v>
      </c>
      <c r="AG38" s="302">
        <f>SUM(AG39:AG42)</f>
        <v>0</v>
      </c>
      <c r="AH38" s="302">
        <f>SUM(AH39:AH42)</f>
        <v>76111603</v>
      </c>
      <c r="AI38" s="273"/>
    </row>
    <row r="39" spans="1:35" s="117" customFormat="1" ht="18" customHeight="1" x14ac:dyDescent="0.25">
      <c r="A39" s="19">
        <v>207</v>
      </c>
      <c r="B39" s="20" t="s">
        <v>55</v>
      </c>
      <c r="C39" s="278">
        <f>SUMIF('Beginning Balances'!A:A,'FY19 ABB Alloc TBL FINAL'!A39,'Beginning Balances'!I:I)</f>
        <v>40213755</v>
      </c>
      <c r="D39" s="84">
        <f>SUMIF(Tuition!A:A,'FY19 ABB Alloc TBL FINAL'!A39,Tuition!G:G)</f>
        <v>0</v>
      </c>
      <c r="E39" s="84">
        <f>Tuition!H35</f>
        <v>0</v>
      </c>
      <c r="F39" s="84">
        <f>Tuition!I35</f>
        <v>0</v>
      </c>
      <c r="G39" s="84">
        <f>Tuition!J35</f>
        <v>0</v>
      </c>
      <c r="H39" s="84">
        <f>Tuition!K35</f>
        <v>0</v>
      </c>
      <c r="I39" s="83">
        <f>Tuition!L35</f>
        <v>0</v>
      </c>
      <c r="J39" s="84">
        <f>SUMIF('Summer Quarter'!$A:$A,'FY19 ABB Alloc TBL FINAL'!$A39,'Summer Quarter'!C:C)</f>
        <v>0</v>
      </c>
      <c r="K39" s="84">
        <f>SUMIF('Summer Quarter'!$A:$A,'FY19 ABB Alloc TBL FINAL'!$A39,'Summer Quarter'!F:F)</f>
        <v>0</v>
      </c>
      <c r="L39" s="84">
        <f t="shared" ref="L39:L42" si="37">+J39+K39</f>
        <v>0</v>
      </c>
      <c r="M39" s="179">
        <f>+ICR!C36</f>
        <v>139896</v>
      </c>
      <c r="N39" s="84">
        <f>+ICR!D36</f>
        <v>143037</v>
      </c>
      <c r="O39" s="84">
        <f t="shared" ref="O39:O44" si="38">+N39-M39</f>
        <v>3141</v>
      </c>
      <c r="P39" s="84"/>
      <c r="Q39" s="84">
        <f t="shared" ref="Q39:Q42" si="39">+O39+P39</f>
        <v>3141</v>
      </c>
      <c r="R39" s="83">
        <f>+M39+Q39</f>
        <v>143037</v>
      </c>
      <c r="S39" s="187">
        <f>+MiscFees!E36</f>
        <v>48751</v>
      </c>
      <c r="T39" s="98">
        <f>+U39-S39</f>
        <v>-6275</v>
      </c>
      <c r="U39" s="97">
        <f>+MiscFees!G36</f>
        <v>42476</v>
      </c>
      <c r="V39" s="179">
        <f t="shared" ref="V39:V48" si="40">+C39-D39-J39-M39-S39</f>
        <v>40025108</v>
      </c>
      <c r="W39" s="84">
        <f>+Supplement!D37</f>
        <v>0</v>
      </c>
      <c r="X39" s="84">
        <f>+Supplement!F37</f>
        <v>0</v>
      </c>
      <c r="Y39" s="80">
        <f>+Supplement!G37</f>
        <v>0</v>
      </c>
      <c r="Z39" s="84">
        <f t="shared" ref="Z39:Z42" si="41">+X39+Y39</f>
        <v>0</v>
      </c>
      <c r="AA39" s="84">
        <f>+Supplement!I37</f>
        <v>0</v>
      </c>
      <c r="AB39" s="84">
        <f>+Supplement!J37</f>
        <v>0</v>
      </c>
      <c r="AC39" s="84">
        <f>AB39+AA39</f>
        <v>0</v>
      </c>
      <c r="AD39" s="84">
        <f>SUMIF(Supplement!A:A,'FY19 ABB Alloc TBL FINAL'!A39,Supplement!L:L)</f>
        <v>632000</v>
      </c>
      <c r="AE39" s="83">
        <f t="shared" ref="AE39:AE42" si="42">+V39+W39+Z39+AC39+AD39</f>
        <v>40657108</v>
      </c>
      <c r="AF39" s="279">
        <f t="shared" ref="AF39:AF42" si="43">+I39+L39+R39+U39+AE39</f>
        <v>40842621</v>
      </c>
      <c r="AG39" s="280">
        <v>0</v>
      </c>
      <c r="AH39" s="280">
        <f t="shared" ref="AH39:AH45" si="44">+AG39+AF39</f>
        <v>40842621</v>
      </c>
      <c r="AI39" s="273"/>
    </row>
    <row r="40" spans="1:35" s="117" customFormat="1" ht="18" customHeight="1" x14ac:dyDescent="0.25">
      <c r="A40" s="14">
        <v>216</v>
      </c>
      <c r="B40" s="15" t="s">
        <v>56</v>
      </c>
      <c r="C40" s="275">
        <f>SUMIF('Beginning Balances'!A:A,'FY19 ABB Alloc TBL FINAL'!A40,'Beginning Balances'!I:I)</f>
        <v>15902155</v>
      </c>
      <c r="D40" s="84">
        <f>SUMIF(Tuition!A:A,'FY19 ABB Alloc TBL FINAL'!A40,Tuition!G:G)</f>
        <v>0</v>
      </c>
      <c r="E40" s="84">
        <f>Tuition!H36</f>
        <v>0</v>
      </c>
      <c r="F40" s="84">
        <f>Tuition!I36</f>
        <v>0</v>
      </c>
      <c r="G40" s="84">
        <f>Tuition!J36</f>
        <v>0</v>
      </c>
      <c r="H40" s="84">
        <f>Tuition!K36</f>
        <v>0</v>
      </c>
      <c r="I40" s="83">
        <f>Tuition!L36</f>
        <v>0</v>
      </c>
      <c r="J40" s="84">
        <f>SUMIF('Summer Quarter'!$A:$A,'FY19 ABB Alloc TBL FINAL'!$A40,'Summer Quarter'!C:C)</f>
        <v>0</v>
      </c>
      <c r="K40" s="80">
        <f>SUMIF('Summer Quarter'!$A:$A,'FY19 ABB Alloc TBL FINAL'!$A40,'Summer Quarter'!F:F)</f>
        <v>0</v>
      </c>
      <c r="L40" s="80">
        <f t="shared" si="37"/>
        <v>0</v>
      </c>
      <c r="M40" s="183">
        <f>+ICR!C37</f>
        <v>2242021</v>
      </c>
      <c r="N40" s="80">
        <f>+ICR!D37</f>
        <v>2590390</v>
      </c>
      <c r="O40" s="80">
        <f t="shared" si="38"/>
        <v>348369</v>
      </c>
      <c r="P40" s="80"/>
      <c r="Q40" s="80">
        <f t="shared" si="39"/>
        <v>348369</v>
      </c>
      <c r="R40" s="83">
        <f>+M40+Q40</f>
        <v>2590390</v>
      </c>
      <c r="S40" s="189">
        <f>+MiscFees!E37</f>
        <v>0</v>
      </c>
      <c r="T40" s="103">
        <f>+U40-S40</f>
        <v>0</v>
      </c>
      <c r="U40" s="102">
        <f>+MiscFees!G37</f>
        <v>0</v>
      </c>
      <c r="V40" s="183">
        <f t="shared" si="40"/>
        <v>13660134</v>
      </c>
      <c r="W40" s="80">
        <f>+Supplement!D38</f>
        <v>0</v>
      </c>
      <c r="X40" s="80">
        <f>+Supplement!F38</f>
        <v>0</v>
      </c>
      <c r="Y40" s="80">
        <f>+Supplement!G38</f>
        <v>0</v>
      </c>
      <c r="Z40" s="80">
        <f t="shared" si="41"/>
        <v>0</v>
      </c>
      <c r="AA40" s="80">
        <f>+Supplement!I38</f>
        <v>0</v>
      </c>
      <c r="AB40" s="80">
        <f>+Supplement!J38</f>
        <v>0</v>
      </c>
      <c r="AC40" s="80">
        <f>AB40+AA40</f>
        <v>0</v>
      </c>
      <c r="AD40" s="80">
        <f>SUMIF(Supplement!A:A,'FY19 ABB Alloc TBL FINAL'!A40,Supplement!L:L)</f>
        <v>851000</v>
      </c>
      <c r="AE40" s="83">
        <f t="shared" si="42"/>
        <v>14511134</v>
      </c>
      <c r="AF40" s="276">
        <f t="shared" si="43"/>
        <v>17101524</v>
      </c>
      <c r="AG40" s="277">
        <v>0</v>
      </c>
      <c r="AH40" s="277">
        <f t="shared" si="44"/>
        <v>17101524</v>
      </c>
      <c r="AI40" s="273"/>
    </row>
    <row r="41" spans="1:35" s="117" customFormat="1" ht="18" customHeight="1" x14ac:dyDescent="0.25">
      <c r="A41" s="14">
        <v>217</v>
      </c>
      <c r="B41" s="15" t="s">
        <v>57</v>
      </c>
      <c r="C41" s="275">
        <f>SUMIF('Beginning Balances'!A:A,'FY19 ABB Alloc TBL FINAL'!A41,'Beginning Balances'!I:I)</f>
        <v>696065</v>
      </c>
      <c r="D41" s="84">
        <f>SUMIF(Tuition!A:A,'FY19 ABB Alloc TBL FINAL'!A41,Tuition!G:G)</f>
        <v>0</v>
      </c>
      <c r="E41" s="84">
        <f>Tuition!H37</f>
        <v>0</v>
      </c>
      <c r="F41" s="84">
        <f>Tuition!I37</f>
        <v>0</v>
      </c>
      <c r="G41" s="84">
        <f>Tuition!J37</f>
        <v>0</v>
      </c>
      <c r="H41" s="84">
        <f>Tuition!K37</f>
        <v>0</v>
      </c>
      <c r="I41" s="83">
        <f>Tuition!L37</f>
        <v>0</v>
      </c>
      <c r="J41" s="84">
        <f>SUMIF('Summer Quarter'!$A:$A,'FY19 ABB Alloc TBL FINAL'!$A41,'Summer Quarter'!C:C)</f>
        <v>0</v>
      </c>
      <c r="K41" s="80">
        <f>SUMIF('Summer Quarter'!$A:$A,'FY19 ABB Alloc TBL FINAL'!$A41,'Summer Quarter'!F:F)</f>
        <v>0</v>
      </c>
      <c r="L41" s="80">
        <f t="shared" si="37"/>
        <v>0</v>
      </c>
      <c r="M41" s="183">
        <f>+ICR!C38</f>
        <v>345</v>
      </c>
      <c r="N41" s="80">
        <f>+ICR!D38</f>
        <v>1755</v>
      </c>
      <c r="O41" s="80">
        <f t="shared" si="38"/>
        <v>1410</v>
      </c>
      <c r="P41" s="80"/>
      <c r="Q41" s="80">
        <f t="shared" si="39"/>
        <v>1410</v>
      </c>
      <c r="R41" s="79">
        <f>+M41+Q41</f>
        <v>1755</v>
      </c>
      <c r="S41" s="183">
        <f>+MiscFees!E38</f>
        <v>0</v>
      </c>
      <c r="T41" s="80">
        <f>+U41-S41</f>
        <v>0</v>
      </c>
      <c r="U41" s="79">
        <f>+MiscFees!G38</f>
        <v>0</v>
      </c>
      <c r="V41" s="183">
        <f t="shared" si="40"/>
        <v>695720</v>
      </c>
      <c r="W41" s="80">
        <f>+Supplement!D39</f>
        <v>0</v>
      </c>
      <c r="X41" s="80">
        <f>+Supplement!F39</f>
        <v>0</v>
      </c>
      <c r="Y41" s="80">
        <f>+Supplement!G39</f>
        <v>0</v>
      </c>
      <c r="Z41" s="80">
        <f t="shared" si="41"/>
        <v>0</v>
      </c>
      <c r="AA41" s="80">
        <f>+Supplement!I39</f>
        <v>0</v>
      </c>
      <c r="AB41" s="80">
        <f>+Supplement!J39</f>
        <v>0</v>
      </c>
      <c r="AC41" s="80">
        <f>AB41+AA41</f>
        <v>0</v>
      </c>
      <c r="AD41" s="80">
        <f>SUMIF(Supplement!A:A,'FY19 ABB Alloc TBL FINAL'!A41,Supplement!L:L)</f>
        <v>1000000</v>
      </c>
      <c r="AE41" s="83">
        <f t="shared" si="42"/>
        <v>1695720</v>
      </c>
      <c r="AF41" s="276">
        <f t="shared" si="43"/>
        <v>1697475</v>
      </c>
      <c r="AG41" s="277">
        <v>0</v>
      </c>
      <c r="AH41" s="277">
        <f t="shared" si="44"/>
        <v>1697475</v>
      </c>
      <c r="AI41" s="273"/>
    </row>
    <row r="42" spans="1:35" s="117" customFormat="1" ht="18" customHeight="1" thickBot="1" x14ac:dyDescent="0.3">
      <c r="A42" s="39">
        <v>301</v>
      </c>
      <c r="B42" s="40" t="s">
        <v>58</v>
      </c>
      <c r="C42" s="305">
        <f>SUMIF('Beginning Balances'!A:A,'FY19 ABB Alloc TBL FINAL'!A42,'Beginning Balances'!I:I)</f>
        <v>16229426</v>
      </c>
      <c r="D42" s="90">
        <f>SUMIF(Tuition!A:A,'FY19 ABB Alloc TBL FINAL'!A42,Tuition!G:G)</f>
        <v>0</v>
      </c>
      <c r="E42" s="90">
        <f>Tuition!H38</f>
        <v>0</v>
      </c>
      <c r="F42" s="90">
        <f>Tuition!I38</f>
        <v>0</v>
      </c>
      <c r="G42" s="90">
        <f>Tuition!J38</f>
        <v>0</v>
      </c>
      <c r="H42" s="90">
        <f>Tuition!K38</f>
        <v>0</v>
      </c>
      <c r="I42" s="89">
        <f>Tuition!L38</f>
        <v>0</v>
      </c>
      <c r="J42" s="90">
        <f>SUMIF('Summer Quarter'!$A:$A,'FY19 ABB Alloc TBL FINAL'!$A42,'Summer Quarter'!C:C)</f>
        <v>0</v>
      </c>
      <c r="K42" s="94">
        <f>SUMIF('Summer Quarter'!$A:$A,'FY19 ABB Alloc TBL FINAL'!$A42,'Summer Quarter'!F:F)</f>
        <v>0</v>
      </c>
      <c r="L42" s="94">
        <f t="shared" si="37"/>
        <v>0</v>
      </c>
      <c r="M42" s="185">
        <f>+ICR!C39</f>
        <v>1914141</v>
      </c>
      <c r="N42" s="94">
        <f>+ICR!D39</f>
        <v>2154698</v>
      </c>
      <c r="O42" s="94">
        <f t="shared" si="38"/>
        <v>240557</v>
      </c>
      <c r="P42" s="94"/>
      <c r="Q42" s="94">
        <f t="shared" si="39"/>
        <v>240557</v>
      </c>
      <c r="R42" s="93">
        <f>+M42+Q42</f>
        <v>2154698</v>
      </c>
      <c r="S42" s="185">
        <f>+MiscFees!E39</f>
        <v>0</v>
      </c>
      <c r="T42" s="94">
        <f>+U42-S42</f>
        <v>0</v>
      </c>
      <c r="U42" s="93">
        <f>+MiscFees!G39</f>
        <v>0</v>
      </c>
      <c r="V42" s="185">
        <f t="shared" si="40"/>
        <v>14315285</v>
      </c>
      <c r="W42" s="94">
        <f>+Supplement!D40</f>
        <v>0</v>
      </c>
      <c r="X42" s="94">
        <f>+Supplement!F40</f>
        <v>0</v>
      </c>
      <c r="Y42" s="94">
        <f>+Supplement!G40</f>
        <v>0</v>
      </c>
      <c r="Z42" s="284">
        <f t="shared" si="41"/>
        <v>0</v>
      </c>
      <c r="AA42" s="284">
        <f>+Supplement!I40</f>
        <v>0</v>
      </c>
      <c r="AB42" s="284">
        <f>+Supplement!J40</f>
        <v>0</v>
      </c>
      <c r="AC42" s="284">
        <f>AB42+AA42</f>
        <v>0</v>
      </c>
      <c r="AD42" s="284">
        <f>SUMIF(Supplement!A:A,'FY19 ABB Alloc TBL FINAL'!A42,Supplement!L:L)</f>
        <v>0</v>
      </c>
      <c r="AE42" s="89">
        <f t="shared" si="42"/>
        <v>14315285</v>
      </c>
      <c r="AF42" s="306">
        <f t="shared" si="43"/>
        <v>16469983</v>
      </c>
      <c r="AG42" s="307">
        <v>0</v>
      </c>
      <c r="AH42" s="307">
        <f t="shared" si="44"/>
        <v>16469983</v>
      </c>
      <c r="AI42" s="273"/>
    </row>
    <row r="43" spans="1:35" s="117" customFormat="1" ht="18" customHeight="1" thickBot="1" x14ac:dyDescent="0.3">
      <c r="A43" s="43"/>
      <c r="B43" s="121" t="s">
        <v>59</v>
      </c>
      <c r="C43" s="308">
        <f>SUM(C44:C45)</f>
        <v>140170190</v>
      </c>
      <c r="D43" s="309">
        <f t="shared" ref="D43:AF43" si="45">SUM(D44:D45)</f>
        <v>3058643.2750657001</v>
      </c>
      <c r="E43" s="309">
        <f t="shared" si="45"/>
        <v>8394313.2987341266</v>
      </c>
      <c r="F43" s="309">
        <f t="shared" si="45"/>
        <v>5335670.023668427</v>
      </c>
      <c r="G43" s="309">
        <f t="shared" si="45"/>
        <v>12108487.444638036</v>
      </c>
      <c r="H43" s="309">
        <f t="shared" si="45"/>
        <v>3714174.1459039096</v>
      </c>
      <c r="I43" s="310">
        <f t="shared" si="45"/>
        <v>12108487.444638036</v>
      </c>
      <c r="J43" s="309">
        <f t="shared" si="45"/>
        <v>-500000</v>
      </c>
      <c r="K43" s="309">
        <f t="shared" si="45"/>
        <v>-1337037</v>
      </c>
      <c r="L43" s="309">
        <f t="shared" si="45"/>
        <v>-1837037</v>
      </c>
      <c r="M43" s="311">
        <f t="shared" si="45"/>
        <v>-1008256</v>
      </c>
      <c r="N43" s="291">
        <f t="shared" si="45"/>
        <v>-1008256</v>
      </c>
      <c r="O43" s="291">
        <f t="shared" si="45"/>
        <v>0</v>
      </c>
      <c r="P43" s="291">
        <f t="shared" si="45"/>
        <v>0</v>
      </c>
      <c r="Q43" s="291">
        <f t="shared" si="45"/>
        <v>0</v>
      </c>
      <c r="R43" s="292">
        <f t="shared" si="45"/>
        <v>-1008256</v>
      </c>
      <c r="S43" s="311">
        <f t="shared" si="45"/>
        <v>0</v>
      </c>
      <c r="T43" s="291">
        <f t="shared" si="45"/>
        <v>0</v>
      </c>
      <c r="U43" s="292">
        <f t="shared" si="45"/>
        <v>0</v>
      </c>
      <c r="V43" s="311">
        <f t="shared" si="45"/>
        <v>138619802.72493431</v>
      </c>
      <c r="W43" s="291">
        <f t="shared" si="45"/>
        <v>251264</v>
      </c>
      <c r="X43" s="291">
        <f t="shared" si="45"/>
        <v>190948.86983769605</v>
      </c>
      <c r="Y43" s="291">
        <f t="shared" si="45"/>
        <v>5893800.430839763</v>
      </c>
      <c r="Z43" s="291">
        <f t="shared" si="45"/>
        <v>6084749.3006774588</v>
      </c>
      <c r="AA43" s="291">
        <f t="shared" si="45"/>
        <v>0</v>
      </c>
      <c r="AB43" s="291">
        <f t="shared" si="45"/>
        <v>1555000</v>
      </c>
      <c r="AC43" s="291">
        <f t="shared" si="45"/>
        <v>1555000</v>
      </c>
      <c r="AD43" s="291">
        <f t="shared" si="45"/>
        <v>-9884736.3933333196</v>
      </c>
      <c r="AE43" s="292">
        <f>SUM(AE44:AE45)</f>
        <v>136626079.63227844</v>
      </c>
      <c r="AF43" s="312">
        <f t="shared" si="45"/>
        <v>145889274.07691649</v>
      </c>
      <c r="AG43" s="302">
        <f>SUM(AG44:AG44)</f>
        <v>6000000</v>
      </c>
      <c r="AH43" s="302">
        <f>SUM(AH44:AH44)</f>
        <v>68682614.470249802</v>
      </c>
      <c r="AI43" s="273"/>
    </row>
    <row r="44" spans="1:35" s="315" customFormat="1" ht="18" customHeight="1" x14ac:dyDescent="0.25">
      <c r="A44" s="47">
        <v>400</v>
      </c>
      <c r="B44" s="48" t="s">
        <v>60</v>
      </c>
      <c r="C44" s="278">
        <f>SUMIF('Beginning Balances'!A:A,'FY19 ABB Alloc TBL FINAL'!A44,'Beginning Balances'!I:I)</f>
        <v>52021339</v>
      </c>
      <c r="D44" s="84">
        <f>SUMIF(Tuition!A:A,'FY19 ABB Alloc TBL FINAL'!A44,Tuition!G:G)</f>
        <v>3058643.2750657001</v>
      </c>
      <c r="E44" s="84">
        <f>Tuition!H40</f>
        <v>8394313.2987341266</v>
      </c>
      <c r="F44" s="84">
        <f>Tuition!I40</f>
        <v>5335670.023668427</v>
      </c>
      <c r="G44" s="84">
        <f>Tuition!J40</f>
        <v>12108487.444638036</v>
      </c>
      <c r="H44" s="84">
        <f>Tuition!K40</f>
        <v>3714174.1459039096</v>
      </c>
      <c r="I44" s="83">
        <f>Tuition!L40</f>
        <v>12108487.444638036</v>
      </c>
      <c r="J44" s="84">
        <f>SUMIF('Summer Quarter'!$A:$A,'FY19 ABB Alloc TBL FINAL'!$A44,'Summer Quarter'!C:C)</f>
        <v>-500000</v>
      </c>
      <c r="K44" s="84">
        <f>SUMIF('Summer Quarter'!$A:$A,'FY19 ABB Alloc TBL FINAL'!$A44,'Summer Quarter'!F:F)</f>
        <v>-1337037</v>
      </c>
      <c r="L44" s="84">
        <f t="shared" ref="L44:L45" si="46">+J44+K44</f>
        <v>-1837037</v>
      </c>
      <c r="M44" s="187">
        <f>+ICR!C41</f>
        <v>-1008256</v>
      </c>
      <c r="N44" s="98">
        <f>+ICR!D41</f>
        <v>-1008256</v>
      </c>
      <c r="O44" s="94">
        <f t="shared" si="38"/>
        <v>0</v>
      </c>
      <c r="P44" s="98">
        <v>0</v>
      </c>
      <c r="Q44" s="98">
        <f>+O44+P44</f>
        <v>0</v>
      </c>
      <c r="R44" s="97">
        <f t="shared" ref="R44" si="47">+M44+Q44</f>
        <v>-1008256</v>
      </c>
      <c r="S44" s="187">
        <f>+MiscFees!E41</f>
        <v>0</v>
      </c>
      <c r="T44" s="103">
        <f>+U44-S44</f>
        <v>0</v>
      </c>
      <c r="U44" s="97">
        <f>+MiscFees!G41</f>
        <v>0</v>
      </c>
      <c r="V44" s="187">
        <f t="shared" si="40"/>
        <v>50470951.724934302</v>
      </c>
      <c r="W44" s="98">
        <f>+Supplement!D42</f>
        <v>251264</v>
      </c>
      <c r="X44" s="98">
        <f>+Supplement!F42</f>
        <v>190948.86983769605</v>
      </c>
      <c r="Y44" s="98">
        <f>+Supplement!G42</f>
        <v>5893800.430839763</v>
      </c>
      <c r="Z44" s="98">
        <f>+X44+Y44</f>
        <v>6084749.3006774588</v>
      </c>
      <c r="AA44" s="98">
        <f>+Supplement!I42</f>
        <v>0</v>
      </c>
      <c r="AB44" s="98">
        <f>+Supplement!J42</f>
        <v>1555000</v>
      </c>
      <c r="AC44" s="98">
        <f>AB44+AA44</f>
        <v>1555000</v>
      </c>
      <c r="AD44" s="98">
        <f>SUMIF(Supplement!A:A,'FY19 ABB Alloc TBL FINAL'!A44,Supplement!L:L)</f>
        <v>-4942545</v>
      </c>
      <c r="AE44" s="97">
        <f t="shared" ref="AE44" si="48">+V44+W44+Z44+AC44+AD44</f>
        <v>53419420.025611758</v>
      </c>
      <c r="AF44" s="313">
        <f t="shared" ref="AF44:AF45" si="49">+I44+L44+R44+U44+AE44</f>
        <v>62682614.470249794</v>
      </c>
      <c r="AG44" s="314">
        <v>6000000</v>
      </c>
      <c r="AH44" s="314">
        <f t="shared" si="44"/>
        <v>68682614.470249802</v>
      </c>
      <c r="AI44" s="273"/>
    </row>
    <row r="45" spans="1:35" s="315" customFormat="1" ht="18" customHeight="1" thickBot="1" x14ac:dyDescent="0.3">
      <c r="A45" s="49" t="s">
        <v>61</v>
      </c>
      <c r="B45" s="50" t="s">
        <v>62</v>
      </c>
      <c r="C45" s="298">
        <f>SUMIF('Beginning Balances'!A:A,'FY19 ABB Alloc TBL FINAL'!A45,'Beginning Balances'!I:I)</f>
        <v>88148851</v>
      </c>
      <c r="D45" s="90">
        <f>SUMIF(Tuition!A:A,'FY19 ABB Alloc TBL FINAL'!A45,Tuition!G:G)</f>
        <v>0</v>
      </c>
      <c r="E45" s="90">
        <f>Tuition!H41</f>
        <v>0</v>
      </c>
      <c r="F45" s="90">
        <f>Tuition!I41</f>
        <v>0</v>
      </c>
      <c r="G45" s="90">
        <f>Tuition!J41</f>
        <v>0</v>
      </c>
      <c r="H45" s="90">
        <f>Tuition!K41</f>
        <v>0</v>
      </c>
      <c r="I45" s="89">
        <f>Tuition!L41</f>
        <v>0</v>
      </c>
      <c r="J45" s="90">
        <f>SUMIF('Summer Quarter'!$A:$A,'FY19 ABB Alloc TBL FINAL'!$A45,'Summer Quarter'!C:C)</f>
        <v>0</v>
      </c>
      <c r="K45" s="90">
        <f>SUMIF('Summer Quarter'!$A:$A,'FY19 ABB Alloc TBL FINAL'!$A45,'Summer Quarter'!F:F)</f>
        <v>0</v>
      </c>
      <c r="L45" s="90">
        <f t="shared" si="46"/>
        <v>0</v>
      </c>
      <c r="M45" s="188">
        <v>0</v>
      </c>
      <c r="N45" s="100"/>
      <c r="O45" s="100"/>
      <c r="P45" s="100"/>
      <c r="Q45" s="100">
        <v>0</v>
      </c>
      <c r="R45" s="99">
        <v>0</v>
      </c>
      <c r="S45" s="188">
        <f>+MiscFees!E42</f>
        <v>0</v>
      </c>
      <c r="T45" s="100">
        <v>0</v>
      </c>
      <c r="U45" s="99">
        <v>0</v>
      </c>
      <c r="V45" s="188">
        <f t="shared" si="40"/>
        <v>88148851</v>
      </c>
      <c r="W45" s="100">
        <v>0</v>
      </c>
      <c r="X45" s="100">
        <f>+Supplement!F43</f>
        <v>0</v>
      </c>
      <c r="Y45" s="100"/>
      <c r="Z45" s="100">
        <v>0</v>
      </c>
      <c r="AA45" s="100"/>
      <c r="AB45" s="100"/>
      <c r="AC45" s="100">
        <v>0</v>
      </c>
      <c r="AD45" s="98">
        <f>+Supplement!L43</f>
        <v>-4942191.3933333196</v>
      </c>
      <c r="AE45" s="99">
        <v>83206659.606666684</v>
      </c>
      <c r="AF45" s="316">
        <f t="shared" si="49"/>
        <v>83206659.606666684</v>
      </c>
      <c r="AG45" s="317">
        <v>0</v>
      </c>
      <c r="AH45" s="317">
        <f t="shared" si="44"/>
        <v>83206659.606666684</v>
      </c>
      <c r="AI45" s="273"/>
    </row>
    <row r="46" spans="1:35" s="117" customFormat="1" ht="18" customHeight="1" thickBot="1" x14ac:dyDescent="0.3">
      <c r="A46" s="51"/>
      <c r="B46" s="318" t="s">
        <v>63</v>
      </c>
      <c r="C46" s="319">
        <f>+C43+C23+C7</f>
        <v>1202014926</v>
      </c>
      <c r="D46" s="320">
        <f t="shared" ref="D46:AF46" si="50">+D43+D23+D7</f>
        <v>369483627.95755875</v>
      </c>
      <c r="E46" s="320">
        <f t="shared" si="50"/>
        <v>387269194.70312017</v>
      </c>
      <c r="F46" s="320">
        <f t="shared" si="50"/>
        <v>17785566.745561421</v>
      </c>
      <c r="G46" s="320">
        <f t="shared" si="50"/>
        <v>399649775.18946648</v>
      </c>
      <c r="H46" s="320">
        <f t="shared" si="50"/>
        <v>12380580.486346366</v>
      </c>
      <c r="I46" s="321">
        <f t="shared" si="50"/>
        <v>399649775.18946648</v>
      </c>
      <c r="J46" s="320">
        <f t="shared" si="50"/>
        <v>0</v>
      </c>
      <c r="K46" s="320">
        <f t="shared" si="50"/>
        <v>0</v>
      </c>
      <c r="L46" s="320">
        <f t="shared" si="50"/>
        <v>0</v>
      </c>
      <c r="M46" s="322">
        <f t="shared" si="50"/>
        <v>86920646</v>
      </c>
      <c r="N46" s="320">
        <f t="shared" si="50"/>
        <v>91029669</v>
      </c>
      <c r="O46" s="320">
        <f t="shared" si="50"/>
        <v>4109023</v>
      </c>
      <c r="P46" s="320">
        <f t="shared" si="50"/>
        <v>0</v>
      </c>
      <c r="Q46" s="320">
        <f t="shared" si="50"/>
        <v>4109023</v>
      </c>
      <c r="R46" s="321">
        <f t="shared" si="50"/>
        <v>91029669</v>
      </c>
      <c r="S46" s="322">
        <f t="shared" si="50"/>
        <v>5597846</v>
      </c>
      <c r="T46" s="320">
        <f t="shared" si="50"/>
        <v>629147.99999999965</v>
      </c>
      <c r="U46" s="321">
        <f t="shared" si="50"/>
        <v>6226994</v>
      </c>
      <c r="V46" s="322">
        <f t="shared" si="50"/>
        <v>740012806.04244137</v>
      </c>
      <c r="W46" s="320">
        <f t="shared" si="50"/>
        <v>837543</v>
      </c>
      <c r="X46" s="320">
        <f t="shared" si="50"/>
        <v>190948.86983769605</v>
      </c>
      <c r="Y46" s="320">
        <f t="shared" si="50"/>
        <v>5893800.430839763</v>
      </c>
      <c r="Z46" s="320">
        <f t="shared" si="50"/>
        <v>6084749.3006774588</v>
      </c>
      <c r="AA46" s="320">
        <f t="shared" si="50"/>
        <v>4088000</v>
      </c>
      <c r="AB46" s="320">
        <f t="shared" si="50"/>
        <v>1555000</v>
      </c>
      <c r="AC46" s="320">
        <f t="shared" si="50"/>
        <v>5643000</v>
      </c>
      <c r="AD46" s="320">
        <f t="shared" si="50"/>
        <v>-4942191.3933333196</v>
      </c>
      <c r="AE46" s="321">
        <f t="shared" si="50"/>
        <v>747635906.94978547</v>
      </c>
      <c r="AF46" s="323">
        <f t="shared" si="50"/>
        <v>1244542345.1392522</v>
      </c>
      <c r="AG46" s="324">
        <f>+AG44+AG23+AG7+AG45</f>
        <v>9276000</v>
      </c>
      <c r="AH46" s="324">
        <f>+AH44+AH23+AH7+AH45</f>
        <v>1253818345.1392522</v>
      </c>
      <c r="AI46" s="273"/>
    </row>
    <row r="47" spans="1:35" s="117" customFormat="1" ht="18" customHeight="1" x14ac:dyDescent="0.25">
      <c r="A47" s="52">
        <v>500</v>
      </c>
      <c r="B47" s="53" t="s">
        <v>64</v>
      </c>
      <c r="C47" s="275">
        <f>SUMIF('Beginning Balances'!A:A,'FY19 ABB Alloc TBL FINAL'!A47,'Beginning Balances'!I:I)</f>
        <v>77814465</v>
      </c>
      <c r="D47" s="84">
        <f>SUMIF(Tuition!A:A,'FY19 ABB Alloc TBL FINAL'!A47,Tuition!G:G)</f>
        <v>56666396.993039981</v>
      </c>
      <c r="E47" s="84">
        <f>Tuition!H43</f>
        <v>56934485</v>
      </c>
      <c r="F47" s="84">
        <f>Tuition!I43</f>
        <v>268088.00696001947</v>
      </c>
      <c r="G47" s="84">
        <f>Tuition!J43</f>
        <v>58140494.52304855</v>
      </c>
      <c r="H47" s="84">
        <f>Tuition!K43</f>
        <v>1206009.5230485499</v>
      </c>
      <c r="I47" s="83">
        <f>Tuition!L43</f>
        <v>58140494.52304855</v>
      </c>
      <c r="J47" s="84">
        <f>SUMIF('Summer Quarter'!$A:$A,'FY19 ABB Alloc TBL FINAL'!$A47,'Summer Quarter'!C:C)</f>
        <v>0</v>
      </c>
      <c r="K47" s="80">
        <f>SUMIF('Summer Quarter'!$A:$A,'FY19 ABB Alloc TBL FINAL'!$A47,'Summer Quarter'!F:F)</f>
        <v>0</v>
      </c>
      <c r="L47" s="80">
        <f t="shared" ref="L47:L48" si="51">+J47+K47</f>
        <v>0</v>
      </c>
      <c r="M47" s="189">
        <f>+ICR!C44</f>
        <v>0</v>
      </c>
      <c r="N47" s="103">
        <f>+ICR!D44</f>
        <v>0</v>
      </c>
      <c r="O47" s="103">
        <f t="shared" ref="O47:O48" si="52">+N47-M47</f>
        <v>0</v>
      </c>
      <c r="P47" s="103">
        <v>0</v>
      </c>
      <c r="Q47" s="103">
        <v>0</v>
      </c>
      <c r="R47" s="102">
        <f t="shared" ref="R47:R48" si="53">+M47+Q47</f>
        <v>0</v>
      </c>
      <c r="S47" s="189">
        <f>+MiscFees!E44</f>
        <v>0</v>
      </c>
      <c r="T47" s="103">
        <f>+U47-S47</f>
        <v>0</v>
      </c>
      <c r="U47" s="102">
        <f>+MiscFees!G44</f>
        <v>0</v>
      </c>
      <c r="V47" s="189">
        <f t="shared" si="40"/>
        <v>21148068.006960019</v>
      </c>
      <c r="W47" s="103">
        <f>+Supplement!D45</f>
        <v>193113</v>
      </c>
      <c r="X47" s="103">
        <f>+Supplement!F45</f>
        <v>18832.559133524293</v>
      </c>
      <c r="Y47" s="103">
        <f>+Supplement!G45</f>
        <v>551594.7207364745</v>
      </c>
      <c r="Z47" s="103">
        <f t="shared" ref="Z47:Z48" si="54">+X47+Y47</f>
        <v>570427.27986999881</v>
      </c>
      <c r="AA47" s="103">
        <f>+Supplement!I45</f>
        <v>0</v>
      </c>
      <c r="AB47" s="103">
        <f>+Supplement!J45</f>
        <v>0</v>
      </c>
      <c r="AC47" s="103">
        <f>AB47+AA47</f>
        <v>0</v>
      </c>
      <c r="AD47" s="103">
        <f>SUMIF(Supplement!A:A,'FY19 ABB Alloc TBL FINAL'!A47,Supplement!L:L)</f>
        <v>0</v>
      </c>
      <c r="AE47" s="102">
        <f t="shared" ref="AE47:AE48" si="55">+V47+W47+Z47+AC47+AD47</f>
        <v>21911608.286830019</v>
      </c>
      <c r="AF47" s="325">
        <f t="shared" ref="AF47:AF48" si="56">+I47+L47+R47+U47+AE47</f>
        <v>80052102.809878573</v>
      </c>
      <c r="AG47" s="326">
        <v>24000</v>
      </c>
      <c r="AH47" s="326">
        <f t="shared" ref="AH47:AH48" si="57">+AG47+AF47</f>
        <v>80076102.809878573</v>
      </c>
      <c r="AI47" s="273"/>
    </row>
    <row r="48" spans="1:35" s="117" customFormat="1" ht="18" customHeight="1" thickBot="1" x14ac:dyDescent="0.3">
      <c r="A48" s="54">
        <v>600</v>
      </c>
      <c r="B48" s="55" t="s">
        <v>65</v>
      </c>
      <c r="C48" s="298">
        <f>SUMIF('Beginning Balances'!A:A,'FY19 ABB Alloc TBL FINAL'!A48,'Beginning Balances'!I:I)</f>
        <v>68474715</v>
      </c>
      <c r="D48" s="90">
        <f>SUMIF(Tuition!A:A,'FY19 ABB Alloc TBL FINAL'!A48,Tuition!G:G)</f>
        <v>44593083.084686995</v>
      </c>
      <c r="E48" s="90">
        <f>Tuition!H44</f>
        <v>45177577</v>
      </c>
      <c r="F48" s="90">
        <f>Tuition!I44</f>
        <v>584493.91531300545</v>
      </c>
      <c r="G48" s="90">
        <f>Tuition!J44</f>
        <v>46489715.840068556</v>
      </c>
      <c r="H48" s="90">
        <f>Tuition!K44</f>
        <v>1312138.8400685564</v>
      </c>
      <c r="I48" s="89">
        <f>Tuition!L44</f>
        <v>46489715.840068556</v>
      </c>
      <c r="J48" s="90">
        <f>SUMIF('Summer Quarter'!$A:$A,'FY19 ABB Alloc TBL FINAL'!$A48,'Summer Quarter'!C:C)</f>
        <v>0</v>
      </c>
      <c r="K48" s="90">
        <f>SUMIF('Summer Quarter'!$A:$A,'FY19 ABB Alloc TBL FINAL'!$A48,'Summer Quarter'!F:F)</f>
        <v>0</v>
      </c>
      <c r="L48" s="90">
        <f t="shared" si="51"/>
        <v>0</v>
      </c>
      <c r="M48" s="188">
        <f>+ICR!C45</f>
        <v>0</v>
      </c>
      <c r="N48" s="100">
        <f>+ICR!D45</f>
        <v>0</v>
      </c>
      <c r="O48" s="100">
        <f t="shared" si="52"/>
        <v>0</v>
      </c>
      <c r="P48" s="100">
        <v>0</v>
      </c>
      <c r="Q48" s="100">
        <v>0</v>
      </c>
      <c r="R48" s="99">
        <f t="shared" si="53"/>
        <v>0</v>
      </c>
      <c r="S48" s="188">
        <f>+MiscFees!E45</f>
        <v>0</v>
      </c>
      <c r="T48" s="100">
        <f>+U48-S48</f>
        <v>0</v>
      </c>
      <c r="U48" s="99">
        <f>+MiscFees!G45</f>
        <v>0</v>
      </c>
      <c r="V48" s="189">
        <f t="shared" si="40"/>
        <v>23881631.915313005</v>
      </c>
      <c r="W48" s="100">
        <f>+Supplement!D46</f>
        <v>165345</v>
      </c>
      <c r="X48" s="100">
        <f>+Supplement!F46</f>
        <v>17218.571028779632</v>
      </c>
      <c r="Y48" s="100">
        <f>+Supplement!G46</f>
        <v>501604.84842376242</v>
      </c>
      <c r="Z48" s="100">
        <f t="shared" si="54"/>
        <v>518823.41945254203</v>
      </c>
      <c r="AA48" s="100">
        <f>+Supplement!I46</f>
        <v>200000</v>
      </c>
      <c r="AB48" s="100">
        <f>+Supplement!J46</f>
        <v>23000</v>
      </c>
      <c r="AC48" s="100">
        <f>AB48+AA48</f>
        <v>223000</v>
      </c>
      <c r="AD48" s="284">
        <f>SUMIF(Supplement!A:A,'FY19 ABB Alloc TBL FINAL'!A48,Supplement!L:L)</f>
        <v>0</v>
      </c>
      <c r="AE48" s="327">
        <f t="shared" si="55"/>
        <v>24788800.334765546</v>
      </c>
      <c r="AF48" s="316">
        <f t="shared" si="56"/>
        <v>71278516.174834102</v>
      </c>
      <c r="AG48" s="328">
        <v>28000</v>
      </c>
      <c r="AH48" s="328">
        <f t="shared" si="57"/>
        <v>71306516.174834102</v>
      </c>
      <c r="AI48" s="273"/>
    </row>
    <row r="49" spans="1:36" s="117" customFormat="1" ht="18" customHeight="1" thickBot="1" x14ac:dyDescent="0.3">
      <c r="A49" s="56"/>
      <c r="B49" s="318" t="s">
        <v>66</v>
      </c>
      <c r="C49" s="319">
        <f t="shared" ref="C49:AF49" si="58">SUM(C47:C48)</f>
        <v>146289180</v>
      </c>
      <c r="D49" s="320">
        <f t="shared" si="58"/>
        <v>101259480.07772698</v>
      </c>
      <c r="E49" s="320">
        <f t="shared" si="58"/>
        <v>102112062</v>
      </c>
      <c r="F49" s="320">
        <f t="shared" si="58"/>
        <v>852581.92227302492</v>
      </c>
      <c r="G49" s="320">
        <f t="shared" si="58"/>
        <v>104630210.3631171</v>
      </c>
      <c r="H49" s="320">
        <f t="shared" si="58"/>
        <v>2518148.3631171063</v>
      </c>
      <c r="I49" s="321">
        <f t="shared" si="58"/>
        <v>104630210.3631171</v>
      </c>
      <c r="J49" s="320">
        <f t="shared" si="58"/>
        <v>0</v>
      </c>
      <c r="K49" s="320">
        <f t="shared" si="58"/>
        <v>0</v>
      </c>
      <c r="L49" s="320">
        <f t="shared" si="58"/>
        <v>0</v>
      </c>
      <c r="M49" s="322">
        <f t="shared" si="58"/>
        <v>0</v>
      </c>
      <c r="N49" s="320">
        <f t="shared" si="58"/>
        <v>0</v>
      </c>
      <c r="O49" s="320">
        <f t="shared" si="58"/>
        <v>0</v>
      </c>
      <c r="P49" s="320">
        <f t="shared" si="58"/>
        <v>0</v>
      </c>
      <c r="Q49" s="320">
        <f t="shared" si="58"/>
        <v>0</v>
      </c>
      <c r="R49" s="321">
        <f t="shared" si="58"/>
        <v>0</v>
      </c>
      <c r="S49" s="322">
        <f t="shared" si="58"/>
        <v>0</v>
      </c>
      <c r="T49" s="320">
        <f t="shared" si="58"/>
        <v>0</v>
      </c>
      <c r="U49" s="321">
        <f t="shared" si="58"/>
        <v>0</v>
      </c>
      <c r="V49" s="322">
        <f t="shared" si="58"/>
        <v>45029699.922273025</v>
      </c>
      <c r="W49" s="320">
        <f t="shared" si="58"/>
        <v>358458</v>
      </c>
      <c r="X49" s="320">
        <f t="shared" si="58"/>
        <v>36051.130162303925</v>
      </c>
      <c r="Y49" s="320">
        <f t="shared" si="58"/>
        <v>1053199.569160237</v>
      </c>
      <c r="Z49" s="320">
        <f t="shared" si="58"/>
        <v>1089250.6993225408</v>
      </c>
      <c r="AA49" s="320">
        <f t="shared" si="58"/>
        <v>200000</v>
      </c>
      <c r="AB49" s="320">
        <f t="shared" si="58"/>
        <v>23000</v>
      </c>
      <c r="AC49" s="320">
        <f t="shared" si="58"/>
        <v>223000</v>
      </c>
      <c r="AD49" s="320">
        <f t="shared" si="58"/>
        <v>0</v>
      </c>
      <c r="AE49" s="321">
        <f t="shared" si="58"/>
        <v>46700408.621595562</v>
      </c>
      <c r="AF49" s="323">
        <f t="shared" si="58"/>
        <v>151330618.98471266</v>
      </c>
      <c r="AG49" s="329">
        <f>SUM(AG47:AG48)</f>
        <v>52000</v>
      </c>
      <c r="AH49" s="324">
        <f>SUM(AH47:AH48)</f>
        <v>151382618.98471266</v>
      </c>
      <c r="AI49" s="273"/>
    </row>
    <row r="50" spans="1:36" s="339" customFormat="1" ht="18" customHeight="1" thickBot="1" x14ac:dyDescent="0.3">
      <c r="A50" s="60"/>
      <c r="B50" s="330" t="s">
        <v>67</v>
      </c>
      <c r="C50" s="331">
        <f>+C46+C49</f>
        <v>1348304106</v>
      </c>
      <c r="D50" s="332">
        <f t="shared" ref="D50:AF50" si="59">+D46+D49</f>
        <v>470743108.03528571</v>
      </c>
      <c r="E50" s="332">
        <f t="shared" si="59"/>
        <v>489381256.70312017</v>
      </c>
      <c r="F50" s="332">
        <f t="shared" si="59"/>
        <v>18638148.667834446</v>
      </c>
      <c r="G50" s="332">
        <f t="shared" si="59"/>
        <v>504279985.55258358</v>
      </c>
      <c r="H50" s="332">
        <f t="shared" si="59"/>
        <v>14898728.849463472</v>
      </c>
      <c r="I50" s="333">
        <f t="shared" si="59"/>
        <v>504279985.55258358</v>
      </c>
      <c r="J50" s="332">
        <f t="shared" si="59"/>
        <v>0</v>
      </c>
      <c r="K50" s="332">
        <f t="shared" si="59"/>
        <v>0</v>
      </c>
      <c r="L50" s="332">
        <f t="shared" si="59"/>
        <v>0</v>
      </c>
      <c r="M50" s="334">
        <f t="shared" si="59"/>
        <v>86920646</v>
      </c>
      <c r="N50" s="332">
        <f t="shared" si="59"/>
        <v>91029669</v>
      </c>
      <c r="O50" s="332">
        <f t="shared" si="59"/>
        <v>4109023</v>
      </c>
      <c r="P50" s="332">
        <f t="shared" si="59"/>
        <v>0</v>
      </c>
      <c r="Q50" s="332">
        <f t="shared" si="59"/>
        <v>4109023</v>
      </c>
      <c r="R50" s="333">
        <f t="shared" si="59"/>
        <v>91029669</v>
      </c>
      <c r="S50" s="334">
        <f t="shared" si="59"/>
        <v>5597846</v>
      </c>
      <c r="T50" s="332">
        <f t="shared" si="59"/>
        <v>629147.99999999965</v>
      </c>
      <c r="U50" s="333">
        <f t="shared" si="59"/>
        <v>6226994</v>
      </c>
      <c r="V50" s="334">
        <f t="shared" si="59"/>
        <v>785042505.96471441</v>
      </c>
      <c r="W50" s="332">
        <f t="shared" si="59"/>
        <v>1196001</v>
      </c>
      <c r="X50" s="332">
        <f t="shared" si="59"/>
        <v>226999.99999999997</v>
      </c>
      <c r="Y50" s="332">
        <f t="shared" si="59"/>
        <v>6947000</v>
      </c>
      <c r="Z50" s="332">
        <f t="shared" si="59"/>
        <v>7174000</v>
      </c>
      <c r="AA50" s="332">
        <f t="shared" si="59"/>
        <v>4288000</v>
      </c>
      <c r="AB50" s="332">
        <f t="shared" si="59"/>
        <v>1578000</v>
      </c>
      <c r="AC50" s="332">
        <f t="shared" si="59"/>
        <v>5866000</v>
      </c>
      <c r="AD50" s="332">
        <f t="shared" si="59"/>
        <v>-4942191.3933333196</v>
      </c>
      <c r="AE50" s="333">
        <f t="shared" si="59"/>
        <v>794336315.57138109</v>
      </c>
      <c r="AF50" s="335">
        <f t="shared" si="59"/>
        <v>1395872964.1239648</v>
      </c>
      <c r="AG50" s="336">
        <f>+AG46+AG49</f>
        <v>9328000</v>
      </c>
      <c r="AH50" s="337">
        <f>+AH46+AH49</f>
        <v>1405200964.1239648</v>
      </c>
      <c r="AI50" s="273"/>
      <c r="AJ50" s="338"/>
    </row>
    <row r="51" spans="1:36" s="348" customFormat="1" ht="18" customHeight="1" thickBot="1" x14ac:dyDescent="0.3">
      <c r="A51" s="154"/>
      <c r="B51" s="340" t="s">
        <v>89</v>
      </c>
      <c r="C51" s="341"/>
      <c r="D51" s="342"/>
      <c r="E51" s="342"/>
      <c r="F51" s="342"/>
      <c r="G51" s="342"/>
      <c r="H51" s="342"/>
      <c r="I51" s="343"/>
      <c r="J51" s="342"/>
      <c r="K51" s="342"/>
      <c r="L51" s="342"/>
      <c r="M51" s="344"/>
      <c r="N51" s="342"/>
      <c r="O51" s="342"/>
      <c r="P51" s="342"/>
      <c r="Q51" s="342"/>
      <c r="R51" s="343"/>
      <c r="S51" s="344"/>
      <c r="T51" s="342"/>
      <c r="U51" s="343"/>
      <c r="V51" s="344">
        <f>+Supplement!C49</f>
        <v>1710000</v>
      </c>
      <c r="W51" s="342"/>
      <c r="X51" s="342"/>
      <c r="Y51" s="342"/>
      <c r="Z51" s="342"/>
      <c r="AA51" s="342"/>
      <c r="AB51" s="342"/>
      <c r="AC51" s="283">
        <f>+Supplement!K49</f>
        <v>7618000</v>
      </c>
      <c r="AD51" s="283"/>
      <c r="AE51" s="345">
        <f t="shared" ref="AE51" si="60">+V51+W51+Z51+AC51+AD51</f>
        <v>9328000</v>
      </c>
      <c r="AF51" s="346">
        <f>+I51+R51+U51+AE51</f>
        <v>9328000</v>
      </c>
      <c r="AG51" s="347"/>
      <c r="AH51" s="347"/>
      <c r="AI51" s="273"/>
    </row>
    <row r="52" spans="1:36" s="339" customFormat="1" ht="18" customHeight="1" thickBot="1" x14ac:dyDescent="0.3">
      <c r="A52" s="159"/>
      <c r="B52" s="349" t="s">
        <v>90</v>
      </c>
      <c r="C52" s="350">
        <f>+C50+C51</f>
        <v>1348304106</v>
      </c>
      <c r="D52" s="351">
        <f t="shared" ref="D52:AF52" si="61">+D50+D51</f>
        <v>470743108.03528571</v>
      </c>
      <c r="E52" s="351">
        <f t="shared" si="61"/>
        <v>489381256.70312017</v>
      </c>
      <c r="F52" s="351">
        <f t="shared" si="61"/>
        <v>18638148.667834446</v>
      </c>
      <c r="G52" s="351">
        <f t="shared" si="61"/>
        <v>504279985.55258358</v>
      </c>
      <c r="H52" s="351">
        <f t="shared" si="61"/>
        <v>14898728.849463472</v>
      </c>
      <c r="I52" s="352">
        <f t="shared" si="61"/>
        <v>504279985.55258358</v>
      </c>
      <c r="J52" s="351">
        <f t="shared" si="61"/>
        <v>0</v>
      </c>
      <c r="K52" s="351">
        <f t="shared" si="61"/>
        <v>0</v>
      </c>
      <c r="L52" s="351">
        <f t="shared" si="61"/>
        <v>0</v>
      </c>
      <c r="M52" s="353">
        <f t="shared" si="61"/>
        <v>86920646</v>
      </c>
      <c r="N52" s="351">
        <f t="shared" si="61"/>
        <v>91029669</v>
      </c>
      <c r="O52" s="351">
        <f t="shared" si="61"/>
        <v>4109023</v>
      </c>
      <c r="P52" s="351">
        <f t="shared" si="61"/>
        <v>0</v>
      </c>
      <c r="Q52" s="351">
        <f t="shared" si="61"/>
        <v>4109023</v>
      </c>
      <c r="R52" s="352">
        <f t="shared" si="61"/>
        <v>91029669</v>
      </c>
      <c r="S52" s="353">
        <f t="shared" si="61"/>
        <v>5597846</v>
      </c>
      <c r="T52" s="351">
        <f t="shared" si="61"/>
        <v>629147.99999999965</v>
      </c>
      <c r="U52" s="352">
        <f t="shared" si="61"/>
        <v>6226994</v>
      </c>
      <c r="V52" s="353">
        <f t="shared" si="61"/>
        <v>786752505.96471441</v>
      </c>
      <c r="W52" s="351">
        <f t="shared" si="61"/>
        <v>1196001</v>
      </c>
      <c r="X52" s="351">
        <f t="shared" si="61"/>
        <v>226999.99999999997</v>
      </c>
      <c r="Y52" s="351">
        <f t="shared" si="61"/>
        <v>6947000</v>
      </c>
      <c r="Z52" s="351">
        <f t="shared" si="61"/>
        <v>7174000</v>
      </c>
      <c r="AA52" s="351">
        <f t="shared" si="61"/>
        <v>4288000</v>
      </c>
      <c r="AB52" s="351">
        <f t="shared" si="61"/>
        <v>1578000</v>
      </c>
      <c r="AC52" s="351">
        <f t="shared" si="61"/>
        <v>13484000</v>
      </c>
      <c r="AD52" s="351">
        <f t="shared" si="61"/>
        <v>-4942191.3933333196</v>
      </c>
      <c r="AE52" s="352">
        <f t="shared" si="61"/>
        <v>803664315.57138109</v>
      </c>
      <c r="AF52" s="352">
        <f t="shared" si="61"/>
        <v>1405200964.1239648</v>
      </c>
      <c r="AG52" s="354"/>
      <c r="AH52" s="354"/>
      <c r="AI52" s="355"/>
      <c r="AJ52" s="338"/>
    </row>
    <row r="53" spans="1:36" s="358" customFormat="1" ht="14.25" customHeight="1" x14ac:dyDescent="0.25">
      <c r="A53" s="64"/>
      <c r="B53" s="65"/>
      <c r="C53" s="66"/>
      <c r="D53" s="67"/>
      <c r="E53" s="66"/>
      <c r="F53" s="67"/>
      <c r="G53" s="67"/>
      <c r="H53" s="66"/>
      <c r="I53" s="66"/>
      <c r="J53" s="66"/>
      <c r="K53" s="66"/>
      <c r="L53" s="66"/>
      <c r="M53" s="67"/>
      <c r="N53" s="67"/>
      <c r="O53" s="67"/>
      <c r="P53" s="67"/>
      <c r="Q53" s="67"/>
      <c r="R53" s="66"/>
      <c r="S53" s="67"/>
      <c r="T53" s="67"/>
      <c r="U53" s="66"/>
      <c r="V53" s="67"/>
      <c r="W53" s="66"/>
      <c r="X53" s="67"/>
      <c r="Y53" s="67"/>
      <c r="Z53" s="67"/>
      <c r="AA53" s="67"/>
      <c r="AB53" s="67"/>
      <c r="AC53" s="66"/>
      <c r="AD53" s="66"/>
      <c r="AE53" s="66"/>
      <c r="AF53" s="67"/>
      <c r="AG53" s="67"/>
      <c r="AH53" s="67"/>
      <c r="AI53" s="356"/>
      <c r="AJ53" s="357"/>
    </row>
    <row r="54" spans="1:36" s="358" customFormat="1" ht="19.5" customHeight="1" x14ac:dyDescent="0.25">
      <c r="A54" s="64"/>
      <c r="B54" s="68" t="s">
        <v>178</v>
      </c>
      <c r="C54" s="66"/>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6"/>
      <c r="AD54" s="66"/>
      <c r="AE54" s="67"/>
      <c r="AF54" s="66"/>
      <c r="AG54" s="67"/>
      <c r="AH54" s="67"/>
      <c r="AI54" s="356"/>
      <c r="AJ54" s="357"/>
    </row>
    <row r="55" spans="1:36" s="361" customFormat="1" ht="33.75" customHeight="1" x14ac:dyDescent="0.25">
      <c r="A55" s="70"/>
      <c r="B55" s="399" t="s">
        <v>179</v>
      </c>
      <c r="C55" s="399"/>
      <c r="D55" s="399"/>
      <c r="E55" s="399"/>
      <c r="F55" s="399"/>
      <c r="G55" s="399"/>
      <c r="H55" s="399"/>
      <c r="I55" s="399"/>
      <c r="J55" s="399"/>
      <c r="K55" s="399"/>
      <c r="L55" s="399"/>
      <c r="M55" s="399"/>
      <c r="N55" s="399"/>
      <c r="O55" s="399"/>
      <c r="P55" s="399"/>
      <c r="Q55" s="399"/>
      <c r="R55" s="399"/>
      <c r="S55" s="399"/>
      <c r="T55" s="399"/>
      <c r="U55" s="399"/>
      <c r="V55" s="399"/>
      <c r="W55" s="399"/>
      <c r="X55" s="399"/>
      <c r="Y55" s="399"/>
      <c r="Z55" s="399"/>
      <c r="AA55" s="399"/>
      <c r="AB55" s="399"/>
      <c r="AC55" s="399"/>
      <c r="AD55" s="399"/>
      <c r="AE55" s="399"/>
      <c r="AF55" s="399"/>
      <c r="AG55" s="359"/>
      <c r="AH55" s="359"/>
      <c r="AI55" s="360"/>
    </row>
    <row r="56" spans="1:36" s="361" customFormat="1" ht="20.25" customHeight="1" x14ac:dyDescent="0.25">
      <c r="A56" s="70"/>
      <c r="B56" s="399" t="s">
        <v>180</v>
      </c>
      <c r="C56" s="399"/>
      <c r="D56" s="399"/>
      <c r="E56" s="399"/>
      <c r="F56" s="399"/>
      <c r="G56" s="399"/>
      <c r="H56" s="399"/>
      <c r="I56" s="399"/>
      <c r="J56" s="399"/>
      <c r="K56" s="399"/>
      <c r="L56" s="399"/>
      <c r="M56" s="399"/>
      <c r="N56" s="399"/>
      <c r="O56" s="399"/>
      <c r="P56" s="399"/>
      <c r="Q56" s="399"/>
      <c r="R56" s="399"/>
      <c r="S56" s="399"/>
      <c r="T56" s="399"/>
      <c r="U56" s="399"/>
      <c r="V56" s="399"/>
      <c r="W56" s="399"/>
      <c r="X56" s="399"/>
      <c r="Y56" s="399"/>
      <c r="Z56" s="399"/>
      <c r="AA56" s="399"/>
      <c r="AB56" s="399"/>
      <c r="AC56" s="399"/>
      <c r="AD56" s="399"/>
      <c r="AE56" s="399"/>
      <c r="AF56" s="399"/>
      <c r="AG56" s="359"/>
      <c r="AH56" s="359"/>
      <c r="AI56" s="360"/>
    </row>
    <row r="57" spans="1:36" s="361" customFormat="1" ht="20.25" customHeight="1" x14ac:dyDescent="0.25">
      <c r="A57" s="70"/>
      <c r="B57" s="399" t="s">
        <v>181</v>
      </c>
      <c r="C57" s="399"/>
      <c r="D57" s="399"/>
      <c r="E57" s="399"/>
      <c r="F57" s="399"/>
      <c r="G57" s="399"/>
      <c r="H57" s="399"/>
      <c r="I57" s="399"/>
      <c r="J57" s="399"/>
      <c r="K57" s="399"/>
      <c r="L57" s="399"/>
      <c r="M57" s="399"/>
      <c r="N57" s="399"/>
      <c r="O57" s="399"/>
      <c r="P57" s="399"/>
      <c r="Q57" s="399"/>
      <c r="R57" s="399"/>
      <c r="S57" s="399"/>
      <c r="T57" s="399"/>
      <c r="U57" s="399"/>
      <c r="V57" s="399"/>
      <c r="W57" s="399"/>
      <c r="X57" s="399"/>
      <c r="Y57" s="399"/>
      <c r="Z57" s="399"/>
      <c r="AA57" s="399"/>
      <c r="AB57" s="399"/>
      <c r="AC57" s="399"/>
      <c r="AD57" s="399"/>
      <c r="AE57" s="399"/>
      <c r="AF57" s="399"/>
      <c r="AG57" s="359"/>
      <c r="AH57" s="359"/>
      <c r="AI57" s="360"/>
    </row>
    <row r="58" spans="1:36" s="361" customFormat="1" ht="20.25" customHeight="1" x14ac:dyDescent="0.25">
      <c r="A58" s="70"/>
      <c r="B58" s="399" t="s">
        <v>182</v>
      </c>
      <c r="C58" s="399"/>
      <c r="D58" s="399"/>
      <c r="E58" s="399"/>
      <c r="F58" s="399"/>
      <c r="G58" s="399"/>
      <c r="H58" s="399"/>
      <c r="I58" s="399"/>
      <c r="J58" s="399"/>
      <c r="K58" s="399"/>
      <c r="L58" s="399"/>
      <c r="M58" s="399"/>
      <c r="N58" s="399"/>
      <c r="O58" s="399"/>
      <c r="P58" s="399"/>
      <c r="Q58" s="399"/>
      <c r="R58" s="399"/>
      <c r="S58" s="399"/>
      <c r="T58" s="399"/>
      <c r="U58" s="399"/>
      <c r="V58" s="399"/>
      <c r="W58" s="399"/>
      <c r="X58" s="399"/>
      <c r="Y58" s="399"/>
      <c r="Z58" s="399"/>
      <c r="AA58" s="399"/>
      <c r="AB58" s="399"/>
      <c r="AC58" s="399"/>
      <c r="AD58" s="399"/>
      <c r="AE58" s="399"/>
      <c r="AF58" s="399"/>
      <c r="AG58" s="359"/>
      <c r="AH58" s="359"/>
      <c r="AI58" s="360"/>
    </row>
    <row r="59" spans="1:36" s="361" customFormat="1" ht="20.25" customHeight="1" x14ac:dyDescent="0.25">
      <c r="A59" s="70"/>
      <c r="B59" s="399" t="s">
        <v>183</v>
      </c>
      <c r="C59" s="399"/>
      <c r="D59" s="399"/>
      <c r="E59" s="399"/>
      <c r="F59" s="399"/>
      <c r="G59" s="399"/>
      <c r="H59" s="399"/>
      <c r="I59" s="399"/>
      <c r="J59" s="399"/>
      <c r="K59" s="399"/>
      <c r="L59" s="399"/>
      <c r="M59" s="399"/>
      <c r="N59" s="399"/>
      <c r="O59" s="399"/>
      <c r="P59" s="399"/>
      <c r="Q59" s="399"/>
      <c r="R59" s="399"/>
      <c r="S59" s="399"/>
      <c r="T59" s="399"/>
      <c r="U59" s="399"/>
      <c r="V59" s="399"/>
      <c r="W59" s="399"/>
      <c r="X59" s="399"/>
      <c r="Y59" s="399"/>
      <c r="Z59" s="399"/>
      <c r="AA59" s="399"/>
      <c r="AB59" s="399"/>
      <c r="AC59" s="399"/>
      <c r="AD59" s="399"/>
      <c r="AE59" s="399"/>
      <c r="AF59" s="399"/>
      <c r="AG59" s="359"/>
      <c r="AH59" s="359"/>
      <c r="AI59" s="360"/>
    </row>
    <row r="60" spans="1:36" s="361" customFormat="1" ht="20.25" customHeight="1" x14ac:dyDescent="0.25">
      <c r="A60" s="70"/>
      <c r="B60" s="399" t="s">
        <v>184</v>
      </c>
      <c r="C60" s="399"/>
      <c r="D60" s="399"/>
      <c r="E60" s="399"/>
      <c r="F60" s="399"/>
      <c r="G60" s="399"/>
      <c r="H60" s="399"/>
      <c r="I60" s="399"/>
      <c r="J60" s="399"/>
      <c r="K60" s="399"/>
      <c r="L60" s="399"/>
      <c r="M60" s="399"/>
      <c r="N60" s="399"/>
      <c r="O60" s="399"/>
      <c r="P60" s="399"/>
      <c r="Q60" s="399"/>
      <c r="R60" s="399"/>
      <c r="S60" s="399"/>
      <c r="T60" s="399"/>
      <c r="U60" s="399"/>
      <c r="V60" s="399"/>
      <c r="W60" s="399"/>
      <c r="X60" s="399"/>
      <c r="Y60" s="399"/>
      <c r="Z60" s="399"/>
      <c r="AA60" s="399"/>
      <c r="AB60" s="399"/>
      <c r="AC60" s="399"/>
      <c r="AD60" s="399"/>
      <c r="AE60" s="399"/>
      <c r="AF60" s="399"/>
      <c r="AG60" s="359"/>
      <c r="AH60" s="359"/>
      <c r="AI60" s="360"/>
    </row>
    <row r="61" spans="1:36" s="361" customFormat="1" ht="20.25" customHeight="1" x14ac:dyDescent="0.25">
      <c r="A61" s="70"/>
      <c r="B61" s="399" t="s">
        <v>185</v>
      </c>
      <c r="C61" s="399"/>
      <c r="D61" s="399"/>
      <c r="E61" s="399"/>
      <c r="F61" s="399"/>
      <c r="G61" s="399"/>
      <c r="H61" s="399"/>
      <c r="I61" s="399"/>
      <c r="J61" s="399"/>
      <c r="K61" s="399"/>
      <c r="L61" s="399"/>
      <c r="M61" s="399"/>
      <c r="N61" s="399"/>
      <c r="O61" s="399"/>
      <c r="P61" s="399"/>
      <c r="Q61" s="399"/>
      <c r="R61" s="399"/>
      <c r="S61" s="399"/>
      <c r="T61" s="399"/>
      <c r="U61" s="399"/>
      <c r="V61" s="399"/>
      <c r="W61" s="399"/>
      <c r="X61" s="399"/>
      <c r="Y61" s="399"/>
      <c r="Z61" s="399"/>
      <c r="AA61" s="399"/>
      <c r="AB61" s="399"/>
      <c r="AC61" s="399"/>
      <c r="AD61" s="399"/>
      <c r="AE61" s="399"/>
      <c r="AF61" s="399"/>
      <c r="AG61" s="359"/>
      <c r="AH61" s="359"/>
      <c r="AI61" s="360"/>
    </row>
    <row r="62" spans="1:36" s="361" customFormat="1" ht="20.25" customHeight="1" x14ac:dyDescent="0.25">
      <c r="A62" s="70"/>
      <c r="B62" s="399" t="s">
        <v>186</v>
      </c>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59"/>
      <c r="AH62" s="359"/>
      <c r="AI62" s="360"/>
    </row>
    <row r="63" spans="1:36" s="361" customFormat="1" ht="20.25" customHeight="1" x14ac:dyDescent="0.25">
      <c r="A63" s="70"/>
      <c r="B63" s="399" t="s">
        <v>187</v>
      </c>
      <c r="C63" s="399"/>
      <c r="D63" s="399"/>
      <c r="E63" s="399"/>
      <c r="F63" s="399"/>
      <c r="G63" s="399"/>
      <c r="H63" s="399"/>
      <c r="I63" s="399"/>
      <c r="J63" s="399"/>
      <c r="K63" s="399"/>
      <c r="L63" s="399"/>
      <c r="M63" s="399"/>
      <c r="N63" s="399"/>
      <c r="O63" s="399"/>
      <c r="P63" s="399"/>
      <c r="Q63" s="399"/>
      <c r="R63" s="399"/>
      <c r="S63" s="399"/>
      <c r="T63" s="399"/>
      <c r="U63" s="399"/>
      <c r="V63" s="399"/>
      <c r="W63" s="399"/>
      <c r="X63" s="399"/>
      <c r="Y63" s="399"/>
      <c r="Z63" s="399"/>
      <c r="AA63" s="399"/>
      <c r="AB63" s="399"/>
      <c r="AC63" s="399"/>
      <c r="AD63" s="399"/>
      <c r="AE63" s="399"/>
      <c r="AF63" s="399"/>
      <c r="AG63" s="359"/>
      <c r="AH63" s="359"/>
      <c r="AI63" s="360"/>
    </row>
    <row r="64" spans="1:36" s="361" customFormat="1" ht="20.25" customHeight="1" x14ac:dyDescent="0.25">
      <c r="A64" s="70"/>
      <c r="B64" s="399" t="s">
        <v>188</v>
      </c>
      <c r="C64" s="399"/>
      <c r="D64" s="399"/>
      <c r="E64" s="399"/>
      <c r="F64" s="399"/>
      <c r="G64" s="399"/>
      <c r="H64" s="399"/>
      <c r="I64" s="399"/>
      <c r="J64" s="399"/>
      <c r="K64" s="399"/>
      <c r="L64" s="399"/>
      <c r="M64" s="399"/>
      <c r="N64" s="399"/>
      <c r="O64" s="399"/>
      <c r="P64" s="399"/>
      <c r="Q64" s="399"/>
      <c r="R64" s="399"/>
      <c r="S64" s="399"/>
      <c r="T64" s="399"/>
      <c r="U64" s="399"/>
      <c r="V64" s="399"/>
      <c r="W64" s="399"/>
      <c r="X64" s="399"/>
      <c r="Y64" s="399"/>
      <c r="Z64" s="399"/>
      <c r="AA64" s="399"/>
      <c r="AB64" s="399"/>
      <c r="AC64" s="399"/>
      <c r="AD64" s="399"/>
      <c r="AE64" s="399"/>
      <c r="AF64" s="399"/>
      <c r="AG64" s="359"/>
      <c r="AH64" s="359"/>
      <c r="AI64" s="360"/>
    </row>
    <row r="65" spans="1:35" s="361" customFormat="1" ht="20.25" customHeight="1" x14ac:dyDescent="0.25">
      <c r="A65" s="70"/>
      <c r="B65" s="399" t="s">
        <v>189</v>
      </c>
      <c r="C65" s="399"/>
      <c r="D65" s="399"/>
      <c r="E65" s="399"/>
      <c r="F65" s="399"/>
      <c r="G65" s="399"/>
      <c r="H65" s="399"/>
      <c r="I65" s="399"/>
      <c r="J65" s="399"/>
      <c r="K65" s="399"/>
      <c r="L65" s="399"/>
      <c r="M65" s="399"/>
      <c r="N65" s="399"/>
      <c r="O65" s="399"/>
      <c r="P65" s="399"/>
      <c r="Q65" s="399"/>
      <c r="R65" s="399"/>
      <c r="S65" s="399"/>
      <c r="T65" s="399"/>
      <c r="U65" s="399"/>
      <c r="V65" s="399"/>
      <c r="W65" s="399"/>
      <c r="X65" s="399"/>
      <c r="Y65" s="399"/>
      <c r="Z65" s="399"/>
      <c r="AA65" s="399"/>
      <c r="AB65" s="399"/>
      <c r="AC65" s="399"/>
      <c r="AD65" s="399"/>
      <c r="AE65" s="399"/>
      <c r="AF65" s="399"/>
      <c r="AG65" s="359"/>
      <c r="AH65" s="359"/>
      <c r="AI65" s="360"/>
    </row>
    <row r="66" spans="1:35" s="361" customFormat="1" ht="20.25" customHeight="1" x14ac:dyDescent="0.25">
      <c r="A66" s="70"/>
      <c r="B66" s="399" t="s">
        <v>190</v>
      </c>
      <c r="C66" s="399"/>
      <c r="D66" s="399"/>
      <c r="E66" s="399"/>
      <c r="F66" s="399"/>
      <c r="G66" s="399"/>
      <c r="H66" s="399"/>
      <c r="I66" s="399"/>
      <c r="J66" s="399"/>
      <c r="K66" s="399"/>
      <c r="L66" s="399"/>
      <c r="M66" s="399"/>
      <c r="N66" s="399"/>
      <c r="O66" s="399"/>
      <c r="P66" s="399"/>
      <c r="Q66" s="399"/>
      <c r="R66" s="399"/>
      <c r="S66" s="399"/>
      <c r="T66" s="399"/>
      <c r="U66" s="399"/>
      <c r="V66" s="399"/>
      <c r="W66" s="399"/>
      <c r="X66" s="399"/>
      <c r="Y66" s="399"/>
      <c r="Z66" s="399"/>
      <c r="AA66" s="399"/>
      <c r="AB66" s="399"/>
      <c r="AC66" s="399"/>
      <c r="AD66" s="399"/>
      <c r="AE66" s="399"/>
      <c r="AF66" s="399"/>
      <c r="AG66" s="359"/>
      <c r="AH66" s="359"/>
      <c r="AI66" s="360"/>
    </row>
    <row r="67" spans="1:35" s="361" customFormat="1" ht="20.25" customHeight="1" x14ac:dyDescent="0.25">
      <c r="A67" s="70"/>
      <c r="B67" s="399" t="s">
        <v>191</v>
      </c>
      <c r="C67" s="399"/>
      <c r="D67" s="399"/>
      <c r="E67" s="399"/>
      <c r="F67" s="399"/>
      <c r="G67" s="399"/>
      <c r="H67" s="399"/>
      <c r="I67" s="399"/>
      <c r="J67" s="399"/>
      <c r="K67" s="399"/>
      <c r="L67" s="399"/>
      <c r="M67" s="399"/>
      <c r="N67" s="399"/>
      <c r="O67" s="399"/>
      <c r="P67" s="399"/>
      <c r="Q67" s="399"/>
      <c r="R67" s="399"/>
      <c r="S67" s="399"/>
      <c r="T67" s="399"/>
      <c r="U67" s="399"/>
      <c r="V67" s="399"/>
      <c r="W67" s="399"/>
      <c r="X67" s="399"/>
      <c r="Y67" s="399"/>
      <c r="Z67" s="399"/>
      <c r="AA67" s="399"/>
      <c r="AB67" s="399"/>
      <c r="AC67" s="399"/>
      <c r="AD67" s="399"/>
      <c r="AE67" s="399"/>
      <c r="AF67" s="399"/>
      <c r="AG67" s="359"/>
      <c r="AH67" s="359"/>
      <c r="AI67" s="360"/>
    </row>
    <row r="68" spans="1:35" s="361" customFormat="1" ht="20.25" customHeight="1" x14ac:dyDescent="0.25">
      <c r="A68" s="70"/>
      <c r="B68" s="399" t="s">
        <v>192</v>
      </c>
      <c r="C68" s="399"/>
      <c r="D68" s="399"/>
      <c r="E68" s="399"/>
      <c r="F68" s="399"/>
      <c r="G68" s="399"/>
      <c r="H68" s="399"/>
      <c r="I68" s="399"/>
      <c r="J68" s="399"/>
      <c r="K68" s="399"/>
      <c r="L68" s="399"/>
      <c r="M68" s="399"/>
      <c r="N68" s="399"/>
      <c r="O68" s="399"/>
      <c r="P68" s="399"/>
      <c r="Q68" s="399"/>
      <c r="R68" s="399"/>
      <c r="S68" s="399"/>
      <c r="T68" s="399"/>
      <c r="U68" s="399"/>
      <c r="V68" s="399"/>
      <c r="W68" s="399"/>
      <c r="X68" s="399"/>
      <c r="Y68" s="399"/>
      <c r="Z68" s="399"/>
      <c r="AA68" s="399"/>
      <c r="AB68" s="399"/>
      <c r="AC68" s="399"/>
      <c r="AD68" s="399"/>
      <c r="AE68" s="399"/>
      <c r="AF68" s="399"/>
      <c r="AG68" s="359"/>
      <c r="AH68" s="359"/>
      <c r="AI68" s="360"/>
    </row>
    <row r="69" spans="1:35" s="361" customFormat="1" ht="20.25" customHeight="1" x14ac:dyDescent="0.25">
      <c r="A69" s="70"/>
      <c r="B69" s="399" t="s">
        <v>193</v>
      </c>
      <c r="C69" s="399"/>
      <c r="D69" s="399"/>
      <c r="E69" s="399"/>
      <c r="F69" s="399"/>
      <c r="G69" s="399"/>
      <c r="H69" s="399"/>
      <c r="I69" s="399"/>
      <c r="J69" s="399"/>
      <c r="K69" s="399"/>
      <c r="L69" s="399"/>
      <c r="M69" s="399"/>
      <c r="N69" s="399"/>
      <c r="O69" s="399"/>
      <c r="P69" s="399"/>
      <c r="Q69" s="399"/>
      <c r="R69" s="399"/>
      <c r="S69" s="399"/>
      <c r="T69" s="399"/>
      <c r="U69" s="399"/>
      <c r="V69" s="399"/>
      <c r="W69" s="399"/>
      <c r="X69" s="399"/>
      <c r="Y69" s="399"/>
      <c r="Z69" s="399"/>
      <c r="AA69" s="399"/>
      <c r="AB69" s="399"/>
      <c r="AC69" s="399"/>
      <c r="AD69" s="399"/>
      <c r="AE69" s="399"/>
      <c r="AF69" s="399"/>
      <c r="AG69" s="359"/>
      <c r="AH69" s="359"/>
      <c r="AI69" s="360"/>
    </row>
    <row r="70" spans="1:35" s="113" customFormat="1" ht="33" customHeight="1" x14ac:dyDescent="0.25">
      <c r="B70" s="399" t="s">
        <v>194</v>
      </c>
      <c r="C70" s="399"/>
      <c r="D70" s="399"/>
      <c r="E70" s="399"/>
      <c r="F70" s="399"/>
      <c r="G70" s="399"/>
      <c r="H70" s="399"/>
      <c r="I70" s="399"/>
      <c r="J70" s="399"/>
      <c r="K70" s="399"/>
      <c r="L70" s="399"/>
      <c r="M70" s="399"/>
      <c r="N70" s="399"/>
      <c r="O70" s="399"/>
      <c r="P70" s="399"/>
      <c r="Q70" s="399"/>
      <c r="R70" s="399"/>
      <c r="S70" s="399"/>
      <c r="T70" s="399"/>
      <c r="U70" s="399"/>
      <c r="V70" s="399"/>
      <c r="W70" s="399"/>
      <c r="X70" s="399"/>
      <c r="Y70" s="399"/>
      <c r="Z70" s="399"/>
      <c r="AA70" s="399"/>
      <c r="AB70" s="399"/>
      <c r="AC70" s="399"/>
      <c r="AD70" s="399"/>
      <c r="AE70" s="399"/>
      <c r="AF70" s="399"/>
      <c r="AI70" s="362"/>
    </row>
    <row r="71" spans="1:35" s="113" customFormat="1" ht="20.25" customHeight="1" x14ac:dyDescent="0.25">
      <c r="B71" s="399" t="s">
        <v>195</v>
      </c>
      <c r="C71" s="399"/>
      <c r="D71" s="399"/>
      <c r="E71" s="399"/>
      <c r="F71" s="399"/>
      <c r="G71" s="399"/>
      <c r="H71" s="399"/>
      <c r="I71" s="399"/>
      <c r="J71" s="399"/>
      <c r="K71" s="399"/>
      <c r="L71" s="399"/>
      <c r="M71" s="399"/>
      <c r="N71" s="399"/>
      <c r="O71" s="399"/>
      <c r="P71" s="399"/>
      <c r="Q71" s="399"/>
      <c r="R71" s="399"/>
      <c r="S71" s="399"/>
      <c r="T71" s="399"/>
      <c r="U71" s="399"/>
      <c r="V71" s="399"/>
      <c r="W71" s="399"/>
      <c r="X71" s="399"/>
      <c r="Y71" s="399"/>
      <c r="Z71" s="399"/>
      <c r="AA71" s="399"/>
      <c r="AB71" s="399"/>
      <c r="AC71" s="399"/>
      <c r="AD71" s="399"/>
      <c r="AE71" s="399"/>
      <c r="AF71" s="399"/>
      <c r="AI71" s="362"/>
    </row>
    <row r="72" spans="1:35" s="113" customFormat="1" ht="20.25" customHeight="1" x14ac:dyDescent="0.25">
      <c r="B72" s="399" t="s">
        <v>196</v>
      </c>
      <c r="C72" s="399"/>
      <c r="D72" s="399"/>
      <c r="E72" s="399"/>
      <c r="F72" s="399"/>
      <c r="G72" s="399"/>
      <c r="H72" s="399"/>
      <c r="I72" s="399"/>
      <c r="J72" s="399"/>
      <c r="K72" s="399"/>
      <c r="L72" s="399"/>
      <c r="M72" s="399"/>
      <c r="N72" s="399"/>
      <c r="O72" s="399"/>
      <c r="P72" s="399"/>
      <c r="Q72" s="399"/>
      <c r="R72" s="399"/>
      <c r="S72" s="399"/>
      <c r="T72" s="399"/>
      <c r="U72" s="399"/>
      <c r="V72" s="399"/>
      <c r="W72" s="399"/>
      <c r="X72" s="399"/>
      <c r="Y72" s="399"/>
      <c r="Z72" s="399"/>
      <c r="AA72" s="399"/>
      <c r="AB72" s="399"/>
      <c r="AC72" s="399"/>
      <c r="AD72" s="399"/>
      <c r="AE72" s="399"/>
      <c r="AF72" s="399"/>
      <c r="AI72" s="362"/>
    </row>
    <row r="73" spans="1:35" s="113" customFormat="1" ht="28.5" customHeight="1" x14ac:dyDescent="0.25">
      <c r="B73" s="399" t="s">
        <v>197</v>
      </c>
      <c r="C73" s="399"/>
      <c r="D73" s="399"/>
      <c r="E73" s="399"/>
      <c r="F73" s="399"/>
      <c r="G73" s="399"/>
      <c r="H73" s="399"/>
      <c r="I73" s="399"/>
      <c r="J73" s="399"/>
      <c r="K73" s="399"/>
      <c r="L73" s="399"/>
      <c r="M73" s="399"/>
      <c r="N73" s="399"/>
      <c r="O73" s="399"/>
      <c r="P73" s="399"/>
      <c r="Q73" s="399"/>
      <c r="R73" s="399"/>
      <c r="S73" s="399"/>
      <c r="T73" s="399"/>
      <c r="U73" s="399"/>
      <c r="V73" s="399"/>
      <c r="W73" s="399"/>
      <c r="X73" s="399"/>
      <c r="Y73" s="399"/>
      <c r="Z73" s="399"/>
      <c r="AA73" s="399"/>
      <c r="AB73" s="399"/>
      <c r="AC73" s="399"/>
      <c r="AD73" s="399"/>
      <c r="AE73" s="399"/>
      <c r="AF73" s="399"/>
      <c r="AI73" s="362"/>
    </row>
    <row r="74" spans="1:35" s="113" customFormat="1" ht="20.25" customHeight="1" x14ac:dyDescent="0.25">
      <c r="B74" s="400" t="s">
        <v>198</v>
      </c>
      <c r="C74" s="400"/>
      <c r="D74" s="400"/>
      <c r="E74" s="400"/>
      <c r="F74" s="400"/>
      <c r="G74" s="400"/>
      <c r="H74" s="400"/>
      <c r="I74" s="400"/>
      <c r="J74" s="400"/>
      <c r="K74" s="400"/>
      <c r="L74" s="400"/>
      <c r="M74" s="400"/>
      <c r="N74" s="400"/>
      <c r="O74" s="400"/>
      <c r="P74" s="400"/>
      <c r="Q74" s="400"/>
      <c r="R74" s="400"/>
      <c r="S74" s="164"/>
      <c r="T74" s="164"/>
      <c r="U74" s="164"/>
      <c r="V74" s="164"/>
      <c r="W74" s="164"/>
      <c r="X74" s="164"/>
      <c r="Y74" s="164"/>
      <c r="Z74" s="164"/>
      <c r="AA74" s="164"/>
      <c r="AB74" s="164"/>
      <c r="AC74" s="164"/>
      <c r="AD74" s="164"/>
      <c r="AE74" s="164"/>
      <c r="AF74" s="164"/>
      <c r="AI74" s="362"/>
    </row>
    <row r="75" spans="1:35" s="113" customFormat="1" ht="20.25" customHeight="1" x14ac:dyDescent="0.25">
      <c r="B75" s="400" t="s">
        <v>199</v>
      </c>
      <c r="C75" s="400"/>
      <c r="D75" s="400"/>
      <c r="E75" s="400"/>
      <c r="F75" s="400"/>
      <c r="G75" s="400"/>
      <c r="H75" s="400"/>
      <c r="I75" s="400"/>
      <c r="J75" s="400"/>
      <c r="K75" s="400"/>
      <c r="L75" s="400"/>
      <c r="M75" s="400"/>
      <c r="N75" s="400"/>
      <c r="O75" s="400"/>
      <c r="P75" s="400"/>
      <c r="Q75" s="400"/>
      <c r="R75" s="400"/>
      <c r="S75" s="164"/>
      <c r="T75" s="164"/>
      <c r="U75" s="164"/>
      <c r="V75" s="164"/>
      <c r="W75" s="164"/>
      <c r="X75" s="164"/>
      <c r="Y75" s="164"/>
      <c r="Z75" s="164"/>
      <c r="AA75" s="164"/>
      <c r="AB75" s="164"/>
      <c r="AC75" s="164"/>
      <c r="AD75" s="164"/>
      <c r="AE75" s="164"/>
      <c r="AF75" s="164"/>
      <c r="AI75" s="362"/>
    </row>
    <row r="76" spans="1:35" x14ac:dyDescent="0.25">
      <c r="B76" s="363" t="s">
        <v>200</v>
      </c>
      <c r="C76" s="363"/>
      <c r="D76" s="363"/>
      <c r="E76" s="363"/>
      <c r="F76" s="363"/>
      <c r="G76" s="363"/>
      <c r="H76" s="363"/>
      <c r="I76" s="363"/>
      <c r="J76" s="363"/>
      <c r="K76" s="363"/>
      <c r="L76" s="363"/>
      <c r="M76" s="363"/>
      <c r="N76" s="363"/>
      <c r="O76" s="363"/>
      <c r="P76" s="363"/>
      <c r="Q76" s="363"/>
      <c r="R76" s="363"/>
      <c r="S76" s="363"/>
      <c r="T76" s="363"/>
      <c r="U76" s="363"/>
      <c r="V76" s="363"/>
      <c r="W76" s="363"/>
      <c r="X76" s="363"/>
      <c r="Y76" s="363"/>
      <c r="Z76" s="363"/>
      <c r="AA76" s="363"/>
      <c r="AB76" s="363"/>
      <c r="AC76" s="363"/>
      <c r="AD76" s="363"/>
      <c r="AE76" s="363"/>
      <c r="AF76" s="363"/>
    </row>
  </sheetData>
  <mergeCells count="33">
    <mergeCell ref="B58:AF58"/>
    <mergeCell ref="B1:AF1"/>
    <mergeCell ref="A2:A6"/>
    <mergeCell ref="B2:B6"/>
    <mergeCell ref="C2:C3"/>
    <mergeCell ref="D2:I2"/>
    <mergeCell ref="J2:L2"/>
    <mergeCell ref="M2:R2"/>
    <mergeCell ref="S2:U2"/>
    <mergeCell ref="V2:AE2"/>
    <mergeCell ref="AF2:AF3"/>
    <mergeCell ref="AG2:AG3"/>
    <mergeCell ref="AH2:AH3"/>
    <mergeCell ref="B55:AF55"/>
    <mergeCell ref="B56:AF56"/>
    <mergeCell ref="B57:AF57"/>
    <mergeCell ref="B70:AF70"/>
    <mergeCell ref="B59:AF59"/>
    <mergeCell ref="B60:AF60"/>
    <mergeCell ref="B61:AF61"/>
    <mergeCell ref="B62:AF62"/>
    <mergeCell ref="B63:AF63"/>
    <mergeCell ref="B64:AF64"/>
    <mergeCell ref="B65:AF65"/>
    <mergeCell ref="B66:AF66"/>
    <mergeCell ref="B67:AF67"/>
    <mergeCell ref="B68:AF68"/>
    <mergeCell ref="B69:AF69"/>
    <mergeCell ref="B71:AF71"/>
    <mergeCell ref="B72:AF72"/>
    <mergeCell ref="B73:AF73"/>
    <mergeCell ref="B74:R74"/>
    <mergeCell ref="B75:R75"/>
  </mergeCells>
  <printOptions horizontalCentered="1"/>
  <pageMargins left="0.2" right="0.2" top="0.25" bottom="0.25" header="0" footer="0"/>
  <pageSetup paperSize="17" scale="68" fitToHeight="0" orientation="landscape" r:id="rId1"/>
  <colBreaks count="1" manualBreakCount="1">
    <brk id="18"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Beginning Balances</vt:lpstr>
      <vt:lpstr>Tuition</vt:lpstr>
      <vt:lpstr>Summer Quarter</vt:lpstr>
      <vt:lpstr>ICR</vt:lpstr>
      <vt:lpstr>MiscFees</vt:lpstr>
      <vt:lpstr>Supplement</vt:lpstr>
      <vt:lpstr>FY19 ABB Alloc TBL FINAL</vt:lpstr>
      <vt:lpstr>'FY19 ABB Alloc TBL FINAL'!Print_Area</vt:lpstr>
      <vt:lpstr>Tuition!Print_Area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Campbell</dc:creator>
  <cp:lastModifiedBy>Jason Campbell</cp:lastModifiedBy>
  <dcterms:created xsi:type="dcterms:W3CDTF">2018-11-26T17:30:03Z</dcterms:created>
  <dcterms:modified xsi:type="dcterms:W3CDTF">2018-11-27T17:26:52Z</dcterms:modified>
</cp:coreProperties>
</file>