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I:\groups\opb\OFFICE\IR\Models\Salaries\"/>
    </mc:Choice>
  </mc:AlternateContent>
  <bookViews>
    <workbookView xWindow="0" yWindow="0" windowWidth="19170" windowHeight="7080" activeTab="2"/>
  </bookViews>
  <sheets>
    <sheet name="Instructions &amp; Assumptions" sheetId="22" r:id="rId1"/>
    <sheet name="Select Salary Changes" sheetId="23" r:id="rId2"/>
    <sheet name="Admin Unit Summary" sheetId="30" r:id="rId3"/>
    <sheet name="Calculations" sheetId="25" state="hidden" r:id="rId4"/>
    <sheet name="Category Groupings" sheetId="26" state="hidden" r:id="rId5"/>
    <sheet name="Base Data" sheetId="27" state="hidden" r:id="rId6"/>
  </sheets>
  <definedNames>
    <definedName name="_xlnm._FilterDatabase" localSheetId="5" hidden="1">'Base Data'!$A$1:$J$48</definedName>
    <definedName name="_xlnm._FilterDatabase" localSheetId="3" hidden="1">Calculations!$A$1:$L$48</definedName>
    <definedName name="GPpcntDeg">#REF!</definedName>
    <definedName name="GPpcntMjr">#REF!</definedName>
    <definedName name="GPpcntSCH">#REF!</definedName>
    <definedName name="PcntIncr">#REF!</definedName>
    <definedName name="UGpcntDeg">#REF!</definedName>
    <definedName name="UGpcntMjr">#REF!</definedName>
    <definedName name="UGpcntSCH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30" l="1"/>
  <c r="C19" i="30"/>
  <c r="C18" i="30"/>
  <c r="C17" i="30"/>
  <c r="C16" i="30"/>
  <c r="C15" i="30"/>
  <c r="C14" i="30"/>
  <c r="C13" i="30"/>
  <c r="C12" i="30"/>
  <c r="C11" i="30"/>
  <c r="C10" i="30"/>
  <c r="C9" i="30"/>
  <c r="C8" i="30"/>
  <c r="C7" i="30"/>
  <c r="C6" i="30"/>
  <c r="C5" i="30"/>
  <c r="C4" i="30"/>
  <c r="F49" i="25"/>
  <c r="G49" i="25" s="1"/>
  <c r="H49" i="25" s="1"/>
  <c r="E49" i="25"/>
  <c r="G48" i="25"/>
  <c r="F48" i="25"/>
  <c r="E48" i="25"/>
  <c r="F47" i="25"/>
  <c r="G47" i="25" s="1"/>
  <c r="E47" i="25"/>
  <c r="F46" i="25"/>
  <c r="G46" i="25" s="1"/>
  <c r="E46" i="25"/>
  <c r="F45" i="25"/>
  <c r="G45" i="25" s="1"/>
  <c r="E45" i="25"/>
  <c r="G44" i="25"/>
  <c r="F44" i="25"/>
  <c r="E44" i="25"/>
  <c r="F43" i="25"/>
  <c r="G43" i="25" s="1"/>
  <c r="E43" i="25"/>
  <c r="F42" i="25"/>
  <c r="G42" i="25" s="1"/>
  <c r="E42" i="25"/>
  <c r="F41" i="25"/>
  <c r="G41" i="25" s="1"/>
  <c r="E41" i="25"/>
  <c r="G40" i="25"/>
  <c r="F40" i="25"/>
  <c r="E40" i="25"/>
  <c r="F39" i="25"/>
  <c r="G39" i="25" s="1"/>
  <c r="E39" i="25"/>
  <c r="F38" i="25"/>
  <c r="G38" i="25" s="1"/>
  <c r="E38" i="25"/>
  <c r="F37" i="25"/>
  <c r="G37" i="25" s="1"/>
  <c r="E37" i="25"/>
  <c r="G36" i="25"/>
  <c r="F36" i="25"/>
  <c r="E36" i="25"/>
  <c r="F35" i="25"/>
  <c r="G35" i="25" s="1"/>
  <c r="E35" i="25"/>
  <c r="F34" i="25"/>
  <c r="G34" i="25" s="1"/>
  <c r="E34" i="25"/>
  <c r="F33" i="25"/>
  <c r="G33" i="25" s="1"/>
  <c r="E33" i="25"/>
  <c r="G32" i="25"/>
  <c r="F32" i="25"/>
  <c r="E32" i="25"/>
  <c r="F31" i="25"/>
  <c r="G31" i="25" s="1"/>
  <c r="E31" i="25"/>
  <c r="F30" i="25"/>
  <c r="G30" i="25" s="1"/>
  <c r="E30" i="25"/>
  <c r="F29" i="25"/>
  <c r="G29" i="25" s="1"/>
  <c r="E29" i="25"/>
  <c r="G28" i="25"/>
  <c r="F28" i="25"/>
  <c r="E28" i="25"/>
  <c r="F27" i="25"/>
  <c r="G27" i="25" s="1"/>
  <c r="E27" i="25"/>
  <c r="F26" i="25"/>
  <c r="G26" i="25" s="1"/>
  <c r="E26" i="25"/>
  <c r="F25" i="25"/>
  <c r="G25" i="25" s="1"/>
  <c r="E25" i="25"/>
  <c r="G24" i="25"/>
  <c r="F24" i="25"/>
  <c r="E24" i="25"/>
  <c r="F23" i="25"/>
  <c r="G23" i="25" s="1"/>
  <c r="E23" i="25"/>
  <c r="F22" i="25"/>
  <c r="G22" i="25" s="1"/>
  <c r="E22" i="25"/>
  <c r="F21" i="25"/>
  <c r="G21" i="25" s="1"/>
  <c r="E21" i="25"/>
  <c r="G20" i="25"/>
  <c r="F20" i="25"/>
  <c r="E20" i="25"/>
  <c r="F19" i="25"/>
  <c r="G19" i="25" s="1"/>
  <c r="E19" i="25"/>
  <c r="F18" i="25"/>
  <c r="G18" i="25" s="1"/>
  <c r="E18" i="25"/>
  <c r="F17" i="25"/>
  <c r="G17" i="25" s="1"/>
  <c r="E17" i="25"/>
  <c r="G16" i="25"/>
  <c r="F16" i="25"/>
  <c r="E16" i="25"/>
  <c r="F15" i="25"/>
  <c r="G15" i="25" s="1"/>
  <c r="E15" i="25"/>
  <c r="F14" i="25"/>
  <c r="G14" i="25" s="1"/>
  <c r="E14" i="25"/>
  <c r="F13" i="25"/>
  <c r="G13" i="25" s="1"/>
  <c r="E13" i="25"/>
  <c r="G12" i="25"/>
  <c r="F12" i="25"/>
  <c r="E12" i="25"/>
  <c r="F11" i="25"/>
  <c r="G11" i="25" s="1"/>
  <c r="E11" i="25"/>
  <c r="F10" i="25"/>
  <c r="G10" i="25" s="1"/>
  <c r="E10" i="25"/>
  <c r="F9" i="25"/>
  <c r="G9" i="25" s="1"/>
  <c r="E9" i="25"/>
  <c r="G8" i="25"/>
  <c r="F8" i="25"/>
  <c r="E8" i="25"/>
  <c r="F7" i="25"/>
  <c r="G7" i="25" s="1"/>
  <c r="E7" i="25"/>
  <c r="F6" i="25"/>
  <c r="G6" i="25" s="1"/>
  <c r="E6" i="25"/>
  <c r="F5" i="25"/>
  <c r="G5" i="25" s="1"/>
  <c r="E5" i="25"/>
  <c r="G4" i="25"/>
  <c r="F4" i="25"/>
  <c r="E4" i="25"/>
  <c r="F3" i="25"/>
  <c r="G3" i="25" s="1"/>
  <c r="E3" i="25"/>
  <c r="G2" i="25"/>
  <c r="F2" i="25"/>
  <c r="E2" i="25"/>
  <c r="L49" i="25"/>
  <c r="K49" i="25"/>
  <c r="J49" i="25"/>
  <c r="I49" i="25"/>
  <c r="D49" i="25"/>
  <c r="C49" i="25"/>
  <c r="B49" i="25"/>
  <c r="A49" i="25"/>
  <c r="A2" i="25"/>
  <c r="B2" i="25"/>
  <c r="C2" i="25"/>
  <c r="D2" i="25"/>
  <c r="I2" i="25"/>
  <c r="J2" i="25"/>
  <c r="A3" i="25"/>
  <c r="B3" i="25"/>
  <c r="C3" i="25"/>
  <c r="D3" i="25"/>
  <c r="I3" i="25"/>
  <c r="J3" i="25"/>
  <c r="A4" i="25"/>
  <c r="B4" i="25"/>
  <c r="C4" i="25"/>
  <c r="D4" i="25"/>
  <c r="I4" i="25"/>
  <c r="J4" i="25"/>
  <c r="A5" i="25"/>
  <c r="B5" i="25"/>
  <c r="C5" i="25"/>
  <c r="D5" i="25"/>
  <c r="I5" i="25"/>
  <c r="J5" i="25"/>
  <c r="A6" i="25"/>
  <c r="B6" i="25"/>
  <c r="C6" i="25"/>
  <c r="D6" i="25"/>
  <c r="I6" i="25"/>
  <c r="J6" i="25"/>
  <c r="A7" i="25"/>
  <c r="B7" i="25"/>
  <c r="C7" i="25"/>
  <c r="D7" i="25"/>
  <c r="I7" i="25"/>
  <c r="J7" i="25"/>
  <c r="A8" i="25"/>
  <c r="B8" i="25"/>
  <c r="C8" i="25"/>
  <c r="D8" i="25"/>
  <c r="I8" i="25"/>
  <c r="J8" i="25"/>
  <c r="A9" i="25"/>
  <c r="B9" i="25"/>
  <c r="C9" i="25"/>
  <c r="D9" i="25"/>
  <c r="I9" i="25"/>
  <c r="J9" i="25"/>
  <c r="A10" i="25"/>
  <c r="B10" i="25"/>
  <c r="C10" i="25"/>
  <c r="D10" i="25"/>
  <c r="I10" i="25"/>
  <c r="J10" i="25"/>
  <c r="A11" i="25"/>
  <c r="B11" i="25"/>
  <c r="C11" i="25"/>
  <c r="D11" i="25"/>
  <c r="I11" i="25"/>
  <c r="J11" i="25"/>
  <c r="A12" i="25"/>
  <c r="B12" i="25"/>
  <c r="C12" i="25"/>
  <c r="D12" i="25"/>
  <c r="I12" i="25"/>
  <c r="J12" i="25"/>
  <c r="A13" i="25"/>
  <c r="B13" i="25"/>
  <c r="C13" i="25"/>
  <c r="D13" i="25"/>
  <c r="I13" i="25"/>
  <c r="J13" i="25"/>
  <c r="A14" i="25"/>
  <c r="B14" i="25"/>
  <c r="C14" i="25"/>
  <c r="D14" i="25"/>
  <c r="I14" i="25"/>
  <c r="J14" i="25"/>
  <c r="A15" i="25"/>
  <c r="B15" i="25"/>
  <c r="C15" i="25"/>
  <c r="D15" i="25"/>
  <c r="I15" i="25"/>
  <c r="J15" i="25"/>
  <c r="A16" i="25"/>
  <c r="B16" i="25"/>
  <c r="C16" i="25"/>
  <c r="D16" i="25"/>
  <c r="I16" i="25"/>
  <c r="J16" i="25"/>
  <c r="A17" i="25"/>
  <c r="B17" i="25"/>
  <c r="C17" i="25"/>
  <c r="D17" i="25"/>
  <c r="I17" i="25"/>
  <c r="J17" i="25"/>
  <c r="A18" i="25"/>
  <c r="B18" i="25"/>
  <c r="C18" i="25"/>
  <c r="D18" i="25"/>
  <c r="I18" i="25"/>
  <c r="J18" i="25"/>
  <c r="A19" i="25"/>
  <c r="B19" i="25"/>
  <c r="C19" i="25"/>
  <c r="D19" i="25"/>
  <c r="I19" i="25"/>
  <c r="J19" i="25"/>
  <c r="A20" i="25"/>
  <c r="B20" i="25"/>
  <c r="C20" i="25"/>
  <c r="D20" i="25"/>
  <c r="I20" i="25"/>
  <c r="J20" i="25"/>
  <c r="A21" i="25"/>
  <c r="B21" i="25"/>
  <c r="C21" i="25"/>
  <c r="D21" i="25"/>
  <c r="I21" i="25"/>
  <c r="J21" i="25"/>
  <c r="A22" i="25"/>
  <c r="B22" i="25"/>
  <c r="C22" i="25"/>
  <c r="D22" i="25"/>
  <c r="I22" i="25"/>
  <c r="J22" i="25"/>
  <c r="A23" i="25"/>
  <c r="B23" i="25"/>
  <c r="C23" i="25"/>
  <c r="D23" i="25"/>
  <c r="I23" i="25"/>
  <c r="J23" i="25"/>
  <c r="A24" i="25"/>
  <c r="B24" i="25"/>
  <c r="C24" i="25"/>
  <c r="D24" i="25"/>
  <c r="I24" i="25"/>
  <c r="J24" i="25"/>
  <c r="A25" i="25"/>
  <c r="B25" i="25"/>
  <c r="C25" i="25"/>
  <c r="D25" i="25"/>
  <c r="I25" i="25"/>
  <c r="J25" i="25"/>
  <c r="A26" i="25"/>
  <c r="B26" i="25"/>
  <c r="C26" i="25"/>
  <c r="D26" i="25"/>
  <c r="I26" i="25"/>
  <c r="J26" i="25"/>
  <c r="A27" i="25"/>
  <c r="B27" i="25"/>
  <c r="C27" i="25"/>
  <c r="D27" i="25"/>
  <c r="I27" i="25"/>
  <c r="J27" i="25"/>
  <c r="A28" i="25"/>
  <c r="B28" i="25"/>
  <c r="C28" i="25"/>
  <c r="D28" i="25"/>
  <c r="I28" i="25"/>
  <c r="J28" i="25"/>
  <c r="A29" i="25"/>
  <c r="B29" i="25"/>
  <c r="C29" i="25"/>
  <c r="D29" i="25"/>
  <c r="I29" i="25"/>
  <c r="J29" i="25"/>
  <c r="A30" i="25"/>
  <c r="B30" i="25"/>
  <c r="C30" i="25"/>
  <c r="D30" i="25"/>
  <c r="I30" i="25"/>
  <c r="J30" i="25"/>
  <c r="A31" i="25"/>
  <c r="B31" i="25"/>
  <c r="C31" i="25"/>
  <c r="D31" i="25"/>
  <c r="I31" i="25"/>
  <c r="J31" i="25"/>
  <c r="A32" i="25"/>
  <c r="B32" i="25"/>
  <c r="C32" i="25"/>
  <c r="D32" i="25"/>
  <c r="I32" i="25"/>
  <c r="J32" i="25"/>
  <c r="A33" i="25"/>
  <c r="B33" i="25"/>
  <c r="C33" i="25"/>
  <c r="D33" i="25"/>
  <c r="I33" i="25"/>
  <c r="J33" i="25"/>
  <c r="A34" i="25"/>
  <c r="B34" i="25"/>
  <c r="C34" i="25"/>
  <c r="D34" i="25"/>
  <c r="I34" i="25"/>
  <c r="J34" i="25"/>
  <c r="A35" i="25"/>
  <c r="B35" i="25"/>
  <c r="C35" i="25"/>
  <c r="D35" i="25"/>
  <c r="I35" i="25"/>
  <c r="J35" i="25"/>
  <c r="A36" i="25"/>
  <c r="B36" i="25"/>
  <c r="C36" i="25"/>
  <c r="D36" i="25"/>
  <c r="I36" i="25"/>
  <c r="J36" i="25"/>
  <c r="A37" i="25"/>
  <c r="B37" i="25"/>
  <c r="C37" i="25"/>
  <c r="D37" i="25"/>
  <c r="I37" i="25"/>
  <c r="J37" i="25"/>
  <c r="A38" i="25"/>
  <c r="B38" i="25"/>
  <c r="C38" i="25"/>
  <c r="D38" i="25"/>
  <c r="I38" i="25"/>
  <c r="J38" i="25"/>
  <c r="A39" i="25"/>
  <c r="B39" i="25"/>
  <c r="C39" i="25"/>
  <c r="D39" i="25"/>
  <c r="I39" i="25"/>
  <c r="J39" i="25"/>
  <c r="A40" i="25"/>
  <c r="B40" i="25"/>
  <c r="C40" i="25"/>
  <c r="D40" i="25"/>
  <c r="I40" i="25"/>
  <c r="J40" i="25"/>
  <c r="A41" i="25"/>
  <c r="B41" i="25"/>
  <c r="C41" i="25"/>
  <c r="D41" i="25"/>
  <c r="I41" i="25"/>
  <c r="J41" i="25"/>
  <c r="A42" i="25"/>
  <c r="B42" i="25"/>
  <c r="C42" i="25"/>
  <c r="D42" i="25"/>
  <c r="I42" i="25"/>
  <c r="J42" i="25"/>
  <c r="A43" i="25"/>
  <c r="B43" i="25"/>
  <c r="C43" i="25"/>
  <c r="D43" i="25"/>
  <c r="I43" i="25"/>
  <c r="J43" i="25"/>
  <c r="A44" i="25"/>
  <c r="B44" i="25"/>
  <c r="C44" i="25"/>
  <c r="D44" i="25"/>
  <c r="I44" i="25"/>
  <c r="J44" i="25"/>
  <c r="A45" i="25"/>
  <c r="B45" i="25"/>
  <c r="C45" i="25"/>
  <c r="D45" i="25"/>
  <c r="I45" i="25"/>
  <c r="J45" i="25"/>
  <c r="A46" i="25"/>
  <c r="B46" i="25"/>
  <c r="C46" i="25"/>
  <c r="D46" i="25"/>
  <c r="I46" i="25"/>
  <c r="J46" i="25"/>
  <c r="A47" i="25"/>
  <c r="B47" i="25"/>
  <c r="C47" i="25"/>
  <c r="D47" i="25"/>
  <c r="I47" i="25"/>
  <c r="J47" i="25"/>
  <c r="A48" i="25"/>
  <c r="B48" i="25"/>
  <c r="C48" i="25"/>
  <c r="D48" i="25"/>
  <c r="I48" i="25"/>
  <c r="J48" i="25"/>
  <c r="H46" i="25" l="1"/>
  <c r="H30" i="25"/>
  <c r="H14" i="25"/>
  <c r="H34" i="25"/>
  <c r="H2" i="25"/>
  <c r="H18" i="25"/>
  <c r="H39" i="25"/>
  <c r="H23" i="25"/>
  <c r="H43" i="25"/>
  <c r="H38" i="25"/>
  <c r="H27" i="25"/>
  <c r="H22" i="25"/>
  <c r="H11" i="25"/>
  <c r="H6" i="25"/>
  <c r="H42" i="25"/>
  <c r="H26" i="25"/>
  <c r="H10" i="25"/>
  <c r="H31" i="25"/>
  <c r="H15" i="25"/>
  <c r="H35" i="25"/>
  <c r="H19" i="25"/>
  <c r="H3" i="25"/>
  <c r="H17" i="25"/>
  <c r="H37" i="25"/>
  <c r="H25" i="25"/>
  <c r="H9" i="25"/>
  <c r="H5" i="25"/>
  <c r="H41" i="25"/>
  <c r="H29" i="25"/>
  <c r="H12" i="25"/>
  <c r="H8" i="25"/>
  <c r="H48" i="25"/>
  <c r="H44" i="25"/>
  <c r="H40" i="25"/>
  <c r="H28" i="25"/>
  <c r="H24" i="25"/>
  <c r="H20" i="25"/>
  <c r="H16" i="25"/>
  <c r="H4" i="25"/>
  <c r="H36" i="25"/>
  <c r="H32" i="25"/>
  <c r="L48" i="25"/>
  <c r="K48" i="25"/>
  <c r="L47" i="25"/>
  <c r="K47" i="25"/>
  <c r="L46" i="25"/>
  <c r="K46" i="25"/>
  <c r="L45" i="25"/>
  <c r="K45" i="25"/>
  <c r="L44" i="25"/>
  <c r="K44" i="25"/>
  <c r="L43" i="25"/>
  <c r="K43" i="25"/>
  <c r="L42" i="25"/>
  <c r="K42" i="25"/>
  <c r="L41" i="25"/>
  <c r="K41" i="25"/>
  <c r="L40" i="25"/>
  <c r="K40" i="25"/>
  <c r="L39" i="25"/>
  <c r="K39" i="25"/>
  <c r="L38" i="25"/>
  <c r="K38" i="25"/>
  <c r="L37" i="25"/>
  <c r="K37" i="25"/>
  <c r="L36" i="25"/>
  <c r="K36" i="25"/>
  <c r="L35" i="25"/>
  <c r="K35" i="25"/>
  <c r="L34" i="25"/>
  <c r="K34" i="25"/>
  <c r="L33" i="25"/>
  <c r="K33" i="25"/>
  <c r="L32" i="25"/>
  <c r="K32" i="25"/>
  <c r="L31" i="25"/>
  <c r="K31" i="25"/>
  <c r="L30" i="25"/>
  <c r="K30" i="25"/>
  <c r="L29" i="25"/>
  <c r="K29" i="25"/>
  <c r="L28" i="25"/>
  <c r="K28" i="25"/>
  <c r="L27" i="25"/>
  <c r="K27" i="25"/>
  <c r="L26" i="25"/>
  <c r="K26" i="25"/>
  <c r="L25" i="25"/>
  <c r="K25" i="25"/>
  <c r="L24" i="25"/>
  <c r="K24" i="25"/>
  <c r="L23" i="25"/>
  <c r="K23" i="25"/>
  <c r="L22" i="25"/>
  <c r="K22" i="25"/>
  <c r="L21" i="25"/>
  <c r="K21" i="25"/>
  <c r="L20" i="25"/>
  <c r="K20" i="25"/>
  <c r="L19" i="25"/>
  <c r="K19" i="25"/>
  <c r="L18" i="25"/>
  <c r="K18" i="25"/>
  <c r="L17" i="25"/>
  <c r="K17" i="25"/>
  <c r="L16" i="25"/>
  <c r="K16" i="25"/>
  <c r="L15" i="25"/>
  <c r="K15" i="25"/>
  <c r="L14" i="25"/>
  <c r="K14" i="25"/>
  <c r="L13" i="25"/>
  <c r="K13" i="25"/>
  <c r="L12" i="25"/>
  <c r="K12" i="25"/>
  <c r="L11" i="25"/>
  <c r="K11" i="25"/>
  <c r="L10" i="25"/>
  <c r="K10" i="25"/>
  <c r="L9" i="25"/>
  <c r="K9" i="25"/>
  <c r="L8" i="25"/>
  <c r="K8" i="25"/>
  <c r="L7" i="25"/>
  <c r="K7" i="25"/>
  <c r="L6" i="25"/>
  <c r="K6" i="25"/>
  <c r="L5" i="25"/>
  <c r="K5" i="25"/>
  <c r="L4" i="25"/>
  <c r="K4" i="25"/>
  <c r="L3" i="25"/>
  <c r="K3" i="25"/>
  <c r="L2" i="25"/>
  <c r="K2" i="25"/>
  <c r="H45" i="25" l="1"/>
  <c r="H33" i="25"/>
  <c r="H21" i="25"/>
  <c r="H47" i="25"/>
  <c r="H7" i="25"/>
  <c r="H13" i="25"/>
  <c r="D9" i="26"/>
  <c r="D6" i="26"/>
  <c r="D5" i="26"/>
  <c r="D4" i="26"/>
  <c r="D7" i="26"/>
  <c r="D8" i="26"/>
  <c r="D3" i="26"/>
  <c r="D2" i="26"/>
  <c r="C9" i="26" l="1"/>
  <c r="C8" i="26"/>
  <c r="C7" i="26"/>
  <c r="C6" i="26"/>
  <c r="C5" i="26"/>
  <c r="C4" i="26"/>
  <c r="C3" i="26"/>
  <c r="C2" i="26"/>
  <c r="C21" i="30" l="1"/>
</calcChain>
</file>

<file path=xl/sharedStrings.xml><?xml version="1.0" encoding="utf-8"?>
<sst xmlns="http://schemas.openxmlformats.org/spreadsheetml/2006/main" count="534" uniqueCount="110">
  <si>
    <t>1</t>
  </si>
  <si>
    <t>2</t>
  </si>
  <si>
    <t>Total</t>
  </si>
  <si>
    <t>Using the Model</t>
  </si>
  <si>
    <t>Model Assumptions</t>
  </si>
  <si>
    <t>Salaries and Benefits</t>
  </si>
  <si>
    <t>Projections of incremental salary costs are based on budgeted FTE and budgeted salaries rather than actuals.</t>
  </si>
  <si>
    <t>The projected cost increases take into account the interdependencies between salary and benefits; for example, if the user chooses to increase salaries by 2%, the incremental cost will include the addional benefit expense associated with higher salaries.</t>
  </si>
  <si>
    <t>The cost of salary or benefit increases for administrative units on the Seattle campus appear in the "Provost Reinvestment Fund" row on the "Costs &amp; Revenues" worksheet.</t>
  </si>
  <si>
    <t>Employee Type</t>
  </si>
  <si>
    <t>Faculty</t>
  </si>
  <si>
    <t>Auxiliary Teaching Staff</t>
  </si>
  <si>
    <t>Fellows &amp; Trainees</t>
  </si>
  <si>
    <t>Postdocs</t>
  </si>
  <si>
    <t>Graduate Students</t>
  </si>
  <si>
    <t>Classified Staff</t>
  </si>
  <si>
    <t>Professional Staff</t>
  </si>
  <si>
    <t xml:space="preserve">CENTRAL RESERVES  </t>
  </si>
  <si>
    <t xml:space="preserve">PLANNING &amp; BUDGETING          </t>
  </si>
  <si>
    <t xml:space="preserve">HEALTH SCIENCES   </t>
  </si>
  <si>
    <t xml:space="preserve">HEALTH SCIENCES ADMIN         </t>
  </si>
  <si>
    <t xml:space="preserve">UW MEDICINE CB                </t>
  </si>
  <si>
    <t xml:space="preserve">NON ACADEMIC      </t>
  </si>
  <si>
    <t xml:space="preserve">ATTORNEY GENERAL              </t>
  </si>
  <si>
    <t xml:space="preserve">CTR-COMMERCIALIZATION         </t>
  </si>
  <si>
    <t xml:space="preserve">DEAN OF LIBRARIES             </t>
  </si>
  <si>
    <t xml:space="preserve">EXTERNAL AFFAIRS              </t>
  </si>
  <si>
    <t xml:space="preserve">HUMAN RESOURCES               </t>
  </si>
  <si>
    <t xml:space="preserve">President                     </t>
  </si>
  <si>
    <t xml:space="preserve">PROVOST                       </t>
  </si>
  <si>
    <t xml:space="preserve">UW FINANCE&amp;FACILITIES         </t>
  </si>
  <si>
    <t xml:space="preserve">UW INFO TECH                  </t>
  </si>
  <si>
    <t xml:space="preserve">VICE PROVOST-RESEARCH         </t>
  </si>
  <si>
    <t xml:space="preserve">VP FOR DEVELOPMENT            </t>
  </si>
  <si>
    <t xml:space="preserve">VP MINORITY AFFAIRS           </t>
  </si>
  <si>
    <t xml:space="preserve">VP STUDENT LIFE               </t>
  </si>
  <si>
    <t>FISCAL_YEAR</t>
  </si>
  <si>
    <t>ORG_COLLEGE</t>
  </si>
  <si>
    <t>ORG_COLLEGE_NAME</t>
  </si>
  <si>
    <t>P+C_BGT_AMT</t>
  </si>
  <si>
    <t>Salary</t>
  </si>
  <si>
    <t>S+B</t>
  </si>
  <si>
    <t>Cost Diff</t>
  </si>
  <si>
    <t>ACCOUNT_CODE_4S</t>
  </si>
  <si>
    <t>ACCOUNT_CODE_4S_DESCRIPTION</t>
  </si>
  <si>
    <t>Category</t>
  </si>
  <si>
    <t>ACCT CODE</t>
  </si>
  <si>
    <t>Benefit Rate Used</t>
  </si>
  <si>
    <t>Salary Increase</t>
  </si>
  <si>
    <t>Health Care Portion</t>
  </si>
  <si>
    <t>Full Benefit Rate</t>
  </si>
  <si>
    <t xml:space="preserve">INSTR/RES FACULTY SAL         </t>
  </si>
  <si>
    <t>0110</t>
  </si>
  <si>
    <t xml:space="preserve">AUX TEACHING STAFF SAL        </t>
  </si>
  <si>
    <t>0120</t>
  </si>
  <si>
    <t xml:space="preserve">GRAD SCH STD TEACH SAL        </t>
  </si>
  <si>
    <t>0130</t>
  </si>
  <si>
    <t xml:space="preserve">GRAD STD NON-TEACH SAL        </t>
  </si>
  <si>
    <t>0140</t>
  </si>
  <si>
    <t xml:space="preserve">POSTDOC RESCH TRAINEES        </t>
  </si>
  <si>
    <t>0150</t>
  </si>
  <si>
    <t xml:space="preserve">CLASS (HEPB) STAFF SAL        </t>
  </si>
  <si>
    <t>0160</t>
  </si>
  <si>
    <t xml:space="preserve">PROFESSIONAL STAFF SAL        </t>
  </si>
  <si>
    <t>0170</t>
  </si>
  <si>
    <t xml:space="preserve">FELLOWS AND TRAINEES          </t>
  </si>
  <si>
    <t>0190</t>
  </si>
  <si>
    <t>* Benefit rates updated 6/24 using latest set from F2. Health care portion includes graduate student health.</t>
  </si>
  <si>
    <t>2015</t>
  </si>
  <si>
    <t>2015-16 Increase</t>
  </si>
  <si>
    <t>SumOfP+C_BGT_AMT</t>
  </si>
  <si>
    <t>COLL</t>
  </si>
  <si>
    <t>COLL_NAME</t>
  </si>
  <si>
    <t xml:space="preserve">Auxiliary Enterprises &amp; Internal Svcs </t>
  </si>
  <si>
    <t>TYPE</t>
  </si>
  <si>
    <t>TYPE_DESC</t>
  </si>
  <si>
    <t>GOF &amp; DOF</t>
  </si>
  <si>
    <t>7</t>
  </si>
  <si>
    <t>Auxiliary Educational Activities</t>
  </si>
  <si>
    <t>Academic Unit</t>
  </si>
  <si>
    <t>GOF &amp; DOF Salary Increases</t>
  </si>
  <si>
    <t>Salary Model Intro - Admin Units</t>
  </si>
  <si>
    <r>
      <t>Enter values you expect on the "Select Salary Changes" tab.</t>
    </r>
    <r>
      <rPr>
        <sz val="12"/>
        <color theme="1"/>
        <rFont val="Arial"/>
        <family val="2"/>
      </rPr>
      <t/>
    </r>
  </si>
  <si>
    <t>UNIT</t>
  </si>
  <si>
    <t>UNIT_DESC</t>
  </si>
  <si>
    <t>NA</t>
  </si>
  <si>
    <t>200</t>
  </si>
  <si>
    <t>201</t>
  </si>
  <si>
    <t>202</t>
  </si>
  <si>
    <t>203</t>
  </si>
  <si>
    <t>206</t>
  </si>
  <si>
    <t>207</t>
  </si>
  <si>
    <t>208</t>
  </si>
  <si>
    <t>209</t>
  </si>
  <si>
    <t>210</t>
  </si>
  <si>
    <t>212</t>
  </si>
  <si>
    <t>214</t>
  </si>
  <si>
    <t>215</t>
  </si>
  <si>
    <t>216</t>
  </si>
  <si>
    <t>217</t>
  </si>
  <si>
    <t>HS</t>
  </si>
  <si>
    <t>301</t>
  </si>
  <si>
    <t>303</t>
  </si>
  <si>
    <t>CR</t>
  </si>
  <si>
    <t>403</t>
  </si>
  <si>
    <t xml:space="preserve">PLANNING &amp; BUDGETING - Central Reserves           </t>
  </si>
  <si>
    <r>
      <t xml:space="preserve">Expected FY16 GOF &amp; DOF Salary &amp; Benefit Increases
</t>
    </r>
    <r>
      <rPr>
        <b/>
        <sz val="12"/>
        <color theme="1"/>
        <rFont val="Calibri"/>
        <family val="2"/>
        <scheme val="minor"/>
      </rPr>
      <t>(Based on Budgeted Salaries)</t>
    </r>
  </si>
  <si>
    <r>
      <t xml:space="preserve">This model is designed to allow administrative units to see the likely amount of GOF &amp; DOF required for salary increases. </t>
    </r>
    <r>
      <rPr>
        <i/>
        <sz val="11"/>
        <color theme="1"/>
        <rFont val="Arial"/>
        <family val="2"/>
      </rPr>
      <t xml:space="preserve">Note that this is a </t>
    </r>
    <r>
      <rPr>
        <b/>
        <i/>
        <sz val="11"/>
        <color theme="1"/>
        <rFont val="Arial"/>
        <family val="2"/>
      </rPr>
      <t>model</t>
    </r>
    <r>
      <rPr>
        <i/>
        <sz val="11"/>
        <color theme="1"/>
        <rFont val="Arial"/>
        <family val="2"/>
      </rPr>
      <t xml:space="preserve">, and is only designed to provide the user with a sense of the relative effects of possible changes. Results should be viewed as suggestive rather than perfectly predictive.
</t>
    </r>
    <r>
      <rPr>
        <b/>
        <sz val="9"/>
        <color theme="1"/>
        <rFont val="Arial"/>
        <family val="2"/>
      </rPr>
      <t>NOTE: The salary portion of this model is based on budgeted GOF/DOF salaries as of August 2014. The model will be updated monthly through November 2014.</t>
    </r>
  </si>
  <si>
    <t xml:space="preserve">Go to the "Admin Unit Summary" tab. There you will see the incremental costs for salaries and benefits funded by GOF and DOF. </t>
  </si>
  <si>
    <t>S&amp;B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</si>
</sst>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%"/>
    <numFmt numFmtId="165" formatCode="&quot;$&quot;#,##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b/>
      <i/>
      <sz val="11"/>
      <color theme="1"/>
      <name val="Calibri"/>
      <family val="2"/>
      <scheme val="minor"/>
    </font>
    <font>
      <sz val="10"/>
      <name val="Verdana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indexed="8"/>
      <name val="Calibri"/>
      <family val="2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DE2F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0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10" fillId="0" borderId="0"/>
    <xf numFmtId="9" fontId="1" fillId="0" borderId="0" applyFont="0" applyFill="0" applyBorder="0" applyAlignment="0" applyProtection="0"/>
    <xf numFmtId="0" fontId="8" fillId="0" borderId="0"/>
    <xf numFmtId="0" fontId="16" fillId="0" borderId="0"/>
    <xf numFmtId="0" fontId="8" fillId="0" borderId="0"/>
    <xf numFmtId="9" fontId="16" fillId="0" borderId="0" applyFont="0" applyFill="0" applyBorder="0" applyAlignment="0" applyProtection="0"/>
    <xf numFmtId="0" fontId="3" fillId="0" borderId="0"/>
    <xf numFmtId="0" fontId="23" fillId="0" borderId="0"/>
  </cellStyleXfs>
  <cellXfs count="52"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/>
    </xf>
    <xf numFmtId="0" fontId="13" fillId="0" borderId="0" xfId="0" applyFont="1" applyAlignment="1">
      <alignment vertical="center"/>
    </xf>
    <xf numFmtId="0" fontId="13" fillId="0" borderId="5" xfId="0" applyFont="1" applyBorder="1" applyAlignment="1">
      <alignment horizontal="center" vertical="top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left" vertical="top"/>
    </xf>
    <xf numFmtId="0" fontId="13" fillId="5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vertical="center"/>
    </xf>
    <xf numFmtId="0" fontId="6" fillId="2" borderId="1" xfId="7" applyFont="1" applyFill="1" applyBorder="1" applyAlignment="1">
      <alignment horizontal="center"/>
    </xf>
    <xf numFmtId="0" fontId="6" fillId="6" borderId="1" xfId="7" applyFont="1" applyFill="1" applyBorder="1" applyAlignment="1">
      <alignment horizontal="center"/>
    </xf>
    <xf numFmtId="0" fontId="6" fillId="0" borderId="2" xfId="7" applyFont="1" applyFill="1" applyBorder="1" applyAlignment="1">
      <alignment wrapText="1"/>
    </xf>
    <xf numFmtId="0" fontId="6" fillId="3" borderId="2" xfId="7" applyFont="1" applyFill="1" applyBorder="1" applyAlignment="1">
      <alignment horizontal="right" wrapText="1"/>
    </xf>
    <xf numFmtId="0" fontId="0" fillId="3" borderId="0" xfId="0" applyFill="1"/>
    <xf numFmtId="49" fontId="6" fillId="7" borderId="3" xfId="9" applyNumberFormat="1" applyFont="1" applyFill="1" applyBorder="1" applyAlignment="1">
      <alignment horizontal="center" wrapText="1"/>
    </xf>
    <xf numFmtId="0" fontId="6" fillId="0" borderId="0" xfId="9" applyFont="1" applyFill="1" applyBorder="1" applyAlignment="1"/>
    <xf numFmtId="49" fontId="6" fillId="0" borderId="0" xfId="9" applyNumberFormat="1" applyFont="1" applyFill="1" applyBorder="1" applyAlignment="1"/>
    <xf numFmtId="10" fontId="16" fillId="8" borderId="0" xfId="8" applyNumberFormat="1" applyFill="1"/>
    <xf numFmtId="164" fontId="0" fillId="0" borderId="0" xfId="10" applyNumberFormat="1" applyFont="1"/>
    <xf numFmtId="164" fontId="16" fillId="0" borderId="0" xfId="6" applyNumberFormat="1" applyFont="1"/>
    <xf numFmtId="0" fontId="6" fillId="0" borderId="2" xfId="1" applyFont="1" applyFill="1" applyBorder="1" applyAlignment="1"/>
    <xf numFmtId="164" fontId="11" fillId="8" borderId="6" xfId="10" applyNumberFormat="1" applyFont="1" applyFill="1" applyBorder="1" applyAlignment="1">
      <alignment horizontal="center" vertical="center"/>
    </xf>
    <xf numFmtId="0" fontId="18" fillId="0" borderId="6" xfId="9" applyFont="1" applyFill="1" applyBorder="1" applyAlignment="1"/>
    <xf numFmtId="0" fontId="17" fillId="0" borderId="0" xfId="8" applyFont="1" applyBorder="1" applyAlignment="1">
      <alignment horizontal="center"/>
    </xf>
    <xf numFmtId="0" fontId="2" fillId="2" borderId="1" xfId="11" applyFont="1" applyFill="1" applyBorder="1" applyAlignment="1">
      <alignment horizontal="center"/>
    </xf>
    <xf numFmtId="0" fontId="21" fillId="9" borderId="0" xfId="0" applyFont="1" applyFill="1" applyBorder="1" applyAlignment="1">
      <alignment vertical="center" wrapText="1"/>
    </xf>
    <xf numFmtId="0" fontId="16" fillId="0" borderId="0" xfId="8"/>
    <xf numFmtId="0" fontId="4" fillId="0" borderId="6" xfId="0" applyFont="1" applyBorder="1"/>
    <xf numFmtId="165" fontId="0" fillId="0" borderId="6" xfId="0" applyNumberFormat="1" applyBorder="1"/>
    <xf numFmtId="0" fontId="4" fillId="4" borderId="6" xfId="0" applyFont="1" applyFill="1" applyBorder="1"/>
    <xf numFmtId="165" fontId="0" fillId="4" borderId="6" xfId="0" applyNumberFormat="1" applyFill="1" applyBorder="1"/>
    <xf numFmtId="0" fontId="9" fillId="0" borderId="6" xfId="0" applyFont="1" applyFill="1" applyBorder="1"/>
    <xf numFmtId="165" fontId="9" fillId="0" borderId="6" xfId="0" applyNumberFormat="1" applyFont="1" applyFill="1" applyBorder="1"/>
    <xf numFmtId="0" fontId="13" fillId="0" borderId="4" xfId="0" applyFont="1" applyBorder="1" applyAlignment="1">
      <alignment horizontal="left" vertical="top" wrapText="1"/>
    </xf>
    <xf numFmtId="0" fontId="2" fillId="2" borderId="1" xfId="7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22" fillId="2" borderId="1" xfId="12" applyFont="1" applyFill="1" applyBorder="1" applyAlignment="1">
      <alignment horizontal="center"/>
    </xf>
    <xf numFmtId="0" fontId="22" fillId="0" borderId="2" xfId="12" applyFont="1" applyFill="1" applyBorder="1" applyAlignment="1">
      <alignment wrapText="1"/>
    </xf>
    <xf numFmtId="0" fontId="22" fillId="0" borderId="2" xfId="12" applyFont="1" applyFill="1" applyBorder="1" applyAlignment="1">
      <alignment horizontal="right" wrapText="1"/>
    </xf>
  </cellXfs>
  <cellStyles count="13">
    <cellStyle name="Comma 2" xfId="3"/>
    <cellStyle name="Normal" xfId="0" builtinId="0"/>
    <cellStyle name="Normal 2" xfId="4"/>
    <cellStyle name="Normal 3" xfId="5"/>
    <cellStyle name="Normal 4" xfId="2"/>
    <cellStyle name="Normal 5" xfId="8"/>
    <cellStyle name="Normal_Base Data_1" xfId="11"/>
    <cellStyle name="Normal_Base Data_2" xfId="12"/>
    <cellStyle name="Normal_Sheet1" xfId="7"/>
    <cellStyle name="Normal_Sheet2 2 2" xfId="1"/>
    <cellStyle name="Normal_Sheet5 2" xfId="9"/>
    <cellStyle name="Percent" xfId="6" builtinId="5"/>
    <cellStyle name="Percent 2" xfId="10"/>
  </cellStyles>
  <dxfs count="0"/>
  <tableStyles count="0" defaultTableStyle="TableStyleMedium2" defaultPivotStyle="PivotStyleLight16"/>
  <colors>
    <mruColors>
      <color rgb="FFEDE2F6"/>
      <color rgb="FF00FFCC"/>
      <color rgb="FFDECAEE"/>
      <color rgb="FFD3B9E9"/>
      <color rgb="FFD5B8EA"/>
      <color rgb="FFFCBA84"/>
      <color rgb="FFFFAFFF"/>
      <color rgb="FFFF9FFF"/>
      <color rgb="FFFF89FF"/>
      <color rgb="FF632B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561975</xdr:colOff>
      <xdr:row>0</xdr:row>
      <xdr:rowOff>123824</xdr:rowOff>
    </xdr:from>
    <xdr:to>
      <xdr:col>11</xdr:col>
      <xdr:colOff>447675</xdr:colOff>
      <xdr:row>7</xdr:row>
      <xdr:rowOff>133349</xdr:rowOff>
    </xdr:to>
    <xdr:sp macro="" textlink="">
      <xdr:nvSpPr>
        <xdr:cNvPr id="2" name="TextBox 1"/>
        <xdr:cNvSpPr txBox="1"/>
      </xdr:nvSpPr>
      <xdr:spPr>
        <a:xfrm>
          <a:off x="561975" y="123824"/>
          <a:ext cx="7953375" cy="134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page allows you to set percentage</a:t>
          </a:r>
          <a:r>
            <a:rPr lang="en-US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salary increases by employee type in order to estimate expected costs of increases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 Enter an</a:t>
          </a:r>
          <a:r>
            <a:rPr lang="en-US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 increase value for each employee category in the blue cells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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Note that the</a:t>
          </a:r>
          <a:r>
            <a:rPr lang="en-US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expected cost of increases in this model is based on the budgeted level of GOF/DOF salaries only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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While</a:t>
          </a:r>
          <a:r>
            <a:rPr lang="en-US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increases in benefit costs associated with salary rates are include, this model does not allow the user to vary benefit load rates.</a:t>
          </a:r>
          <a:endParaRPr lang="en-US" sz="1200" b="1" baseline="0">
            <a:solidFill>
              <a:schemeClr val="dk1"/>
            </a:solidFill>
            <a:effectLst/>
            <a:latin typeface="+mn-lt"/>
            <a:ea typeface="+mn-ea"/>
            <a:cs typeface="+mn-cs"/>
            <a:sym typeface="Wingdings" panose="05000000000000000000" pitchFamily="2" charset="2"/>
          </a:endParaRPr>
        </a:p>
        <a:p>
          <a:endParaRPr lang="en-US" sz="12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28575</xdr:colOff>
      <xdr:row>8</xdr:row>
      <xdr:rowOff>114300</xdr:rowOff>
    </xdr:from>
    <xdr:to>
      <xdr:col>4</xdr:col>
      <xdr:colOff>285750</xdr:colOff>
      <xdr:row>17</xdr:row>
      <xdr:rowOff>190499</xdr:rowOff>
    </xdr:to>
    <xdr:sp macro="" textlink="">
      <xdr:nvSpPr>
        <xdr:cNvPr id="3" name="Rectangle 2"/>
        <xdr:cNvSpPr/>
      </xdr:nvSpPr>
      <xdr:spPr>
        <a:xfrm>
          <a:off x="638175" y="1638300"/>
          <a:ext cx="3248025" cy="1866899"/>
        </a:xfrm>
        <a:prstGeom prst="rect">
          <a:avLst/>
        </a:prstGeom>
        <a:noFill/>
        <a:ln w="63500"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showGridLines="0" workbookViewId="0">
      <selection activeCell="A6" sqref="A6:B6"/>
    </sheetView>
  </sheetViews>
  <sheetFormatPr defaultRowHeight="14.25" x14ac:dyDescent="0.25"/>
  <cols>
    <col min="1" max="1" width="4.28515625" style="12" customWidth="1"/>
    <col min="2" max="2" width="117.7109375" style="5" customWidth="1"/>
    <col min="3" max="16384" width="9.140625" style="5"/>
  </cols>
  <sheetData>
    <row r="1" spans="1:2" ht="30.75" customHeight="1" x14ac:dyDescent="0.25">
      <c r="A1" s="43" t="s">
        <v>81</v>
      </c>
      <c r="B1" s="43"/>
    </row>
    <row r="2" spans="1:2" ht="120.75" customHeight="1" x14ac:dyDescent="0.25">
      <c r="A2" s="44" t="s">
        <v>107</v>
      </c>
      <c r="B2" s="44"/>
    </row>
    <row r="3" spans="1:2" ht="27.75" customHeight="1" x14ac:dyDescent="0.25">
      <c r="A3" s="43" t="s">
        <v>3</v>
      </c>
      <c r="B3" s="43"/>
    </row>
    <row r="4" spans="1:2" ht="26.25" customHeight="1" x14ac:dyDescent="0.25">
      <c r="A4" s="6">
        <v>1</v>
      </c>
      <c r="B4" s="41" t="s">
        <v>82</v>
      </c>
    </row>
    <row r="5" spans="1:2" ht="40.5" customHeight="1" x14ac:dyDescent="0.25">
      <c r="A5" s="6">
        <v>2</v>
      </c>
      <c r="B5" s="41" t="s">
        <v>108</v>
      </c>
    </row>
    <row r="6" spans="1:2" ht="25.5" customHeight="1" x14ac:dyDescent="0.25">
      <c r="A6" s="43" t="s">
        <v>4</v>
      </c>
      <c r="B6" s="43"/>
    </row>
    <row r="7" spans="1:2" ht="24" customHeight="1" x14ac:dyDescent="0.25">
      <c r="A7" s="7" t="s">
        <v>5</v>
      </c>
      <c r="B7" s="8"/>
    </row>
    <row r="8" spans="1:2" ht="26.25" customHeight="1" x14ac:dyDescent="0.25">
      <c r="A8" s="9">
        <v>1</v>
      </c>
      <c r="B8" s="41" t="s">
        <v>6</v>
      </c>
    </row>
    <row r="9" spans="1:2" ht="54.75" customHeight="1" x14ac:dyDescent="0.25">
      <c r="A9" s="9">
        <v>2</v>
      </c>
      <c r="B9" s="41" t="s">
        <v>7</v>
      </c>
    </row>
    <row r="10" spans="1:2" ht="50.25" hidden="1" customHeight="1" x14ac:dyDescent="0.25">
      <c r="A10" s="9">
        <v>3</v>
      </c>
      <c r="B10" s="10" t="s">
        <v>8</v>
      </c>
    </row>
    <row r="11" spans="1:2" x14ac:dyDescent="0.25">
      <c r="B11" s="11"/>
    </row>
    <row r="12" spans="1:2" x14ac:dyDescent="0.25">
      <c r="B12" s="11"/>
    </row>
    <row r="13" spans="1:2" x14ac:dyDescent="0.25">
      <c r="B13" s="11"/>
    </row>
    <row r="14" spans="1:2" x14ac:dyDescent="0.25">
      <c r="B14" s="11"/>
    </row>
    <row r="15" spans="1:2" x14ac:dyDescent="0.25">
      <c r="B15" s="11"/>
    </row>
    <row r="16" spans="1:2" x14ac:dyDescent="0.25">
      <c r="B16" s="11"/>
    </row>
    <row r="17" spans="2:2" x14ac:dyDescent="0.25">
      <c r="B17" s="11"/>
    </row>
    <row r="18" spans="2:2" x14ac:dyDescent="0.25">
      <c r="B18" s="11"/>
    </row>
    <row r="19" spans="2:2" x14ac:dyDescent="0.25">
      <c r="B19" s="11"/>
    </row>
    <row r="20" spans="2:2" x14ac:dyDescent="0.25">
      <c r="B20" s="11"/>
    </row>
    <row r="21" spans="2:2" x14ac:dyDescent="0.25">
      <c r="B21" s="11"/>
    </row>
    <row r="22" spans="2:2" x14ac:dyDescent="0.25">
      <c r="B22" s="11"/>
    </row>
    <row r="23" spans="2:2" x14ac:dyDescent="0.25">
      <c r="B23" s="11"/>
    </row>
    <row r="24" spans="2:2" x14ac:dyDescent="0.25">
      <c r="B24" s="11"/>
    </row>
    <row r="25" spans="2:2" x14ac:dyDescent="0.25">
      <c r="B25" s="11"/>
    </row>
    <row r="26" spans="2:2" x14ac:dyDescent="0.25">
      <c r="B26" s="11"/>
    </row>
    <row r="27" spans="2:2" x14ac:dyDescent="0.25">
      <c r="B27" s="11"/>
    </row>
    <row r="28" spans="2:2" x14ac:dyDescent="0.25">
      <c r="B28" s="11"/>
    </row>
    <row r="29" spans="2:2" x14ac:dyDescent="0.25">
      <c r="B29" s="11"/>
    </row>
    <row r="30" spans="2:2" x14ac:dyDescent="0.25">
      <c r="B30" s="11"/>
    </row>
    <row r="31" spans="2:2" x14ac:dyDescent="0.25">
      <c r="B31" s="11"/>
    </row>
    <row r="32" spans="2:2" x14ac:dyDescent="0.25">
      <c r="B32" s="11"/>
    </row>
    <row r="33" spans="2:2" x14ac:dyDescent="0.25">
      <c r="B33" s="11"/>
    </row>
    <row r="34" spans="2:2" x14ac:dyDescent="0.25">
      <c r="B34" s="11"/>
    </row>
    <row r="35" spans="2:2" x14ac:dyDescent="0.25">
      <c r="B35" s="11"/>
    </row>
    <row r="36" spans="2:2" x14ac:dyDescent="0.25">
      <c r="B36" s="11"/>
    </row>
  </sheetData>
  <mergeCells count="4">
    <mergeCell ref="A1:B1"/>
    <mergeCell ref="A2:B2"/>
    <mergeCell ref="A3:B3"/>
    <mergeCell ref="A6:B6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N97"/>
  <sheetViews>
    <sheetView workbookViewId="0">
      <selection activeCell="D17" sqref="D17"/>
    </sheetView>
  </sheetViews>
  <sheetFormatPr defaultRowHeight="15" x14ac:dyDescent="0.25"/>
  <cols>
    <col min="1" max="1" width="9.140625" style="2"/>
    <col min="2" max="2" width="4.140625" style="2" customWidth="1"/>
    <col min="3" max="3" width="23.85546875" style="2" customWidth="1"/>
    <col min="4" max="4" width="16.85546875" style="16" customWidth="1"/>
    <col min="5" max="5" width="9.140625" style="2"/>
    <col min="6" max="6" width="3.28515625" style="2" customWidth="1"/>
    <col min="7" max="7" width="9.140625" style="2"/>
    <col min="8" max="8" width="4.5703125" style="2" customWidth="1"/>
    <col min="9" max="9" width="20.140625" style="2" customWidth="1"/>
    <col min="10" max="10" width="13.85546875" style="2" customWidth="1"/>
    <col min="11" max="11" width="12.28515625" style="2" customWidth="1"/>
    <col min="12" max="12" width="11.140625" style="14" customWidth="1"/>
    <col min="13" max="13" width="10.85546875" style="2" bestFit="1" customWidth="1"/>
    <col min="14" max="14" width="4.5703125" style="2" customWidth="1"/>
    <col min="15" max="16384" width="9.140625" style="2"/>
  </cols>
  <sheetData>
    <row r="7" spans="2:14" x14ac:dyDescent="0.25">
      <c r="B7" s="3"/>
      <c r="C7" s="3"/>
      <c r="D7" s="13"/>
      <c r="E7" s="3"/>
      <c r="F7" s="3"/>
      <c r="G7" s="3"/>
    </row>
    <row r="8" spans="2:14" x14ac:dyDescent="0.25">
      <c r="B8" s="3"/>
      <c r="C8" s="3"/>
      <c r="D8" s="13"/>
      <c r="E8" s="3"/>
      <c r="F8" s="3"/>
      <c r="G8" s="3"/>
      <c r="H8"/>
      <c r="I8"/>
      <c r="J8"/>
      <c r="K8"/>
      <c r="L8"/>
      <c r="M8"/>
      <c r="N8"/>
    </row>
    <row r="9" spans="2:14" ht="15.75" customHeight="1" x14ac:dyDescent="0.25">
      <c r="B9" s="3"/>
      <c r="C9" s="3"/>
      <c r="D9" s="15"/>
      <c r="E9" s="3"/>
      <c r="F9" s="3"/>
      <c r="H9"/>
      <c r="I9"/>
      <c r="J9"/>
      <c r="K9"/>
      <c r="L9"/>
      <c r="M9"/>
      <c r="N9"/>
    </row>
    <row r="10" spans="2:14" x14ac:dyDescent="0.25">
      <c r="B10" s="3"/>
      <c r="C10" s="31" t="s">
        <v>9</v>
      </c>
      <c r="D10" s="4" t="s">
        <v>69</v>
      </c>
      <c r="E10" s="3"/>
      <c r="F10" s="3"/>
      <c r="H10"/>
      <c r="I10"/>
      <c r="J10"/>
      <c r="K10"/>
      <c r="L10"/>
      <c r="M10"/>
      <c r="N10"/>
    </row>
    <row r="11" spans="2:14" ht="15.75" x14ac:dyDescent="0.25">
      <c r="B11" s="3"/>
      <c r="C11" s="30" t="s">
        <v>10</v>
      </c>
      <c r="D11" s="29">
        <v>0.04</v>
      </c>
      <c r="E11" s="3"/>
      <c r="F11" s="3"/>
      <c r="H11"/>
      <c r="I11"/>
      <c r="J11"/>
      <c r="K11"/>
      <c r="L11"/>
      <c r="M11"/>
      <c r="N11"/>
    </row>
    <row r="12" spans="2:14" ht="15.75" x14ac:dyDescent="0.25">
      <c r="B12" s="3"/>
      <c r="C12" s="30" t="s">
        <v>11</v>
      </c>
      <c r="D12" s="29">
        <v>0.04</v>
      </c>
      <c r="E12" s="3"/>
      <c r="F12" s="3"/>
      <c r="H12"/>
      <c r="I12"/>
      <c r="J12"/>
      <c r="K12"/>
      <c r="L12"/>
      <c r="M12"/>
      <c r="N12"/>
    </row>
    <row r="13" spans="2:14" ht="15.75" x14ac:dyDescent="0.25">
      <c r="B13" s="3"/>
      <c r="C13" s="30" t="s">
        <v>12</v>
      </c>
      <c r="D13" s="29">
        <v>0.04</v>
      </c>
      <c r="E13" s="3"/>
      <c r="F13" s="3"/>
      <c r="H13"/>
      <c r="I13"/>
      <c r="J13"/>
      <c r="K13"/>
      <c r="L13"/>
      <c r="M13"/>
      <c r="N13"/>
    </row>
    <row r="14" spans="2:14" ht="15.75" x14ac:dyDescent="0.25">
      <c r="B14" s="3"/>
      <c r="C14" s="30" t="s">
        <v>13</v>
      </c>
      <c r="D14" s="29">
        <v>0.04</v>
      </c>
      <c r="E14" s="3"/>
      <c r="F14" s="3"/>
      <c r="H14"/>
      <c r="I14"/>
      <c r="J14"/>
      <c r="K14"/>
      <c r="L14"/>
      <c r="M14"/>
      <c r="N14"/>
    </row>
    <row r="15" spans="2:14" ht="15.75" x14ac:dyDescent="0.25">
      <c r="B15" s="3"/>
      <c r="C15" s="30" t="s">
        <v>14</v>
      </c>
      <c r="D15" s="29">
        <v>0.1</v>
      </c>
      <c r="E15" s="3"/>
      <c r="F15" s="3"/>
      <c r="H15"/>
      <c r="I15"/>
      <c r="J15"/>
      <c r="K15"/>
      <c r="L15"/>
      <c r="M15"/>
      <c r="N15"/>
    </row>
    <row r="16" spans="2:14" ht="15.75" x14ac:dyDescent="0.25">
      <c r="B16" s="3"/>
      <c r="C16" s="30" t="s">
        <v>15</v>
      </c>
      <c r="D16" s="29">
        <v>0.03</v>
      </c>
      <c r="E16" s="3"/>
      <c r="F16" s="3"/>
      <c r="H16"/>
      <c r="I16"/>
      <c r="J16"/>
      <c r="K16"/>
      <c r="L16"/>
      <c r="M16"/>
      <c r="N16"/>
    </row>
    <row r="17" spans="2:14" ht="15.75" x14ac:dyDescent="0.25">
      <c r="B17" s="3"/>
      <c r="C17" s="30" t="s">
        <v>16</v>
      </c>
      <c r="D17" s="29">
        <v>0.04</v>
      </c>
      <c r="E17" s="3"/>
      <c r="F17" s="3"/>
      <c r="H17"/>
      <c r="I17"/>
      <c r="J17"/>
      <c r="K17"/>
      <c r="L17"/>
      <c r="M17"/>
      <c r="N17"/>
    </row>
    <row r="18" spans="2:14" x14ac:dyDescent="0.25">
      <c r="B18" s="3"/>
      <c r="C18" s="3"/>
      <c r="D18" s="13"/>
      <c r="E18" s="3"/>
      <c r="F18" s="3"/>
      <c r="H18"/>
      <c r="I18"/>
      <c r="J18"/>
      <c r="K18"/>
      <c r="L18"/>
      <c r="M18"/>
      <c r="N18"/>
    </row>
    <row r="19" spans="2:14" x14ac:dyDescent="0.25">
      <c r="B19" s="3"/>
      <c r="C19" s="3"/>
      <c r="D19" s="13"/>
      <c r="E19" s="3"/>
      <c r="F19" s="3"/>
      <c r="H19"/>
      <c r="I19"/>
      <c r="J19"/>
      <c r="K19"/>
      <c r="L19"/>
      <c r="M19"/>
      <c r="N19"/>
    </row>
    <row r="20" spans="2:14" x14ac:dyDescent="0.25">
      <c r="C20" s="3"/>
      <c r="D20" s="13"/>
      <c r="H20"/>
      <c r="I20"/>
      <c r="J20"/>
      <c r="K20"/>
      <c r="L20"/>
      <c r="M20"/>
      <c r="N20"/>
    </row>
    <row r="21" spans="2:14" x14ac:dyDescent="0.25">
      <c r="C21" s="3"/>
      <c r="D21" s="15"/>
      <c r="H21"/>
      <c r="I21"/>
      <c r="J21"/>
      <c r="K21"/>
      <c r="L21"/>
      <c r="M21"/>
      <c r="N21"/>
    </row>
    <row r="22" spans="2:14" x14ac:dyDescent="0.25">
      <c r="D22" s="14"/>
      <c r="H22"/>
      <c r="I22"/>
      <c r="J22"/>
      <c r="K22"/>
      <c r="L22"/>
      <c r="M22"/>
      <c r="N22"/>
    </row>
    <row r="23" spans="2:14" x14ac:dyDescent="0.25">
      <c r="D23" s="14"/>
      <c r="H23"/>
      <c r="I23"/>
      <c r="J23"/>
      <c r="K23"/>
      <c r="L23"/>
      <c r="M23"/>
      <c r="N23"/>
    </row>
    <row r="24" spans="2:14" x14ac:dyDescent="0.25">
      <c r="D24" s="14"/>
      <c r="H24"/>
      <c r="I24"/>
      <c r="J24"/>
      <c r="K24"/>
      <c r="L24"/>
      <c r="M24"/>
      <c r="N24"/>
    </row>
    <row r="25" spans="2:14" x14ac:dyDescent="0.25">
      <c r="H25"/>
      <c r="I25"/>
      <c r="J25"/>
      <c r="K25"/>
      <c r="L25"/>
      <c r="M25"/>
      <c r="N25"/>
    </row>
    <row r="26" spans="2:14" x14ac:dyDescent="0.25">
      <c r="H26"/>
      <c r="I26"/>
      <c r="J26"/>
      <c r="K26"/>
      <c r="L26"/>
      <c r="M26"/>
      <c r="N26"/>
    </row>
    <row r="27" spans="2:14" x14ac:dyDescent="0.25">
      <c r="H27"/>
      <c r="I27"/>
      <c r="J27"/>
      <c r="K27"/>
      <c r="L27"/>
      <c r="M27"/>
      <c r="N27"/>
    </row>
    <row r="28" spans="2:14" x14ac:dyDescent="0.25">
      <c r="H28"/>
      <c r="I28"/>
      <c r="J28"/>
      <c r="K28"/>
      <c r="L28"/>
      <c r="M28"/>
      <c r="N28"/>
    </row>
    <row r="29" spans="2:14" x14ac:dyDescent="0.25">
      <c r="H29"/>
      <c r="I29"/>
      <c r="J29"/>
      <c r="K29"/>
      <c r="L29"/>
      <c r="M29"/>
      <c r="N29"/>
    </row>
    <row r="30" spans="2:14" x14ac:dyDescent="0.25">
      <c r="H30"/>
      <c r="I30"/>
      <c r="J30"/>
      <c r="K30"/>
      <c r="L30"/>
      <c r="M30"/>
      <c r="N30"/>
    </row>
    <row r="31" spans="2:14" x14ac:dyDescent="0.25">
      <c r="H31"/>
      <c r="I31"/>
      <c r="J31"/>
      <c r="K31"/>
      <c r="L31"/>
      <c r="M31"/>
      <c r="N31"/>
    </row>
    <row r="32" spans="2:14" x14ac:dyDescent="0.25">
      <c r="H32"/>
      <c r="I32"/>
      <c r="J32"/>
      <c r="K32"/>
      <c r="L32"/>
      <c r="M32"/>
      <c r="N32"/>
    </row>
    <row r="33" spans="8:14" x14ac:dyDescent="0.25">
      <c r="H33"/>
      <c r="I33"/>
      <c r="J33"/>
      <c r="K33"/>
      <c r="L33"/>
      <c r="M33"/>
      <c r="N33"/>
    </row>
    <row r="34" spans="8:14" x14ac:dyDescent="0.25">
      <c r="H34"/>
      <c r="I34"/>
      <c r="J34"/>
      <c r="K34"/>
      <c r="L34"/>
      <c r="M34"/>
      <c r="N34"/>
    </row>
    <row r="35" spans="8:14" x14ac:dyDescent="0.25">
      <c r="H35"/>
      <c r="I35"/>
      <c r="J35"/>
      <c r="K35"/>
      <c r="L35"/>
      <c r="M35"/>
      <c r="N35"/>
    </row>
    <row r="36" spans="8:14" x14ac:dyDescent="0.25">
      <c r="H36"/>
      <c r="I36"/>
      <c r="J36"/>
      <c r="K36"/>
      <c r="L36"/>
      <c r="M36"/>
      <c r="N36"/>
    </row>
    <row r="37" spans="8:14" x14ac:dyDescent="0.25">
      <c r="H37"/>
      <c r="I37"/>
      <c r="J37"/>
      <c r="K37"/>
      <c r="L37"/>
      <c r="M37"/>
      <c r="N37"/>
    </row>
    <row r="38" spans="8:14" x14ac:dyDescent="0.25">
      <c r="H38"/>
      <c r="I38"/>
      <c r="J38"/>
      <c r="K38"/>
      <c r="L38"/>
      <c r="M38"/>
      <c r="N38"/>
    </row>
    <row r="39" spans="8:14" x14ac:dyDescent="0.25">
      <c r="H39"/>
      <c r="I39"/>
      <c r="J39"/>
      <c r="K39"/>
      <c r="L39"/>
      <c r="M39"/>
      <c r="N39"/>
    </row>
    <row r="40" spans="8:14" x14ac:dyDescent="0.25">
      <c r="H40"/>
      <c r="I40"/>
      <c r="J40"/>
      <c r="K40"/>
      <c r="L40"/>
      <c r="M40"/>
      <c r="N40"/>
    </row>
    <row r="41" spans="8:14" x14ac:dyDescent="0.25">
      <c r="H41"/>
      <c r="I41"/>
      <c r="J41"/>
      <c r="K41"/>
      <c r="L41"/>
      <c r="M41"/>
      <c r="N41"/>
    </row>
    <row r="42" spans="8:14" x14ac:dyDescent="0.25">
      <c r="H42"/>
      <c r="I42"/>
      <c r="J42"/>
      <c r="K42"/>
      <c r="L42"/>
      <c r="M42"/>
      <c r="N42"/>
    </row>
    <row r="43" spans="8:14" x14ac:dyDescent="0.25">
      <c r="H43"/>
      <c r="I43"/>
      <c r="J43"/>
      <c r="K43"/>
      <c r="L43"/>
      <c r="M43"/>
      <c r="N43"/>
    </row>
    <row r="44" spans="8:14" x14ac:dyDescent="0.25">
      <c r="H44"/>
      <c r="I44"/>
      <c r="J44"/>
      <c r="K44"/>
      <c r="L44"/>
      <c r="M44"/>
      <c r="N44"/>
    </row>
    <row r="45" spans="8:14" x14ac:dyDescent="0.25">
      <c r="H45"/>
      <c r="I45"/>
      <c r="J45"/>
      <c r="K45"/>
      <c r="L45"/>
      <c r="M45"/>
      <c r="N45"/>
    </row>
    <row r="46" spans="8:14" x14ac:dyDescent="0.25">
      <c r="H46"/>
      <c r="I46"/>
      <c r="J46"/>
      <c r="K46"/>
      <c r="L46"/>
      <c r="M46"/>
      <c r="N46"/>
    </row>
    <row r="47" spans="8:14" x14ac:dyDescent="0.25">
      <c r="H47"/>
      <c r="I47"/>
      <c r="J47"/>
      <c r="K47"/>
      <c r="L47"/>
      <c r="M47"/>
      <c r="N47"/>
    </row>
    <row r="48" spans="8:14" x14ac:dyDescent="0.25">
      <c r="H48"/>
      <c r="I48"/>
      <c r="J48"/>
      <c r="K48"/>
      <c r="L48"/>
      <c r="M48"/>
      <c r="N48"/>
    </row>
    <row r="49" spans="4:14" x14ac:dyDescent="0.25">
      <c r="H49"/>
      <c r="I49"/>
      <c r="J49"/>
      <c r="K49"/>
      <c r="L49"/>
      <c r="M49"/>
      <c r="N49"/>
    </row>
    <row r="50" spans="4:14" x14ac:dyDescent="0.25">
      <c r="H50"/>
      <c r="I50"/>
      <c r="J50"/>
      <c r="K50"/>
      <c r="L50"/>
      <c r="M50"/>
      <c r="N50"/>
    </row>
    <row r="51" spans="4:14" x14ac:dyDescent="0.25">
      <c r="D51" s="14"/>
      <c r="H51"/>
      <c r="I51"/>
      <c r="J51"/>
      <c r="K51"/>
      <c r="L51"/>
      <c r="M51"/>
      <c r="N51"/>
    </row>
    <row r="52" spans="4:14" x14ac:dyDescent="0.25">
      <c r="D52" s="14"/>
      <c r="H52"/>
      <c r="I52"/>
      <c r="J52"/>
      <c r="K52"/>
      <c r="L52"/>
      <c r="M52"/>
      <c r="N52"/>
    </row>
    <row r="53" spans="4:14" x14ac:dyDescent="0.25">
      <c r="D53" s="14"/>
      <c r="H53"/>
      <c r="I53"/>
      <c r="J53"/>
      <c r="K53"/>
      <c r="L53"/>
      <c r="M53"/>
      <c r="N53"/>
    </row>
    <row r="54" spans="4:14" x14ac:dyDescent="0.25">
      <c r="D54" s="14"/>
      <c r="H54"/>
      <c r="I54"/>
      <c r="J54"/>
      <c r="K54"/>
      <c r="L54"/>
      <c r="M54"/>
      <c r="N54"/>
    </row>
    <row r="55" spans="4:14" x14ac:dyDescent="0.25">
      <c r="D55" s="14"/>
      <c r="H55"/>
      <c r="I55"/>
      <c r="J55"/>
      <c r="K55"/>
      <c r="L55"/>
      <c r="M55"/>
      <c r="N55"/>
    </row>
    <row r="56" spans="4:14" x14ac:dyDescent="0.25">
      <c r="D56" s="14"/>
      <c r="H56"/>
      <c r="I56"/>
      <c r="J56"/>
      <c r="K56"/>
      <c r="L56"/>
      <c r="M56"/>
      <c r="N56"/>
    </row>
    <row r="57" spans="4:14" x14ac:dyDescent="0.25">
      <c r="D57" s="14"/>
      <c r="H57"/>
      <c r="I57"/>
      <c r="J57"/>
      <c r="K57"/>
      <c r="L57"/>
      <c r="M57"/>
      <c r="N57"/>
    </row>
    <row r="58" spans="4:14" x14ac:dyDescent="0.25">
      <c r="D58" s="14"/>
      <c r="H58"/>
      <c r="I58"/>
      <c r="J58"/>
      <c r="K58"/>
      <c r="L58"/>
      <c r="M58"/>
      <c r="N58"/>
    </row>
    <row r="59" spans="4:14" x14ac:dyDescent="0.25">
      <c r="D59" s="14"/>
      <c r="H59"/>
      <c r="I59"/>
      <c r="J59"/>
      <c r="K59"/>
      <c r="L59"/>
      <c r="M59"/>
      <c r="N59"/>
    </row>
    <row r="60" spans="4:14" x14ac:dyDescent="0.25">
      <c r="D60" s="14"/>
      <c r="H60"/>
      <c r="I60"/>
      <c r="J60"/>
      <c r="K60"/>
      <c r="L60"/>
      <c r="M60"/>
      <c r="N60"/>
    </row>
    <row r="61" spans="4:14" x14ac:dyDescent="0.25">
      <c r="D61" s="14"/>
      <c r="H61"/>
      <c r="I61"/>
      <c r="J61"/>
      <c r="K61"/>
      <c r="L61"/>
      <c r="M61"/>
      <c r="N61"/>
    </row>
    <row r="62" spans="4:14" x14ac:dyDescent="0.25">
      <c r="D62" s="14"/>
      <c r="H62"/>
      <c r="I62"/>
      <c r="J62"/>
      <c r="K62"/>
      <c r="L62"/>
      <c r="M62"/>
      <c r="N62"/>
    </row>
    <row r="63" spans="4:14" x14ac:dyDescent="0.25">
      <c r="D63" s="14"/>
      <c r="H63"/>
      <c r="I63"/>
      <c r="J63"/>
      <c r="K63"/>
      <c r="L63"/>
      <c r="M63"/>
      <c r="N63"/>
    </row>
    <row r="64" spans="4:14" x14ac:dyDescent="0.25">
      <c r="D64" s="14"/>
      <c r="H64"/>
      <c r="I64"/>
      <c r="J64"/>
      <c r="K64"/>
      <c r="L64"/>
      <c r="M64"/>
      <c r="N64"/>
    </row>
    <row r="65" spans="8:14" x14ac:dyDescent="0.25">
      <c r="H65"/>
      <c r="I65"/>
      <c r="J65"/>
      <c r="K65"/>
      <c r="L65"/>
      <c r="M65"/>
      <c r="N65"/>
    </row>
    <row r="66" spans="8:14" x14ac:dyDescent="0.25">
      <c r="H66"/>
      <c r="I66"/>
      <c r="J66"/>
      <c r="K66"/>
      <c r="L66"/>
      <c r="M66"/>
      <c r="N66"/>
    </row>
    <row r="67" spans="8:14" x14ac:dyDescent="0.25">
      <c r="H67"/>
      <c r="I67"/>
      <c r="J67"/>
      <c r="K67"/>
      <c r="L67"/>
      <c r="M67"/>
      <c r="N67"/>
    </row>
    <row r="68" spans="8:14" x14ac:dyDescent="0.25">
      <c r="H68"/>
      <c r="I68"/>
      <c r="J68"/>
      <c r="K68"/>
      <c r="L68"/>
      <c r="M68"/>
      <c r="N68"/>
    </row>
    <row r="69" spans="8:14" x14ac:dyDescent="0.25">
      <c r="H69"/>
      <c r="I69"/>
      <c r="J69"/>
      <c r="K69"/>
      <c r="L69"/>
      <c r="M69"/>
      <c r="N69"/>
    </row>
    <row r="70" spans="8:14" x14ac:dyDescent="0.25">
      <c r="H70"/>
      <c r="I70"/>
      <c r="J70"/>
      <c r="K70"/>
      <c r="L70"/>
      <c r="M70"/>
      <c r="N70"/>
    </row>
    <row r="71" spans="8:14" x14ac:dyDescent="0.25">
      <c r="H71"/>
      <c r="I71"/>
      <c r="J71"/>
      <c r="K71"/>
      <c r="L71"/>
      <c r="M71"/>
      <c r="N71"/>
    </row>
    <row r="72" spans="8:14" x14ac:dyDescent="0.25">
      <c r="H72"/>
      <c r="I72"/>
      <c r="J72"/>
      <c r="K72"/>
      <c r="L72"/>
      <c r="M72"/>
      <c r="N72"/>
    </row>
    <row r="73" spans="8:14" x14ac:dyDescent="0.25">
      <c r="H73"/>
      <c r="I73"/>
      <c r="J73"/>
      <c r="K73"/>
      <c r="L73"/>
      <c r="M73"/>
      <c r="N73"/>
    </row>
    <row r="74" spans="8:14" x14ac:dyDescent="0.25">
      <c r="H74"/>
      <c r="I74"/>
      <c r="J74"/>
      <c r="K74"/>
      <c r="L74"/>
      <c r="M74"/>
      <c r="N74"/>
    </row>
    <row r="75" spans="8:14" x14ac:dyDescent="0.25">
      <c r="H75"/>
      <c r="I75"/>
      <c r="J75"/>
      <c r="K75"/>
      <c r="L75"/>
      <c r="M75"/>
      <c r="N75"/>
    </row>
    <row r="76" spans="8:14" x14ac:dyDescent="0.25">
      <c r="H76"/>
      <c r="I76"/>
      <c r="J76"/>
      <c r="K76"/>
      <c r="L76"/>
      <c r="M76"/>
      <c r="N76"/>
    </row>
    <row r="77" spans="8:14" x14ac:dyDescent="0.25">
      <c r="H77"/>
      <c r="I77"/>
      <c r="J77"/>
      <c r="K77"/>
      <c r="L77"/>
      <c r="M77"/>
      <c r="N77"/>
    </row>
    <row r="78" spans="8:14" x14ac:dyDescent="0.25">
      <c r="H78"/>
      <c r="I78"/>
      <c r="J78"/>
      <c r="K78"/>
      <c r="L78"/>
      <c r="M78"/>
      <c r="N78"/>
    </row>
    <row r="79" spans="8:14" x14ac:dyDescent="0.25">
      <c r="H79"/>
      <c r="I79"/>
      <c r="J79"/>
      <c r="K79"/>
      <c r="L79"/>
      <c r="M79"/>
      <c r="N79"/>
    </row>
    <row r="80" spans="8:14" x14ac:dyDescent="0.25">
      <c r="H80"/>
      <c r="I80"/>
      <c r="J80"/>
      <c r="K80"/>
      <c r="L80"/>
      <c r="M80"/>
      <c r="N80"/>
    </row>
    <row r="81" spans="8:14" x14ac:dyDescent="0.25">
      <c r="H81"/>
      <c r="I81"/>
      <c r="J81"/>
      <c r="K81"/>
      <c r="L81"/>
      <c r="M81"/>
      <c r="N81"/>
    </row>
    <row r="82" spans="8:14" x14ac:dyDescent="0.25">
      <c r="H82"/>
      <c r="I82"/>
      <c r="J82"/>
      <c r="K82"/>
      <c r="L82"/>
      <c r="M82"/>
      <c r="N82"/>
    </row>
    <row r="83" spans="8:14" x14ac:dyDescent="0.25">
      <c r="H83"/>
      <c r="I83"/>
      <c r="J83"/>
      <c r="K83"/>
      <c r="L83"/>
      <c r="M83"/>
      <c r="N83"/>
    </row>
    <row r="84" spans="8:14" x14ac:dyDescent="0.25">
      <c r="H84"/>
      <c r="I84"/>
      <c r="J84"/>
      <c r="K84"/>
      <c r="L84"/>
      <c r="M84"/>
      <c r="N84"/>
    </row>
    <row r="85" spans="8:14" x14ac:dyDescent="0.25">
      <c r="H85"/>
      <c r="I85"/>
      <c r="J85"/>
      <c r="K85"/>
      <c r="L85"/>
      <c r="M85"/>
      <c r="N85"/>
    </row>
    <row r="86" spans="8:14" x14ac:dyDescent="0.25">
      <c r="H86"/>
      <c r="I86"/>
      <c r="J86"/>
      <c r="K86"/>
      <c r="L86"/>
      <c r="M86"/>
      <c r="N86"/>
    </row>
    <row r="87" spans="8:14" x14ac:dyDescent="0.25">
      <c r="H87"/>
      <c r="I87"/>
      <c r="J87"/>
      <c r="K87"/>
      <c r="L87"/>
      <c r="M87"/>
      <c r="N87"/>
    </row>
    <row r="88" spans="8:14" x14ac:dyDescent="0.25">
      <c r="H88"/>
      <c r="I88"/>
      <c r="J88"/>
      <c r="K88"/>
      <c r="L88"/>
      <c r="M88"/>
      <c r="N88"/>
    </row>
    <row r="89" spans="8:14" x14ac:dyDescent="0.25">
      <c r="H89"/>
      <c r="I89"/>
      <c r="J89"/>
      <c r="K89"/>
      <c r="L89"/>
      <c r="M89"/>
      <c r="N89"/>
    </row>
    <row r="90" spans="8:14" x14ac:dyDescent="0.25">
      <c r="H90"/>
      <c r="I90"/>
      <c r="J90"/>
      <c r="K90"/>
      <c r="L90"/>
      <c r="M90"/>
      <c r="N90"/>
    </row>
    <row r="91" spans="8:14" x14ac:dyDescent="0.25">
      <c r="H91"/>
      <c r="I91"/>
      <c r="J91"/>
      <c r="K91"/>
      <c r="L91"/>
      <c r="M91"/>
      <c r="N91"/>
    </row>
    <row r="92" spans="8:14" x14ac:dyDescent="0.25">
      <c r="H92"/>
      <c r="I92"/>
      <c r="J92"/>
      <c r="K92"/>
      <c r="L92"/>
      <c r="M92"/>
      <c r="N92"/>
    </row>
    <row r="93" spans="8:14" x14ac:dyDescent="0.25">
      <c r="H93"/>
      <c r="I93"/>
      <c r="J93"/>
      <c r="K93"/>
      <c r="L93"/>
      <c r="M93"/>
      <c r="N93"/>
    </row>
    <row r="94" spans="8:14" x14ac:dyDescent="0.25">
      <c r="H94"/>
      <c r="I94"/>
      <c r="J94"/>
      <c r="K94"/>
      <c r="L94"/>
      <c r="M94"/>
      <c r="N94"/>
    </row>
    <row r="95" spans="8:14" x14ac:dyDescent="0.25">
      <c r="H95"/>
      <c r="I95"/>
      <c r="J95"/>
      <c r="K95"/>
      <c r="L95"/>
      <c r="M95"/>
      <c r="N95"/>
    </row>
    <row r="96" spans="8:14" x14ac:dyDescent="0.25">
      <c r="H96"/>
      <c r="I96"/>
      <c r="J96"/>
      <c r="K96"/>
      <c r="L96"/>
      <c r="M96"/>
      <c r="N96"/>
    </row>
    <row r="97" spans="8:14" x14ac:dyDescent="0.25">
      <c r="H97"/>
      <c r="I97"/>
      <c r="J97"/>
      <c r="K97"/>
      <c r="L97"/>
      <c r="M97"/>
      <c r="N97"/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topLeftCell="B1" workbookViewId="0">
      <selection activeCell="B1" sqref="B1:C1"/>
    </sheetView>
  </sheetViews>
  <sheetFormatPr defaultRowHeight="15" x14ac:dyDescent="0.25"/>
  <cols>
    <col min="1" max="1" width="10.42578125" hidden="1" customWidth="1"/>
    <col min="2" max="2" width="41.28515625" customWidth="1"/>
    <col min="3" max="3" width="20.28515625" customWidth="1"/>
  </cols>
  <sheetData>
    <row r="1" spans="1:3" s="2" customFormat="1" ht="39.75" customHeight="1" x14ac:dyDescent="0.3">
      <c r="B1" s="46" t="s">
        <v>106</v>
      </c>
      <c r="C1" s="47"/>
    </row>
    <row r="2" spans="1:3" s="2" customFormat="1" ht="32.25" customHeight="1" x14ac:dyDescent="0.25">
      <c r="B2" s="45" t="s">
        <v>79</v>
      </c>
      <c r="C2" s="48" t="s">
        <v>80</v>
      </c>
    </row>
    <row r="3" spans="1:3" ht="35.25" customHeight="1" x14ac:dyDescent="0.25">
      <c r="B3" s="45"/>
      <c r="C3" s="48"/>
    </row>
    <row r="4" spans="1:3" x14ac:dyDescent="0.25">
      <c r="A4" t="s">
        <v>86</v>
      </c>
      <c r="B4" s="37" t="s">
        <v>28</v>
      </c>
      <c r="C4" s="38">
        <f>SUMIFS(Calculations!$H$2:$H$49,Calculations!$B$2:$B$49,'Admin Unit Summary'!A4,Calculations!$K$2:$K$49,"1")</f>
        <v>105635</v>
      </c>
    </row>
    <row r="5" spans="1:3" x14ac:dyDescent="0.25">
      <c r="A5" s="2" t="s">
        <v>87</v>
      </c>
      <c r="B5" s="35" t="s">
        <v>23</v>
      </c>
      <c r="C5" s="36">
        <f>SUMIFS(Calculations!$H$2:$H$49,Calculations!$B$2:$B$49,'Admin Unit Summary'!A5,Calculations!$K$2:$K$49,"1")</f>
        <v>17707</v>
      </c>
    </row>
    <row r="6" spans="1:3" x14ac:dyDescent="0.25">
      <c r="A6" s="2" t="s">
        <v>88</v>
      </c>
      <c r="B6" s="37" t="s">
        <v>29</v>
      </c>
      <c r="C6" s="38">
        <f>SUMIFS(Calculations!$H$2:$H$49,Calculations!$B$2:$B$49,'Admin Unit Summary'!A6,Calculations!$K$2:$K$49,"1")</f>
        <v>580790</v>
      </c>
    </row>
    <row r="7" spans="1:3" x14ac:dyDescent="0.25">
      <c r="A7" s="2" t="s">
        <v>89</v>
      </c>
      <c r="B7" s="35" t="s">
        <v>18</v>
      </c>
      <c r="C7" s="36">
        <f>SUMIFS(Calculations!$H$2:$H$49,Calculations!$B$2:$B$49,'Admin Unit Summary'!A7,Calculations!$K$2:$K$49,"1")</f>
        <v>190840</v>
      </c>
    </row>
    <row r="8" spans="1:3" x14ac:dyDescent="0.25">
      <c r="A8" s="2" t="s">
        <v>90</v>
      </c>
      <c r="B8" s="37" t="s">
        <v>34</v>
      </c>
      <c r="C8" s="38">
        <f>SUMIFS(Calculations!$H$2:$H$49,Calculations!$B$2:$B$49,'Admin Unit Summary'!A8,Calculations!$K$2:$K$49,"1")</f>
        <v>221230</v>
      </c>
    </row>
    <row r="9" spans="1:3" x14ac:dyDescent="0.25">
      <c r="A9" s="2" t="s">
        <v>91</v>
      </c>
      <c r="B9" s="35" t="s">
        <v>25</v>
      </c>
      <c r="C9" s="36">
        <f>SUMIFS(Calculations!$H$2:$H$49,Calculations!$B$2:$B$49,'Admin Unit Summary'!A9,Calculations!$K$2:$K$49,"1")</f>
        <v>663680</v>
      </c>
    </row>
    <row r="10" spans="1:3" x14ac:dyDescent="0.25">
      <c r="A10" s="2" t="s">
        <v>92</v>
      </c>
      <c r="B10" s="37" t="s">
        <v>30</v>
      </c>
      <c r="C10" s="38">
        <f>SUMIFS(Calculations!$H$2:$H$49,Calculations!$B$2:$B$49,'Admin Unit Summary'!A10,Calculations!$K$2:$K$49,"1")</f>
        <v>2405301</v>
      </c>
    </row>
    <row r="11" spans="1:3" x14ac:dyDescent="0.25">
      <c r="A11" s="2" t="s">
        <v>93</v>
      </c>
      <c r="B11" s="35" t="s">
        <v>27</v>
      </c>
      <c r="C11" s="36">
        <f>SUMIFS(Calculations!$H$2:$H$49,Calculations!$B$2:$B$49,'Admin Unit Summary'!A11,Calculations!$K$2:$K$49,"1")</f>
        <v>354208</v>
      </c>
    </row>
    <row r="12" spans="1:3" x14ac:dyDescent="0.25">
      <c r="A12" s="2" t="s">
        <v>94</v>
      </c>
      <c r="B12" s="37" t="s">
        <v>31</v>
      </c>
      <c r="C12" s="38">
        <f>SUMIFS(Calculations!$H$2:$H$49,Calculations!$B$2:$B$49,'Admin Unit Summary'!A12,Calculations!$K$2:$K$49,"1")</f>
        <v>1401889</v>
      </c>
    </row>
    <row r="13" spans="1:3" x14ac:dyDescent="0.25">
      <c r="A13" s="2" t="s">
        <v>95</v>
      </c>
      <c r="B13" s="35" t="s">
        <v>35</v>
      </c>
      <c r="C13" s="36">
        <f>SUMIFS(Calculations!$H$2:$H$49,Calculations!$B$2:$B$49,'Admin Unit Summary'!A13,Calculations!$K$2:$K$49,"1")</f>
        <v>393424</v>
      </c>
    </row>
    <row r="14" spans="1:3" x14ac:dyDescent="0.25">
      <c r="A14" s="2" t="s">
        <v>96</v>
      </c>
      <c r="B14" s="37" t="s">
        <v>26</v>
      </c>
      <c r="C14" s="38">
        <f>SUMIFS(Calculations!$H$2:$H$49,Calculations!$B$2:$B$49,'Admin Unit Summary'!A14,Calculations!$K$2:$K$49,"1")</f>
        <v>145735</v>
      </c>
    </row>
    <row r="15" spans="1:3" x14ac:dyDescent="0.25">
      <c r="A15" s="2" t="s">
        <v>97</v>
      </c>
      <c r="B15" s="35" t="s">
        <v>33</v>
      </c>
      <c r="C15" s="36">
        <f>SUMIFS(Calculations!$H$2:$H$49,Calculations!$B$2:$B$49,'Admin Unit Summary'!A15,Calculations!$K$2:$K$49,"1")</f>
        <v>520105</v>
      </c>
    </row>
    <row r="16" spans="1:3" x14ac:dyDescent="0.25">
      <c r="A16" s="2" t="s">
        <v>98</v>
      </c>
      <c r="B16" s="37" t="s">
        <v>32</v>
      </c>
      <c r="C16" s="38">
        <f>SUMIFS(Calculations!$H$2:$H$49,Calculations!$B$2:$B$49,'Admin Unit Summary'!A16,Calculations!$K$2:$K$49,"1")</f>
        <v>409629</v>
      </c>
    </row>
    <row r="17" spans="1:3" x14ac:dyDescent="0.25">
      <c r="A17" s="2" t="s">
        <v>99</v>
      </c>
      <c r="B17" s="35" t="s">
        <v>24</v>
      </c>
      <c r="C17" s="36">
        <f>SUMIFS(Calculations!$H$2:$H$49,Calculations!$B$2:$B$49,'Admin Unit Summary'!A17,Calculations!$K$2:$K$49,"1")</f>
        <v>36794</v>
      </c>
    </row>
    <row r="18" spans="1:3" x14ac:dyDescent="0.25">
      <c r="A18" s="2" t="s">
        <v>101</v>
      </c>
      <c r="B18" s="37" t="s">
        <v>20</v>
      </c>
      <c r="C18" s="38">
        <f>SUMIFS(Calculations!$H$2:$H$49,Calculations!$B$2:$B$49,'Admin Unit Summary'!A18,Calculations!$K$2:$K$49,"1")</f>
        <v>387756</v>
      </c>
    </row>
    <row r="19" spans="1:3" x14ac:dyDescent="0.25">
      <c r="A19" s="2" t="s">
        <v>102</v>
      </c>
      <c r="B19" s="35" t="s">
        <v>21</v>
      </c>
      <c r="C19" s="36">
        <f>SUMIFS(Calculations!$H$2:$H$49,Calculations!$B$2:$B$49,'Admin Unit Summary'!A19,Calculations!$K$2:$K$49,"1")</f>
        <v>36292</v>
      </c>
    </row>
    <row r="20" spans="1:3" x14ac:dyDescent="0.25">
      <c r="A20" s="2" t="s">
        <v>104</v>
      </c>
      <c r="B20" s="37" t="s">
        <v>105</v>
      </c>
      <c r="C20" s="38">
        <f>SUMIFS(Calculations!$H$2:$H$49,Calculations!$B$2:$B$49,'Admin Unit Summary'!A20,Calculations!$K$2:$K$49,"1")</f>
        <v>26254</v>
      </c>
    </row>
    <row r="21" spans="1:3" s="1" customFormat="1" x14ac:dyDescent="0.25">
      <c r="B21" s="39" t="s">
        <v>2</v>
      </c>
      <c r="C21" s="40">
        <f>SUM(C4:C20)</f>
        <v>7897269</v>
      </c>
    </row>
    <row r="32" spans="1:3" x14ac:dyDescent="0.25">
      <c r="B32" s="33"/>
    </row>
    <row r="33" spans="2:2" x14ac:dyDescent="0.25">
      <c r="B33" s="34"/>
    </row>
    <row r="34" spans="2:2" x14ac:dyDescent="0.25">
      <c r="B34" s="34"/>
    </row>
    <row r="35" spans="2:2" x14ac:dyDescent="0.25">
      <c r="B35" s="34"/>
    </row>
    <row r="36" spans="2:2" x14ac:dyDescent="0.25">
      <c r="B36" s="34"/>
    </row>
    <row r="37" spans="2:2" x14ac:dyDescent="0.25">
      <c r="B37" s="34"/>
    </row>
    <row r="38" spans="2:2" x14ac:dyDescent="0.25">
      <c r="B38" s="34"/>
    </row>
  </sheetData>
  <mergeCells count="3">
    <mergeCell ref="B2:B3"/>
    <mergeCell ref="B1:C1"/>
    <mergeCell ref="C2:C3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35" workbookViewId="0">
      <selection activeCell="E3" sqref="E3:G49"/>
    </sheetView>
  </sheetViews>
  <sheetFormatPr defaultRowHeight="18" customHeight="1" x14ac:dyDescent="0.25"/>
  <cols>
    <col min="1" max="1" width="12.28515625" style="2" bestFit="1" customWidth="1"/>
    <col min="2" max="2" width="13.5703125" style="2" bestFit="1" customWidth="1"/>
    <col min="3" max="3" width="44" style="2" customWidth="1"/>
    <col min="4" max="4" width="13.85546875" style="2" bestFit="1" customWidth="1"/>
    <col min="5" max="5" width="13.85546875" style="2" customWidth="1"/>
    <col min="6" max="8" width="13.85546875" style="21" customWidth="1"/>
    <col min="9" max="9" width="18.85546875" style="2" bestFit="1" customWidth="1"/>
    <col min="10" max="10" width="32" style="2" bestFit="1" customWidth="1"/>
    <col min="11" max="11" width="9.140625" style="2"/>
    <col min="12" max="12" width="47.5703125" style="2" customWidth="1"/>
    <col min="13" max="16384" width="9.140625" style="2"/>
  </cols>
  <sheetData>
    <row r="1" spans="1:12" ht="18" customHeight="1" x14ac:dyDescent="0.25">
      <c r="A1" s="17" t="s">
        <v>36</v>
      </c>
      <c r="B1" s="17" t="s">
        <v>37</v>
      </c>
      <c r="C1" s="17" t="s">
        <v>38</v>
      </c>
      <c r="D1" s="17" t="s">
        <v>39</v>
      </c>
      <c r="E1" s="42" t="s">
        <v>109</v>
      </c>
      <c r="F1" s="18" t="s">
        <v>40</v>
      </c>
      <c r="G1" s="18" t="s">
        <v>41</v>
      </c>
      <c r="H1" s="18" t="s">
        <v>42</v>
      </c>
      <c r="I1" s="17" t="s">
        <v>43</v>
      </c>
      <c r="J1" s="17" t="s">
        <v>44</v>
      </c>
      <c r="K1" s="32" t="s">
        <v>74</v>
      </c>
      <c r="L1" s="32" t="s">
        <v>75</v>
      </c>
    </row>
    <row r="2" spans="1:12" ht="18" customHeight="1" x14ac:dyDescent="0.25">
      <c r="A2" s="19" t="str">
        <f>+'Base Data'!A2</f>
        <v>2015</v>
      </c>
      <c r="B2" s="19" t="str">
        <f>+'Base Data'!D2</f>
        <v>200</v>
      </c>
      <c r="C2" s="19" t="str">
        <f>+'Base Data'!E2</f>
        <v xml:space="preserve">President                     </v>
      </c>
      <c r="D2" s="19">
        <f>+'Base Data'!J2</f>
        <v>634008</v>
      </c>
      <c r="E2" s="20">
        <f>ROUND(LOOKUP($I$2:$I$49,'Category Groupings'!$B$2:$B$9,1+'Category Groupings'!$F$2:$F$9)*D2,0)</f>
        <v>777928</v>
      </c>
      <c r="F2" s="20">
        <f>ROUND(LOOKUP($I$2:$I$49,'Category Groupings'!$B$2:$B$9,1+'Category Groupings'!$D$2:$D$9)*Calculations!D2,0)</f>
        <v>659368</v>
      </c>
      <c r="G2" s="20">
        <f>ROUND(LOOKUP($I$2:$I$49,'Category Groupings'!$B$2:$B$9,1+'Category Groupings'!$F$2:$F$9)*F2,0)</f>
        <v>809045</v>
      </c>
      <c r="H2" s="20">
        <f>+G2-E2</f>
        <v>31117</v>
      </c>
      <c r="I2" s="19" t="str">
        <f>+'Base Data'!F2</f>
        <v>0110</v>
      </c>
      <c r="J2" s="19" t="str">
        <f>+'Base Data'!G2</f>
        <v xml:space="preserve">INSTR/RES FACULTY SAL         </v>
      </c>
      <c r="K2" s="2" t="str">
        <f>+'Base Data'!H2</f>
        <v>1</v>
      </c>
      <c r="L2" s="2" t="str">
        <f>+'Base Data'!I2</f>
        <v>GOF &amp; DOF</v>
      </c>
    </row>
    <row r="3" spans="1:12" ht="18" customHeight="1" x14ac:dyDescent="0.25">
      <c r="A3" s="19" t="str">
        <f>+'Base Data'!A3</f>
        <v>2015</v>
      </c>
      <c r="B3" s="19" t="str">
        <f>+'Base Data'!D3</f>
        <v>200</v>
      </c>
      <c r="C3" s="19" t="str">
        <f>+'Base Data'!E3</f>
        <v xml:space="preserve">President                     </v>
      </c>
      <c r="D3" s="19">
        <f>+'Base Data'!J3</f>
        <v>1458852</v>
      </c>
      <c r="E3" s="20">
        <f>ROUND(LOOKUP($I$2:$I$49,'Category Groupings'!$B$2:$B$9,1+'Category Groupings'!$F$2:$F$9)*D3,0)</f>
        <v>1862954</v>
      </c>
      <c r="F3" s="20">
        <f>ROUND(LOOKUP($I$2:$I$49,'Category Groupings'!$B$2:$B$9,1+'Category Groupings'!$D$2:$D$9)*Calculations!D3,0)</f>
        <v>1517206</v>
      </c>
      <c r="G3" s="20">
        <f>ROUND(LOOKUP($I$2:$I$49,'Category Groupings'!$B$2:$B$9,1+'Category Groupings'!$F$2:$F$9)*F3,0)</f>
        <v>1937472</v>
      </c>
      <c r="H3" s="20">
        <f t="shared" ref="H3:H48" si="0">+G3-E3</f>
        <v>74518</v>
      </c>
      <c r="I3" s="19" t="str">
        <f>+'Base Data'!F3</f>
        <v>0170</v>
      </c>
      <c r="J3" s="19" t="str">
        <f>+'Base Data'!G3</f>
        <v xml:space="preserve">PROFESSIONAL STAFF SAL        </v>
      </c>
      <c r="K3" s="2" t="str">
        <f>+'Base Data'!H3</f>
        <v>1</v>
      </c>
      <c r="L3" s="2" t="str">
        <f>+'Base Data'!I3</f>
        <v>GOF &amp; DOF</v>
      </c>
    </row>
    <row r="4" spans="1:12" ht="18" customHeight="1" x14ac:dyDescent="0.25">
      <c r="A4" s="19" t="str">
        <f>+'Base Data'!A4</f>
        <v>2015</v>
      </c>
      <c r="B4" s="19" t="str">
        <f>+'Base Data'!D4</f>
        <v>201</v>
      </c>
      <c r="C4" s="19" t="str">
        <f>+'Base Data'!E4</f>
        <v xml:space="preserve">ATTORNEY GENERAL              </v>
      </c>
      <c r="D4" s="19">
        <f>+'Base Data'!J4</f>
        <v>326028</v>
      </c>
      <c r="E4" s="20">
        <f>ROUND(LOOKUP($I$2:$I$49,'Category Groupings'!$B$2:$B$9,1+'Category Groupings'!$F$2:$F$9)*D4,0)</f>
        <v>436225</v>
      </c>
      <c r="F4" s="20">
        <f>ROUND(LOOKUP($I$2:$I$49,'Category Groupings'!$B$2:$B$9,1+'Category Groupings'!$D$2:$D$9)*Calculations!D4,0)</f>
        <v>335809</v>
      </c>
      <c r="G4" s="20">
        <f>ROUND(LOOKUP($I$2:$I$49,'Category Groupings'!$B$2:$B$9,1+'Category Groupings'!$F$2:$F$9)*F4,0)</f>
        <v>449312</v>
      </c>
      <c r="H4" s="20">
        <f t="shared" si="0"/>
        <v>13087</v>
      </c>
      <c r="I4" s="19" t="str">
        <f>+'Base Data'!F4</f>
        <v>0160</v>
      </c>
      <c r="J4" s="19" t="str">
        <f>+'Base Data'!G4</f>
        <v xml:space="preserve">CLASS (HEPB) STAFF SAL        </v>
      </c>
      <c r="K4" s="2" t="str">
        <f>+'Base Data'!H4</f>
        <v>1</v>
      </c>
      <c r="L4" s="2" t="str">
        <f>+'Base Data'!I4</f>
        <v>GOF &amp; DOF</v>
      </c>
    </row>
    <row r="5" spans="1:12" ht="18" customHeight="1" x14ac:dyDescent="0.25">
      <c r="A5" s="19" t="str">
        <f>+'Base Data'!A5</f>
        <v>2015</v>
      </c>
      <c r="B5" s="19" t="str">
        <f>+'Base Data'!D5</f>
        <v>201</v>
      </c>
      <c r="C5" s="19" t="str">
        <f>+'Base Data'!E5</f>
        <v xml:space="preserve">ATTORNEY GENERAL              </v>
      </c>
      <c r="D5" s="19">
        <f>+'Base Data'!J5</f>
        <v>90456</v>
      </c>
      <c r="E5" s="20">
        <f>ROUND(LOOKUP($I$2:$I$49,'Category Groupings'!$B$2:$B$9,1+'Category Groupings'!$F$2:$F$9)*D5,0)</f>
        <v>115512</v>
      </c>
      <c r="F5" s="20">
        <f>ROUND(LOOKUP($I$2:$I$49,'Category Groupings'!$B$2:$B$9,1+'Category Groupings'!$D$2:$D$9)*Calculations!D5,0)</f>
        <v>94074</v>
      </c>
      <c r="G5" s="20">
        <f>ROUND(LOOKUP($I$2:$I$49,'Category Groupings'!$B$2:$B$9,1+'Category Groupings'!$F$2:$F$9)*F5,0)</f>
        <v>120132</v>
      </c>
      <c r="H5" s="20">
        <f t="shared" si="0"/>
        <v>4620</v>
      </c>
      <c r="I5" s="19" t="str">
        <f>+'Base Data'!F5</f>
        <v>0170</v>
      </c>
      <c r="J5" s="19" t="str">
        <f>+'Base Data'!G5</f>
        <v xml:space="preserve">PROFESSIONAL STAFF SAL        </v>
      </c>
      <c r="K5" s="2" t="str">
        <f>+'Base Data'!H5</f>
        <v>1</v>
      </c>
      <c r="L5" s="2" t="str">
        <f>+'Base Data'!I5</f>
        <v>GOF &amp; DOF</v>
      </c>
    </row>
    <row r="6" spans="1:12" ht="18" customHeight="1" x14ac:dyDescent="0.25">
      <c r="A6" s="19" t="str">
        <f>+'Base Data'!A6</f>
        <v>2015</v>
      </c>
      <c r="B6" s="19" t="str">
        <f>+'Base Data'!D6</f>
        <v>202</v>
      </c>
      <c r="C6" s="19" t="str">
        <f>+'Base Data'!E6</f>
        <v xml:space="preserve">PROVOST                       </v>
      </c>
      <c r="D6" s="19">
        <f>+'Base Data'!J6</f>
        <v>1832668</v>
      </c>
      <c r="E6" s="20">
        <f>ROUND(LOOKUP($I$2:$I$49,'Category Groupings'!$B$2:$B$9,1+'Category Groupings'!$F$2:$F$9)*D6,0)</f>
        <v>2248684</v>
      </c>
      <c r="F6" s="20">
        <f>ROUND(LOOKUP($I$2:$I$49,'Category Groupings'!$B$2:$B$9,1+'Category Groupings'!$D$2:$D$9)*Calculations!D6,0)</f>
        <v>1905975</v>
      </c>
      <c r="G6" s="20">
        <f>ROUND(LOOKUP($I$2:$I$49,'Category Groupings'!$B$2:$B$9,1+'Category Groupings'!$F$2:$F$9)*F6,0)</f>
        <v>2338631</v>
      </c>
      <c r="H6" s="20">
        <f t="shared" si="0"/>
        <v>89947</v>
      </c>
      <c r="I6" s="19" t="str">
        <f>+'Base Data'!F6</f>
        <v>0110</v>
      </c>
      <c r="J6" s="19" t="str">
        <f>+'Base Data'!G6</f>
        <v xml:space="preserve">INSTR/RES FACULTY SAL         </v>
      </c>
      <c r="K6" s="2" t="str">
        <f>+'Base Data'!H6</f>
        <v>1</v>
      </c>
      <c r="L6" s="2" t="str">
        <f>+'Base Data'!I6</f>
        <v>GOF &amp; DOF</v>
      </c>
    </row>
    <row r="7" spans="1:12" ht="18" customHeight="1" x14ac:dyDescent="0.25">
      <c r="A7" s="19" t="str">
        <f>+'Base Data'!A7</f>
        <v>2015</v>
      </c>
      <c r="B7" s="19" t="str">
        <f>+'Base Data'!D7</f>
        <v>202</v>
      </c>
      <c r="C7" s="19" t="str">
        <f>+'Base Data'!E7</f>
        <v xml:space="preserve">PROVOST                       </v>
      </c>
      <c r="D7" s="19">
        <f>+'Base Data'!J7</f>
        <v>123418</v>
      </c>
      <c r="E7" s="20">
        <f>ROUND(LOOKUP($I$2:$I$49,'Category Groupings'!$B$2:$B$9,1+'Category Groupings'!$F$2:$F$9)*D7,0)</f>
        <v>148842</v>
      </c>
      <c r="F7" s="20">
        <f>ROUND(LOOKUP($I$2:$I$49,'Category Groupings'!$B$2:$B$9,1+'Category Groupings'!$D$2:$D$9)*Calculations!D7,0)</f>
        <v>135760</v>
      </c>
      <c r="G7" s="20">
        <f>ROUND(LOOKUP($I$2:$I$49,'Category Groupings'!$B$2:$B$9,1+'Category Groupings'!$F$2:$F$9)*F7,0)</f>
        <v>163727</v>
      </c>
      <c r="H7" s="20">
        <f t="shared" si="0"/>
        <v>14885</v>
      </c>
      <c r="I7" s="19" t="str">
        <f>+'Base Data'!F7</f>
        <v>0140</v>
      </c>
      <c r="J7" s="19" t="str">
        <f>+'Base Data'!G7</f>
        <v xml:space="preserve">GRAD STD NON-TEACH SAL        </v>
      </c>
      <c r="K7" s="2" t="str">
        <f>+'Base Data'!H7</f>
        <v>1</v>
      </c>
      <c r="L7" s="2" t="str">
        <f>+'Base Data'!I7</f>
        <v>GOF &amp; DOF</v>
      </c>
    </row>
    <row r="8" spans="1:12" ht="18" customHeight="1" x14ac:dyDescent="0.25">
      <c r="A8" s="19" t="str">
        <f>+'Base Data'!A8</f>
        <v>2015</v>
      </c>
      <c r="B8" s="19" t="str">
        <f>+'Base Data'!D8</f>
        <v>202</v>
      </c>
      <c r="C8" s="19" t="str">
        <f>+'Base Data'!E8</f>
        <v xml:space="preserve">PROVOST                       </v>
      </c>
      <c r="D8" s="19">
        <f>+'Base Data'!J8</f>
        <v>2002968</v>
      </c>
      <c r="E8" s="20">
        <f>ROUND(LOOKUP($I$2:$I$49,'Category Groupings'!$B$2:$B$9,1+'Category Groupings'!$F$2:$F$9)*D8,0)</f>
        <v>2679971</v>
      </c>
      <c r="F8" s="20">
        <f>ROUND(LOOKUP($I$2:$I$49,'Category Groupings'!$B$2:$B$9,1+'Category Groupings'!$D$2:$D$9)*Calculations!D8,0)</f>
        <v>2063057</v>
      </c>
      <c r="G8" s="20">
        <f>ROUND(LOOKUP($I$2:$I$49,'Category Groupings'!$B$2:$B$9,1+'Category Groupings'!$F$2:$F$9)*F8,0)</f>
        <v>2760370</v>
      </c>
      <c r="H8" s="20">
        <f t="shared" si="0"/>
        <v>80399</v>
      </c>
      <c r="I8" s="19" t="str">
        <f>+'Base Data'!F8</f>
        <v>0160</v>
      </c>
      <c r="J8" s="19" t="str">
        <f>+'Base Data'!G8</f>
        <v xml:space="preserve">CLASS (HEPB) STAFF SAL        </v>
      </c>
      <c r="K8" s="2" t="str">
        <f>+'Base Data'!H8</f>
        <v>1</v>
      </c>
      <c r="L8" s="2" t="str">
        <f>+'Base Data'!I8</f>
        <v>GOF &amp; DOF</v>
      </c>
    </row>
    <row r="9" spans="1:12" ht="18" customHeight="1" x14ac:dyDescent="0.25">
      <c r="A9" s="19" t="str">
        <f>+'Base Data'!A9</f>
        <v>2015</v>
      </c>
      <c r="B9" s="19" t="str">
        <f>+'Base Data'!D9</f>
        <v>202</v>
      </c>
      <c r="C9" s="19" t="str">
        <f>+'Base Data'!E9</f>
        <v xml:space="preserve">PROVOST                       </v>
      </c>
      <c r="D9" s="19">
        <f>+'Base Data'!J9</f>
        <v>7743900</v>
      </c>
      <c r="E9" s="20">
        <f>ROUND(LOOKUP($I$2:$I$49,'Category Groupings'!$B$2:$B$9,1+'Category Groupings'!$F$2:$F$9)*D9,0)</f>
        <v>9888960</v>
      </c>
      <c r="F9" s="20">
        <f>ROUND(LOOKUP($I$2:$I$49,'Category Groupings'!$B$2:$B$9,1+'Category Groupings'!$D$2:$D$9)*Calculations!D9,0)</f>
        <v>8053656</v>
      </c>
      <c r="G9" s="20">
        <f>ROUND(LOOKUP($I$2:$I$49,'Category Groupings'!$B$2:$B$9,1+'Category Groupings'!$F$2:$F$9)*F9,0)</f>
        <v>10284519</v>
      </c>
      <c r="H9" s="20">
        <f t="shared" si="0"/>
        <v>395559</v>
      </c>
      <c r="I9" s="19" t="str">
        <f>+'Base Data'!F9</f>
        <v>0170</v>
      </c>
      <c r="J9" s="19" t="str">
        <f>+'Base Data'!G9</f>
        <v xml:space="preserve">PROFESSIONAL STAFF SAL        </v>
      </c>
      <c r="K9" s="2" t="str">
        <f>+'Base Data'!H9</f>
        <v>1</v>
      </c>
      <c r="L9" s="2" t="str">
        <f>+'Base Data'!I9</f>
        <v>GOF &amp; DOF</v>
      </c>
    </row>
    <row r="10" spans="1:12" ht="18" customHeight="1" x14ac:dyDescent="0.25">
      <c r="A10" s="19" t="str">
        <f>+'Base Data'!A10</f>
        <v>2015</v>
      </c>
      <c r="B10" s="19" t="str">
        <f>+'Base Data'!D10</f>
        <v>203</v>
      </c>
      <c r="C10" s="19" t="str">
        <f>+'Base Data'!E10</f>
        <v xml:space="preserve">PLANNING &amp; BUDGETING          </v>
      </c>
      <c r="D10" s="19">
        <f>+'Base Data'!J10</f>
        <v>3736106</v>
      </c>
      <c r="E10" s="20">
        <f>ROUND(LOOKUP($I$2:$I$49,'Category Groupings'!$B$2:$B$9,1+'Category Groupings'!$F$2:$F$9)*D10,0)</f>
        <v>4771007</v>
      </c>
      <c r="F10" s="20">
        <f>ROUND(LOOKUP($I$2:$I$49,'Category Groupings'!$B$2:$B$9,1+'Category Groupings'!$D$2:$D$9)*Calculations!D10,0)</f>
        <v>3885550</v>
      </c>
      <c r="G10" s="20">
        <f>ROUND(LOOKUP($I$2:$I$49,'Category Groupings'!$B$2:$B$9,1+'Category Groupings'!$F$2:$F$9)*F10,0)</f>
        <v>4961847</v>
      </c>
      <c r="H10" s="20">
        <f t="shared" si="0"/>
        <v>190840</v>
      </c>
      <c r="I10" s="19" t="str">
        <f>+'Base Data'!F10</f>
        <v>0170</v>
      </c>
      <c r="J10" s="19" t="str">
        <f>+'Base Data'!G10</f>
        <v xml:space="preserve">PROFESSIONAL STAFF SAL        </v>
      </c>
      <c r="K10" s="2" t="str">
        <f>+'Base Data'!H10</f>
        <v>1</v>
      </c>
      <c r="L10" s="2" t="str">
        <f>+'Base Data'!I10</f>
        <v>GOF &amp; DOF</v>
      </c>
    </row>
    <row r="11" spans="1:12" ht="18" customHeight="1" x14ac:dyDescent="0.25">
      <c r="A11" s="19" t="str">
        <f>+'Base Data'!A11</f>
        <v>2015</v>
      </c>
      <c r="B11" s="19" t="str">
        <f>+'Base Data'!D11</f>
        <v>206</v>
      </c>
      <c r="C11" s="19" t="str">
        <f>+'Base Data'!E11</f>
        <v xml:space="preserve">VP MINORITY AFFAIRS           </v>
      </c>
      <c r="D11" s="19">
        <f>+'Base Data'!J11</f>
        <v>17847</v>
      </c>
      <c r="E11" s="20">
        <f>ROUND(LOOKUP($I$2:$I$49,'Category Groupings'!$B$2:$B$9,1+'Category Groupings'!$F$2:$F$9)*D11,0)</f>
        <v>21523</v>
      </c>
      <c r="F11" s="20">
        <f>ROUND(LOOKUP($I$2:$I$49,'Category Groupings'!$B$2:$B$9,1+'Category Groupings'!$D$2:$D$9)*Calculations!D11,0)</f>
        <v>19632</v>
      </c>
      <c r="G11" s="20">
        <f>ROUND(LOOKUP($I$2:$I$49,'Category Groupings'!$B$2:$B$9,1+'Category Groupings'!$F$2:$F$9)*F11,0)</f>
        <v>23676</v>
      </c>
      <c r="H11" s="20">
        <f t="shared" si="0"/>
        <v>2153</v>
      </c>
      <c r="I11" s="19" t="str">
        <f>+'Base Data'!F11</f>
        <v>0140</v>
      </c>
      <c r="J11" s="19" t="str">
        <f>+'Base Data'!G11</f>
        <v xml:space="preserve">GRAD STD NON-TEACH SAL        </v>
      </c>
      <c r="K11" s="2" t="str">
        <f>+'Base Data'!H11</f>
        <v>1</v>
      </c>
      <c r="L11" s="2" t="str">
        <f>+'Base Data'!I11</f>
        <v>GOF &amp; DOF</v>
      </c>
    </row>
    <row r="12" spans="1:12" ht="18" customHeight="1" x14ac:dyDescent="0.25">
      <c r="A12" s="19" t="str">
        <f>+'Base Data'!A12</f>
        <v>2015</v>
      </c>
      <c r="B12" s="19" t="str">
        <f>+'Base Data'!D12</f>
        <v>206</v>
      </c>
      <c r="C12" s="19" t="str">
        <f>+'Base Data'!E12</f>
        <v xml:space="preserve">VP MINORITY AFFAIRS           </v>
      </c>
      <c r="D12" s="19">
        <f>+'Base Data'!J12</f>
        <v>414168</v>
      </c>
      <c r="E12" s="20">
        <f>ROUND(LOOKUP($I$2:$I$49,'Category Groupings'!$B$2:$B$9,1+'Category Groupings'!$F$2:$F$9)*D12,0)</f>
        <v>554157</v>
      </c>
      <c r="F12" s="20">
        <f>ROUND(LOOKUP($I$2:$I$49,'Category Groupings'!$B$2:$B$9,1+'Category Groupings'!$D$2:$D$9)*Calculations!D12,0)</f>
        <v>426593</v>
      </c>
      <c r="G12" s="20">
        <f>ROUND(LOOKUP($I$2:$I$49,'Category Groupings'!$B$2:$B$9,1+'Category Groupings'!$F$2:$F$9)*F12,0)</f>
        <v>570781</v>
      </c>
      <c r="H12" s="20">
        <f t="shared" si="0"/>
        <v>16624</v>
      </c>
      <c r="I12" s="19" t="str">
        <f>+'Base Data'!F12</f>
        <v>0160</v>
      </c>
      <c r="J12" s="19" t="str">
        <f>+'Base Data'!G12</f>
        <v xml:space="preserve">CLASS (HEPB) STAFF SAL        </v>
      </c>
      <c r="K12" s="2" t="str">
        <f>+'Base Data'!H12</f>
        <v>1</v>
      </c>
      <c r="L12" s="2" t="str">
        <f>+'Base Data'!I12</f>
        <v>GOF &amp; DOF</v>
      </c>
    </row>
    <row r="13" spans="1:12" ht="18" customHeight="1" x14ac:dyDescent="0.25">
      <c r="A13" s="19" t="str">
        <f>+'Base Data'!A13</f>
        <v>2015</v>
      </c>
      <c r="B13" s="19" t="str">
        <f>+'Base Data'!D13</f>
        <v>206</v>
      </c>
      <c r="C13" s="19" t="str">
        <f>+'Base Data'!E13</f>
        <v xml:space="preserve">VP MINORITY AFFAIRS           </v>
      </c>
      <c r="D13" s="19">
        <f>+'Base Data'!J13</f>
        <v>3963442</v>
      </c>
      <c r="E13" s="20">
        <f>ROUND(LOOKUP($I$2:$I$49,'Category Groupings'!$B$2:$B$9,1+'Category Groupings'!$F$2:$F$9)*D13,0)</f>
        <v>5061315</v>
      </c>
      <c r="F13" s="20">
        <f>ROUND(LOOKUP($I$2:$I$49,'Category Groupings'!$B$2:$B$9,1+'Category Groupings'!$D$2:$D$9)*Calculations!D13,0)</f>
        <v>4121980</v>
      </c>
      <c r="G13" s="20">
        <f>ROUND(LOOKUP($I$2:$I$49,'Category Groupings'!$B$2:$B$9,1+'Category Groupings'!$F$2:$F$9)*F13,0)</f>
        <v>5263768</v>
      </c>
      <c r="H13" s="20">
        <f t="shared" si="0"/>
        <v>202453</v>
      </c>
      <c r="I13" s="19" t="str">
        <f>+'Base Data'!F13</f>
        <v>0170</v>
      </c>
      <c r="J13" s="19" t="str">
        <f>+'Base Data'!G13</f>
        <v xml:space="preserve">PROFESSIONAL STAFF SAL        </v>
      </c>
      <c r="K13" s="2" t="str">
        <f>+'Base Data'!H13</f>
        <v>1</v>
      </c>
      <c r="L13" s="2" t="str">
        <f>+'Base Data'!I13</f>
        <v>GOF &amp; DOF</v>
      </c>
    </row>
    <row r="14" spans="1:12" ht="18" customHeight="1" x14ac:dyDescent="0.25">
      <c r="A14" s="19" t="str">
        <f>+'Base Data'!A14</f>
        <v>2015</v>
      </c>
      <c r="B14" s="19" t="str">
        <f>+'Base Data'!D14</f>
        <v>207</v>
      </c>
      <c r="C14" s="19" t="str">
        <f>+'Base Data'!E14</f>
        <v xml:space="preserve">DEAN OF LIBRARIES             </v>
      </c>
      <c r="D14" s="19">
        <f>+'Base Data'!J14</f>
        <v>22128</v>
      </c>
      <c r="E14" s="20">
        <f>ROUND(LOOKUP($I$2:$I$49,'Category Groupings'!$B$2:$B$9,1+'Category Groupings'!$F$2:$F$9)*D14,0)</f>
        <v>26686</v>
      </c>
      <c r="F14" s="20">
        <f>ROUND(LOOKUP($I$2:$I$49,'Category Groupings'!$B$2:$B$9,1+'Category Groupings'!$D$2:$D$9)*Calculations!D14,0)</f>
        <v>24341</v>
      </c>
      <c r="G14" s="20">
        <f>ROUND(LOOKUP($I$2:$I$49,'Category Groupings'!$B$2:$B$9,1+'Category Groupings'!$F$2:$F$9)*F14,0)</f>
        <v>29355</v>
      </c>
      <c r="H14" s="20">
        <f t="shared" si="0"/>
        <v>2669</v>
      </c>
      <c r="I14" s="19" t="str">
        <f>+'Base Data'!F14</f>
        <v>0140</v>
      </c>
      <c r="J14" s="19" t="str">
        <f>+'Base Data'!G14</f>
        <v xml:space="preserve">GRAD STD NON-TEACH SAL        </v>
      </c>
      <c r="K14" s="2" t="str">
        <f>+'Base Data'!H14</f>
        <v>1</v>
      </c>
      <c r="L14" s="2" t="str">
        <f>+'Base Data'!I14</f>
        <v>GOF &amp; DOF</v>
      </c>
    </row>
    <row r="15" spans="1:12" ht="18" customHeight="1" x14ac:dyDescent="0.25">
      <c r="A15" s="19" t="str">
        <f>+'Base Data'!A15</f>
        <v>2015</v>
      </c>
      <c r="B15" s="19" t="str">
        <f>+'Base Data'!D15</f>
        <v>207</v>
      </c>
      <c r="C15" s="19" t="str">
        <f>+'Base Data'!E15</f>
        <v xml:space="preserve">DEAN OF LIBRARIES             </v>
      </c>
      <c r="D15" s="19">
        <f>+'Base Data'!J15</f>
        <v>4999146</v>
      </c>
      <c r="E15" s="20">
        <f>ROUND(LOOKUP($I$2:$I$49,'Category Groupings'!$B$2:$B$9,1+'Category Groupings'!$F$2:$F$9)*D15,0)</f>
        <v>6688857</v>
      </c>
      <c r="F15" s="20">
        <f>ROUND(LOOKUP($I$2:$I$49,'Category Groupings'!$B$2:$B$9,1+'Category Groupings'!$D$2:$D$9)*Calculations!D15,0)</f>
        <v>5149120</v>
      </c>
      <c r="G15" s="20">
        <f>ROUND(LOOKUP($I$2:$I$49,'Category Groupings'!$B$2:$B$9,1+'Category Groupings'!$F$2:$F$9)*F15,0)</f>
        <v>6889523</v>
      </c>
      <c r="H15" s="20">
        <f t="shared" si="0"/>
        <v>200666</v>
      </c>
      <c r="I15" s="19" t="str">
        <f>+'Base Data'!F15</f>
        <v>0160</v>
      </c>
      <c r="J15" s="19" t="str">
        <f>+'Base Data'!G15</f>
        <v xml:space="preserve">CLASS (HEPB) STAFF SAL        </v>
      </c>
      <c r="K15" s="2" t="str">
        <f>+'Base Data'!H15</f>
        <v>1</v>
      </c>
      <c r="L15" s="2" t="str">
        <f>+'Base Data'!I15</f>
        <v>GOF &amp; DOF</v>
      </c>
    </row>
    <row r="16" spans="1:12" ht="18" customHeight="1" x14ac:dyDescent="0.25">
      <c r="A16" s="19" t="str">
        <f>+'Base Data'!A16</f>
        <v>2015</v>
      </c>
      <c r="B16" s="19" t="str">
        <f>+'Base Data'!D16</f>
        <v>207</v>
      </c>
      <c r="C16" s="19" t="str">
        <f>+'Base Data'!E16</f>
        <v xml:space="preserve">DEAN OF LIBRARIES             </v>
      </c>
      <c r="D16" s="19">
        <f>+'Base Data'!J16</f>
        <v>9012262</v>
      </c>
      <c r="E16" s="20">
        <f>ROUND(LOOKUP($I$2:$I$49,'Category Groupings'!$B$2:$B$9,1+'Category Groupings'!$F$2:$F$9)*D16,0)</f>
        <v>11508659</v>
      </c>
      <c r="F16" s="20">
        <f>ROUND(LOOKUP($I$2:$I$49,'Category Groupings'!$B$2:$B$9,1+'Category Groupings'!$D$2:$D$9)*Calculations!D16,0)</f>
        <v>9372752</v>
      </c>
      <c r="G16" s="20">
        <f>ROUND(LOOKUP($I$2:$I$49,'Category Groupings'!$B$2:$B$9,1+'Category Groupings'!$F$2:$F$9)*F16,0)</f>
        <v>11969004</v>
      </c>
      <c r="H16" s="20">
        <f t="shared" si="0"/>
        <v>460345</v>
      </c>
      <c r="I16" s="19" t="str">
        <f>+'Base Data'!F16</f>
        <v>0170</v>
      </c>
      <c r="J16" s="19" t="str">
        <f>+'Base Data'!G16</f>
        <v xml:space="preserve">PROFESSIONAL STAFF SAL        </v>
      </c>
      <c r="K16" s="2" t="str">
        <f>+'Base Data'!H16</f>
        <v>1</v>
      </c>
      <c r="L16" s="2" t="str">
        <f>+'Base Data'!I16</f>
        <v>GOF &amp; DOF</v>
      </c>
    </row>
    <row r="17" spans="1:12" ht="18" customHeight="1" x14ac:dyDescent="0.25">
      <c r="A17" s="19" t="str">
        <f>+'Base Data'!A17</f>
        <v>2015</v>
      </c>
      <c r="B17" s="19" t="str">
        <f>+'Base Data'!D17</f>
        <v>208</v>
      </c>
      <c r="C17" s="19" t="str">
        <f>+'Base Data'!E17</f>
        <v xml:space="preserve">UW FINANCE&amp;FACILITIES         </v>
      </c>
      <c r="D17" s="19">
        <f>+'Base Data'!J17</f>
        <v>32609784</v>
      </c>
      <c r="E17" s="20">
        <f>ROUND(LOOKUP($I$2:$I$49,'Category Groupings'!$B$2:$B$9,1+'Category Groupings'!$F$2:$F$9)*D17,0)</f>
        <v>43631891</v>
      </c>
      <c r="F17" s="20">
        <f>ROUND(LOOKUP($I$2:$I$49,'Category Groupings'!$B$2:$B$9,1+'Category Groupings'!$D$2:$D$9)*Calculations!D17,0)</f>
        <v>33588078</v>
      </c>
      <c r="G17" s="20">
        <f>ROUND(LOOKUP($I$2:$I$49,'Category Groupings'!$B$2:$B$9,1+'Category Groupings'!$F$2:$F$9)*F17,0)</f>
        <v>44940848</v>
      </c>
      <c r="H17" s="20">
        <f t="shared" si="0"/>
        <v>1308957</v>
      </c>
      <c r="I17" s="19" t="str">
        <f>+'Base Data'!F17</f>
        <v>0160</v>
      </c>
      <c r="J17" s="19" t="str">
        <f>+'Base Data'!G17</f>
        <v xml:space="preserve">CLASS (HEPB) STAFF SAL        </v>
      </c>
      <c r="K17" s="2" t="str">
        <f>+'Base Data'!H17</f>
        <v>1</v>
      </c>
      <c r="L17" s="2" t="str">
        <f>+'Base Data'!I17</f>
        <v>GOF &amp; DOF</v>
      </c>
    </row>
    <row r="18" spans="1:12" ht="18" customHeight="1" x14ac:dyDescent="0.25">
      <c r="A18" s="19" t="str">
        <f>+'Base Data'!A18</f>
        <v>2015</v>
      </c>
      <c r="B18" s="19" t="str">
        <f>+'Base Data'!D18</f>
        <v>208</v>
      </c>
      <c r="C18" s="19" t="str">
        <f>+'Base Data'!E18</f>
        <v xml:space="preserve">UW FINANCE&amp;FACILITIES         </v>
      </c>
      <c r="D18" s="19">
        <f>+'Base Data'!J18</f>
        <v>12465636</v>
      </c>
      <c r="E18" s="20">
        <f>ROUND(LOOKUP($I$2:$I$49,'Category Groupings'!$B$2:$B$9,1+'Category Groupings'!$F$2:$F$9)*D18,0)</f>
        <v>16679021</v>
      </c>
      <c r="F18" s="20">
        <f>ROUND(LOOKUP($I$2:$I$49,'Category Groupings'!$B$2:$B$9,1+'Category Groupings'!$D$2:$D$9)*Calculations!D18,0)</f>
        <v>12839605</v>
      </c>
      <c r="G18" s="20">
        <f>ROUND(LOOKUP($I$2:$I$49,'Category Groupings'!$B$2:$B$9,1+'Category Groupings'!$F$2:$F$9)*F18,0)</f>
        <v>17179391</v>
      </c>
      <c r="H18" s="20">
        <f t="shared" si="0"/>
        <v>500370</v>
      </c>
      <c r="I18" s="19" t="str">
        <f>+'Base Data'!F18</f>
        <v>0160</v>
      </c>
      <c r="J18" s="19" t="str">
        <f>+'Base Data'!G18</f>
        <v xml:space="preserve">CLASS (HEPB) STAFF SAL        </v>
      </c>
      <c r="K18" s="2" t="str">
        <f>+'Base Data'!H18</f>
        <v>2</v>
      </c>
      <c r="L18" s="2" t="str">
        <f>+'Base Data'!I18</f>
        <v xml:space="preserve">Auxiliary Enterprises &amp; Internal Svcs </v>
      </c>
    </row>
    <row r="19" spans="1:12" ht="18" customHeight="1" x14ac:dyDescent="0.25">
      <c r="A19" s="19" t="str">
        <f>+'Base Data'!A19</f>
        <v>2015</v>
      </c>
      <c r="B19" s="19" t="str">
        <f>+'Base Data'!D19</f>
        <v>208</v>
      </c>
      <c r="C19" s="19" t="str">
        <f>+'Base Data'!E19</f>
        <v xml:space="preserve">UW FINANCE&amp;FACILITIES         </v>
      </c>
      <c r="D19" s="19">
        <f>+'Base Data'!J19</f>
        <v>86256</v>
      </c>
      <c r="E19" s="20">
        <f>ROUND(LOOKUP($I$2:$I$49,'Category Groupings'!$B$2:$B$9,1+'Category Groupings'!$F$2:$F$9)*D19,0)</f>
        <v>115411</v>
      </c>
      <c r="F19" s="20">
        <f>ROUND(LOOKUP($I$2:$I$49,'Category Groupings'!$B$2:$B$9,1+'Category Groupings'!$D$2:$D$9)*Calculations!D19,0)</f>
        <v>88844</v>
      </c>
      <c r="G19" s="20">
        <f>ROUND(LOOKUP($I$2:$I$49,'Category Groupings'!$B$2:$B$9,1+'Category Groupings'!$F$2:$F$9)*F19,0)</f>
        <v>118873</v>
      </c>
      <c r="H19" s="20">
        <f t="shared" si="0"/>
        <v>3462</v>
      </c>
      <c r="I19" s="19" t="str">
        <f>+'Base Data'!F19</f>
        <v>0160</v>
      </c>
      <c r="J19" s="19" t="str">
        <f>+'Base Data'!G19</f>
        <v xml:space="preserve">CLASS (HEPB) STAFF SAL        </v>
      </c>
      <c r="K19" s="2" t="str">
        <f>+'Base Data'!H19</f>
        <v>7</v>
      </c>
      <c r="L19" s="2" t="str">
        <f>+'Base Data'!I19</f>
        <v>Auxiliary Educational Activities</v>
      </c>
    </row>
    <row r="20" spans="1:12" ht="18" customHeight="1" x14ac:dyDescent="0.25">
      <c r="A20" s="19" t="str">
        <f>+'Base Data'!A20</f>
        <v>2015</v>
      </c>
      <c r="B20" s="19" t="str">
        <f>+'Base Data'!D20</f>
        <v>208</v>
      </c>
      <c r="C20" s="19" t="str">
        <f>+'Base Data'!E20</f>
        <v xml:space="preserve">UW FINANCE&amp;FACILITIES         </v>
      </c>
      <c r="D20" s="19">
        <f>+'Base Data'!J20</f>
        <v>21463264</v>
      </c>
      <c r="E20" s="20">
        <f>ROUND(LOOKUP($I$2:$I$49,'Category Groupings'!$B$2:$B$9,1+'Category Groupings'!$F$2:$F$9)*D20,0)</f>
        <v>27408588</v>
      </c>
      <c r="F20" s="20">
        <f>ROUND(LOOKUP($I$2:$I$49,'Category Groupings'!$B$2:$B$9,1+'Category Groupings'!$D$2:$D$9)*Calculations!D20,0)</f>
        <v>22321795</v>
      </c>
      <c r="G20" s="20">
        <f>ROUND(LOOKUP($I$2:$I$49,'Category Groupings'!$B$2:$B$9,1+'Category Groupings'!$F$2:$F$9)*F20,0)</f>
        <v>28504932</v>
      </c>
      <c r="H20" s="20">
        <f t="shared" si="0"/>
        <v>1096344</v>
      </c>
      <c r="I20" s="19" t="str">
        <f>+'Base Data'!F20</f>
        <v>0170</v>
      </c>
      <c r="J20" s="19" t="str">
        <f>+'Base Data'!G20</f>
        <v xml:space="preserve">PROFESSIONAL STAFF SAL        </v>
      </c>
      <c r="K20" s="2" t="str">
        <f>+'Base Data'!H20</f>
        <v>1</v>
      </c>
      <c r="L20" s="2" t="str">
        <f>+'Base Data'!I20</f>
        <v>GOF &amp; DOF</v>
      </c>
    </row>
    <row r="21" spans="1:12" ht="18" customHeight="1" x14ac:dyDescent="0.25">
      <c r="A21" s="19" t="str">
        <f>+'Base Data'!A21</f>
        <v>2015</v>
      </c>
      <c r="B21" s="19" t="str">
        <f>+'Base Data'!D21</f>
        <v>208</v>
      </c>
      <c r="C21" s="19" t="str">
        <f>+'Base Data'!E21</f>
        <v xml:space="preserve">UW FINANCE&amp;FACILITIES         </v>
      </c>
      <c r="D21" s="19">
        <f>+'Base Data'!J21</f>
        <v>17246587</v>
      </c>
      <c r="E21" s="20">
        <f>ROUND(LOOKUP($I$2:$I$49,'Category Groupings'!$B$2:$B$9,1+'Category Groupings'!$F$2:$F$9)*D21,0)</f>
        <v>22023892</v>
      </c>
      <c r="F21" s="20">
        <f>ROUND(LOOKUP($I$2:$I$49,'Category Groupings'!$B$2:$B$9,1+'Category Groupings'!$D$2:$D$9)*Calculations!D21,0)</f>
        <v>17936450</v>
      </c>
      <c r="G21" s="20">
        <f>ROUND(LOOKUP($I$2:$I$49,'Category Groupings'!$B$2:$B$9,1+'Category Groupings'!$F$2:$F$9)*F21,0)</f>
        <v>22904847</v>
      </c>
      <c r="H21" s="20">
        <f t="shared" si="0"/>
        <v>880955</v>
      </c>
      <c r="I21" s="19" t="str">
        <f>+'Base Data'!F21</f>
        <v>0170</v>
      </c>
      <c r="J21" s="19" t="str">
        <f>+'Base Data'!G21</f>
        <v xml:space="preserve">PROFESSIONAL STAFF SAL        </v>
      </c>
      <c r="K21" s="2" t="str">
        <f>+'Base Data'!H21</f>
        <v>2</v>
      </c>
      <c r="L21" s="2" t="str">
        <f>+'Base Data'!I21</f>
        <v xml:space="preserve">Auxiliary Enterprises &amp; Internal Svcs </v>
      </c>
    </row>
    <row r="22" spans="1:12" ht="18" customHeight="1" x14ac:dyDescent="0.25">
      <c r="A22" s="19" t="str">
        <f>+'Base Data'!A22</f>
        <v>2015</v>
      </c>
      <c r="B22" s="19" t="str">
        <f>+'Base Data'!D22</f>
        <v>208</v>
      </c>
      <c r="C22" s="19" t="str">
        <f>+'Base Data'!E22</f>
        <v xml:space="preserve">UW FINANCE&amp;FACILITIES         </v>
      </c>
      <c r="D22" s="19">
        <f>+'Base Data'!J22</f>
        <v>1562436</v>
      </c>
      <c r="E22" s="20">
        <f>ROUND(LOOKUP($I$2:$I$49,'Category Groupings'!$B$2:$B$9,1+'Category Groupings'!$F$2:$F$9)*D22,0)</f>
        <v>1995231</v>
      </c>
      <c r="F22" s="20">
        <f>ROUND(LOOKUP($I$2:$I$49,'Category Groupings'!$B$2:$B$9,1+'Category Groupings'!$D$2:$D$9)*Calculations!D22,0)</f>
        <v>1624933</v>
      </c>
      <c r="G22" s="20">
        <f>ROUND(LOOKUP($I$2:$I$49,'Category Groupings'!$B$2:$B$9,1+'Category Groupings'!$F$2:$F$9)*F22,0)</f>
        <v>2075039</v>
      </c>
      <c r="H22" s="20">
        <f t="shared" si="0"/>
        <v>79808</v>
      </c>
      <c r="I22" s="19" t="str">
        <f>+'Base Data'!F22</f>
        <v>0170</v>
      </c>
      <c r="J22" s="19" t="str">
        <f>+'Base Data'!G22</f>
        <v xml:space="preserve">PROFESSIONAL STAFF SAL        </v>
      </c>
      <c r="K22" s="2" t="str">
        <f>+'Base Data'!H22</f>
        <v>7</v>
      </c>
      <c r="L22" s="2" t="str">
        <f>+'Base Data'!I22</f>
        <v>Auxiliary Educational Activities</v>
      </c>
    </row>
    <row r="23" spans="1:12" ht="18" customHeight="1" x14ac:dyDescent="0.25">
      <c r="A23" s="19" t="str">
        <f>+'Base Data'!A23</f>
        <v>2015</v>
      </c>
      <c r="B23" s="19" t="str">
        <f>+'Base Data'!D23</f>
        <v>209</v>
      </c>
      <c r="C23" s="19" t="str">
        <f>+'Base Data'!E23</f>
        <v xml:space="preserve">HUMAN RESOURCES               </v>
      </c>
      <c r="D23" s="19">
        <f>+'Base Data'!J23</f>
        <v>395160</v>
      </c>
      <c r="E23" s="20">
        <f>ROUND(LOOKUP($I$2:$I$49,'Category Groupings'!$B$2:$B$9,1+'Category Groupings'!$F$2:$F$9)*D23,0)</f>
        <v>528724</v>
      </c>
      <c r="F23" s="20">
        <f>ROUND(LOOKUP($I$2:$I$49,'Category Groupings'!$B$2:$B$9,1+'Category Groupings'!$D$2:$D$9)*Calculations!D23,0)</f>
        <v>407015</v>
      </c>
      <c r="G23" s="20">
        <f>ROUND(LOOKUP($I$2:$I$49,'Category Groupings'!$B$2:$B$9,1+'Category Groupings'!$F$2:$F$9)*F23,0)</f>
        <v>544586</v>
      </c>
      <c r="H23" s="20">
        <f t="shared" si="0"/>
        <v>15862</v>
      </c>
      <c r="I23" s="19" t="str">
        <f>+'Base Data'!F23</f>
        <v>0160</v>
      </c>
      <c r="J23" s="19" t="str">
        <f>+'Base Data'!G23</f>
        <v xml:space="preserve">CLASS (HEPB) STAFF SAL        </v>
      </c>
      <c r="K23" s="2" t="str">
        <f>+'Base Data'!H23</f>
        <v>1</v>
      </c>
      <c r="L23" s="2" t="str">
        <f>+'Base Data'!I23</f>
        <v>GOF &amp; DOF</v>
      </c>
    </row>
    <row r="24" spans="1:12" ht="18" customHeight="1" x14ac:dyDescent="0.25">
      <c r="A24" s="19" t="str">
        <f>+'Base Data'!A24</f>
        <v>2015</v>
      </c>
      <c r="B24" s="19" t="str">
        <f>+'Base Data'!D24</f>
        <v>209</v>
      </c>
      <c r="C24" s="19" t="str">
        <f>+'Base Data'!E24</f>
        <v xml:space="preserve">HUMAN RESOURCES               </v>
      </c>
      <c r="D24" s="19">
        <f>+'Base Data'!J24</f>
        <v>731232</v>
      </c>
      <c r="E24" s="20">
        <f>ROUND(LOOKUP($I$2:$I$49,'Category Groupings'!$B$2:$B$9,1+'Category Groupings'!$F$2:$F$9)*D24,0)</f>
        <v>978388</v>
      </c>
      <c r="F24" s="20">
        <f>ROUND(LOOKUP($I$2:$I$49,'Category Groupings'!$B$2:$B$9,1+'Category Groupings'!$D$2:$D$9)*Calculations!D24,0)</f>
        <v>753169</v>
      </c>
      <c r="G24" s="20">
        <f>ROUND(LOOKUP($I$2:$I$49,'Category Groupings'!$B$2:$B$9,1+'Category Groupings'!$F$2:$F$9)*F24,0)</f>
        <v>1007740</v>
      </c>
      <c r="H24" s="20">
        <f t="shared" si="0"/>
        <v>29352</v>
      </c>
      <c r="I24" s="19" t="str">
        <f>+'Base Data'!F24</f>
        <v>0160</v>
      </c>
      <c r="J24" s="19" t="str">
        <f>+'Base Data'!G24</f>
        <v xml:space="preserve">CLASS (HEPB) STAFF SAL        </v>
      </c>
      <c r="K24" s="2" t="str">
        <f>+'Base Data'!H24</f>
        <v>2</v>
      </c>
      <c r="L24" s="2" t="str">
        <f>+'Base Data'!I24</f>
        <v xml:space="preserve">Auxiliary Enterprises &amp; Internal Svcs </v>
      </c>
    </row>
    <row r="25" spans="1:12" ht="18" customHeight="1" x14ac:dyDescent="0.25">
      <c r="A25" s="19" t="str">
        <f>+'Base Data'!A25</f>
        <v>2015</v>
      </c>
      <c r="B25" s="19" t="str">
        <f>+'Base Data'!D25</f>
        <v>209</v>
      </c>
      <c r="C25" s="19" t="str">
        <f>+'Base Data'!E25</f>
        <v xml:space="preserve">HUMAN RESOURCES               </v>
      </c>
      <c r="D25" s="19">
        <f>+'Base Data'!J25</f>
        <v>6623847</v>
      </c>
      <c r="E25" s="20">
        <f>ROUND(LOOKUP($I$2:$I$49,'Category Groupings'!$B$2:$B$9,1+'Category Groupings'!$F$2:$F$9)*D25,0)</f>
        <v>8458653</v>
      </c>
      <c r="F25" s="20">
        <f>ROUND(LOOKUP($I$2:$I$49,'Category Groupings'!$B$2:$B$9,1+'Category Groupings'!$D$2:$D$9)*Calculations!D25,0)</f>
        <v>6888801</v>
      </c>
      <c r="G25" s="20">
        <f>ROUND(LOOKUP($I$2:$I$49,'Category Groupings'!$B$2:$B$9,1+'Category Groupings'!$F$2:$F$9)*F25,0)</f>
        <v>8796999</v>
      </c>
      <c r="H25" s="20">
        <f t="shared" si="0"/>
        <v>338346</v>
      </c>
      <c r="I25" s="19" t="str">
        <f>+'Base Data'!F25</f>
        <v>0170</v>
      </c>
      <c r="J25" s="19" t="str">
        <f>+'Base Data'!G25</f>
        <v xml:space="preserve">PROFESSIONAL STAFF SAL        </v>
      </c>
      <c r="K25" s="2" t="str">
        <f>+'Base Data'!H25</f>
        <v>1</v>
      </c>
      <c r="L25" s="2" t="str">
        <f>+'Base Data'!I25</f>
        <v>GOF &amp; DOF</v>
      </c>
    </row>
    <row r="26" spans="1:12" ht="18" customHeight="1" x14ac:dyDescent="0.25">
      <c r="A26" s="19" t="str">
        <f>+'Base Data'!A26</f>
        <v>2015</v>
      </c>
      <c r="B26" s="19" t="str">
        <f>+'Base Data'!D26</f>
        <v>209</v>
      </c>
      <c r="C26" s="19" t="str">
        <f>+'Base Data'!E26</f>
        <v xml:space="preserve">HUMAN RESOURCES               </v>
      </c>
      <c r="D26" s="19">
        <f>+'Base Data'!J26</f>
        <v>4677600</v>
      </c>
      <c r="E26" s="20">
        <f>ROUND(LOOKUP($I$2:$I$49,'Category Groupings'!$B$2:$B$9,1+'Category Groupings'!$F$2:$F$9)*D26,0)</f>
        <v>5973295</v>
      </c>
      <c r="F26" s="20">
        <f>ROUND(LOOKUP($I$2:$I$49,'Category Groupings'!$B$2:$B$9,1+'Category Groupings'!$D$2:$D$9)*Calculations!D26,0)</f>
        <v>4864704</v>
      </c>
      <c r="G26" s="20">
        <f>ROUND(LOOKUP($I$2:$I$49,'Category Groupings'!$B$2:$B$9,1+'Category Groupings'!$F$2:$F$9)*F26,0)</f>
        <v>6212227</v>
      </c>
      <c r="H26" s="20">
        <f t="shared" si="0"/>
        <v>238932</v>
      </c>
      <c r="I26" s="19" t="str">
        <f>+'Base Data'!F26</f>
        <v>0170</v>
      </c>
      <c r="J26" s="19" t="str">
        <f>+'Base Data'!G26</f>
        <v xml:space="preserve">PROFESSIONAL STAFF SAL        </v>
      </c>
      <c r="K26" s="2" t="str">
        <f>+'Base Data'!H26</f>
        <v>2</v>
      </c>
      <c r="L26" s="2" t="str">
        <f>+'Base Data'!I26</f>
        <v xml:space="preserve">Auxiliary Enterprises &amp; Internal Svcs </v>
      </c>
    </row>
    <row r="27" spans="1:12" ht="18" customHeight="1" x14ac:dyDescent="0.25">
      <c r="A27" s="19" t="str">
        <f>+'Base Data'!A27</f>
        <v>2015</v>
      </c>
      <c r="B27" s="19" t="str">
        <f>+'Base Data'!D27</f>
        <v>210</v>
      </c>
      <c r="C27" s="19" t="str">
        <f>+'Base Data'!E27</f>
        <v xml:space="preserve">UW INFO TECH                  </v>
      </c>
      <c r="D27" s="19">
        <f>+'Base Data'!J27</f>
        <v>71484</v>
      </c>
      <c r="E27" s="20">
        <f>ROUND(LOOKUP($I$2:$I$49,'Category Groupings'!$B$2:$B$9,1+'Category Groupings'!$F$2:$F$9)*D27,0)</f>
        <v>86210</v>
      </c>
      <c r="F27" s="20">
        <f>ROUND(LOOKUP($I$2:$I$49,'Category Groupings'!$B$2:$B$9,1+'Category Groupings'!$D$2:$D$9)*Calculations!D27,0)</f>
        <v>78632</v>
      </c>
      <c r="G27" s="20">
        <f>ROUND(LOOKUP($I$2:$I$49,'Category Groupings'!$B$2:$B$9,1+'Category Groupings'!$F$2:$F$9)*F27,0)</f>
        <v>94830</v>
      </c>
      <c r="H27" s="20">
        <f t="shared" si="0"/>
        <v>8620</v>
      </c>
      <c r="I27" s="19" t="str">
        <f>+'Base Data'!F27</f>
        <v>0140</v>
      </c>
      <c r="J27" s="19" t="str">
        <f>+'Base Data'!G27</f>
        <v xml:space="preserve">GRAD STD NON-TEACH SAL        </v>
      </c>
      <c r="K27" s="2" t="str">
        <f>+'Base Data'!H27</f>
        <v>1</v>
      </c>
      <c r="L27" s="2" t="str">
        <f>+'Base Data'!I27</f>
        <v>GOF &amp; DOF</v>
      </c>
    </row>
    <row r="28" spans="1:12" ht="18" customHeight="1" x14ac:dyDescent="0.25">
      <c r="A28" s="19" t="str">
        <f>+'Base Data'!A28</f>
        <v>2015</v>
      </c>
      <c r="B28" s="19" t="str">
        <f>+'Base Data'!D28</f>
        <v>210</v>
      </c>
      <c r="C28" s="19" t="str">
        <f>+'Base Data'!E28</f>
        <v xml:space="preserve">UW INFO TECH                  </v>
      </c>
      <c r="D28" s="19">
        <f>+'Base Data'!J28</f>
        <v>1597212</v>
      </c>
      <c r="E28" s="20">
        <f>ROUND(LOOKUP($I$2:$I$49,'Category Groupings'!$B$2:$B$9,1+'Category Groupings'!$F$2:$F$9)*D28,0)</f>
        <v>2137070</v>
      </c>
      <c r="F28" s="20">
        <f>ROUND(LOOKUP($I$2:$I$49,'Category Groupings'!$B$2:$B$9,1+'Category Groupings'!$D$2:$D$9)*Calculations!D28,0)</f>
        <v>1645128</v>
      </c>
      <c r="G28" s="20">
        <f>ROUND(LOOKUP($I$2:$I$49,'Category Groupings'!$B$2:$B$9,1+'Category Groupings'!$F$2:$F$9)*F28,0)</f>
        <v>2201181</v>
      </c>
      <c r="H28" s="20">
        <f t="shared" si="0"/>
        <v>64111</v>
      </c>
      <c r="I28" s="19" t="str">
        <f>+'Base Data'!F28</f>
        <v>0160</v>
      </c>
      <c r="J28" s="19" t="str">
        <f>+'Base Data'!G28</f>
        <v xml:space="preserve">CLASS (HEPB) STAFF SAL        </v>
      </c>
      <c r="K28" s="2" t="str">
        <f>+'Base Data'!H28</f>
        <v>1</v>
      </c>
      <c r="L28" s="2" t="str">
        <f>+'Base Data'!I28</f>
        <v>GOF &amp; DOF</v>
      </c>
    </row>
    <row r="29" spans="1:12" ht="18" customHeight="1" x14ac:dyDescent="0.25">
      <c r="A29" s="19" t="str">
        <f>+'Base Data'!A29</f>
        <v>2015</v>
      </c>
      <c r="B29" s="19" t="str">
        <f>+'Base Data'!D29</f>
        <v>210</v>
      </c>
      <c r="C29" s="19" t="str">
        <f>+'Base Data'!E29</f>
        <v xml:space="preserve">UW INFO TECH                  </v>
      </c>
      <c r="D29" s="19">
        <f>+'Base Data'!J29</f>
        <v>26021112</v>
      </c>
      <c r="E29" s="20">
        <f>ROUND(LOOKUP($I$2:$I$49,'Category Groupings'!$B$2:$B$9,1+'Category Groupings'!$F$2:$F$9)*D29,0)</f>
        <v>33228960</v>
      </c>
      <c r="F29" s="20">
        <f>ROUND(LOOKUP($I$2:$I$49,'Category Groupings'!$B$2:$B$9,1+'Category Groupings'!$D$2:$D$9)*Calculations!D29,0)</f>
        <v>27061956</v>
      </c>
      <c r="G29" s="20">
        <f>ROUND(LOOKUP($I$2:$I$49,'Category Groupings'!$B$2:$B$9,1+'Category Groupings'!$F$2:$F$9)*F29,0)</f>
        <v>34558118</v>
      </c>
      <c r="H29" s="20">
        <f t="shared" si="0"/>
        <v>1329158</v>
      </c>
      <c r="I29" s="19" t="str">
        <f>+'Base Data'!F29</f>
        <v>0170</v>
      </c>
      <c r="J29" s="19" t="str">
        <f>+'Base Data'!G29</f>
        <v xml:space="preserve">PROFESSIONAL STAFF SAL        </v>
      </c>
      <c r="K29" s="2" t="str">
        <f>+'Base Data'!H29</f>
        <v>1</v>
      </c>
      <c r="L29" s="2" t="str">
        <f>+'Base Data'!I29</f>
        <v>GOF &amp; DOF</v>
      </c>
    </row>
    <row r="30" spans="1:12" ht="18" customHeight="1" x14ac:dyDescent="0.25">
      <c r="A30" s="19" t="str">
        <f>+'Base Data'!A30</f>
        <v>2015</v>
      </c>
      <c r="B30" s="19" t="str">
        <f>+'Base Data'!D30</f>
        <v>210</v>
      </c>
      <c r="C30" s="19" t="str">
        <f>+'Base Data'!E30</f>
        <v xml:space="preserve">UW INFO TECH                  </v>
      </c>
      <c r="D30" s="19">
        <f>+'Base Data'!J30</f>
        <v>291924</v>
      </c>
      <c r="E30" s="20">
        <f>ROUND(LOOKUP($I$2:$I$49,'Category Groupings'!$B$2:$B$9,1+'Category Groupings'!$F$2:$F$9)*D30,0)</f>
        <v>372787</v>
      </c>
      <c r="F30" s="20">
        <f>ROUND(LOOKUP($I$2:$I$49,'Category Groupings'!$B$2:$B$9,1+'Category Groupings'!$D$2:$D$9)*Calculations!D30,0)</f>
        <v>303601</v>
      </c>
      <c r="G30" s="20">
        <f>ROUND(LOOKUP($I$2:$I$49,'Category Groupings'!$B$2:$B$9,1+'Category Groupings'!$F$2:$F$9)*F30,0)</f>
        <v>387698</v>
      </c>
      <c r="H30" s="20">
        <f t="shared" si="0"/>
        <v>14911</v>
      </c>
      <c r="I30" s="19" t="str">
        <f>+'Base Data'!F30</f>
        <v>0170</v>
      </c>
      <c r="J30" s="19" t="str">
        <f>+'Base Data'!G30</f>
        <v xml:space="preserve">PROFESSIONAL STAFF SAL        </v>
      </c>
      <c r="K30" s="2" t="str">
        <f>+'Base Data'!H30</f>
        <v>7</v>
      </c>
      <c r="L30" s="2" t="str">
        <f>+'Base Data'!I30</f>
        <v>Auxiliary Educational Activities</v>
      </c>
    </row>
    <row r="31" spans="1:12" ht="18" customHeight="1" x14ac:dyDescent="0.25">
      <c r="A31" s="19" t="str">
        <f>+'Base Data'!A31</f>
        <v>2015</v>
      </c>
      <c r="B31" s="19" t="str">
        <f>+'Base Data'!D31</f>
        <v>212</v>
      </c>
      <c r="C31" s="19" t="str">
        <f>+'Base Data'!E31</f>
        <v xml:space="preserve">VP STUDENT LIFE               </v>
      </c>
      <c r="D31" s="19">
        <f>+'Base Data'!J31</f>
        <v>19400</v>
      </c>
      <c r="E31" s="20">
        <f>ROUND(LOOKUP($I$2:$I$49,'Category Groupings'!$B$2:$B$9,1+'Category Groupings'!$F$2:$F$9)*D31,0)</f>
        <v>23804</v>
      </c>
      <c r="F31" s="20">
        <f>ROUND(LOOKUP($I$2:$I$49,'Category Groupings'!$B$2:$B$9,1+'Category Groupings'!$D$2:$D$9)*Calculations!D31,0)</f>
        <v>20176</v>
      </c>
      <c r="G31" s="20">
        <f>ROUND(LOOKUP($I$2:$I$49,'Category Groupings'!$B$2:$B$9,1+'Category Groupings'!$F$2:$F$9)*F31,0)</f>
        <v>24756</v>
      </c>
      <c r="H31" s="20">
        <f t="shared" si="0"/>
        <v>952</v>
      </c>
      <c r="I31" s="19" t="str">
        <f>+'Base Data'!F31</f>
        <v>0110</v>
      </c>
      <c r="J31" s="19" t="str">
        <f>+'Base Data'!G31</f>
        <v xml:space="preserve">INSTR/RES FACULTY SAL         </v>
      </c>
      <c r="K31" s="2" t="str">
        <f>+'Base Data'!H31</f>
        <v>1</v>
      </c>
      <c r="L31" s="2" t="str">
        <f>+'Base Data'!I31</f>
        <v>GOF &amp; DOF</v>
      </c>
    </row>
    <row r="32" spans="1:12" ht="18" customHeight="1" x14ac:dyDescent="0.25">
      <c r="A32" s="19" t="str">
        <f>+'Base Data'!A32</f>
        <v>2015</v>
      </c>
      <c r="B32" s="19" t="str">
        <f>+'Base Data'!D32</f>
        <v>212</v>
      </c>
      <c r="C32" s="19" t="str">
        <f>+'Base Data'!E32</f>
        <v xml:space="preserve">VP STUDENT LIFE               </v>
      </c>
      <c r="D32" s="19">
        <f>+'Base Data'!J32</f>
        <v>4260531</v>
      </c>
      <c r="E32" s="20">
        <f>ROUND(LOOKUP($I$2:$I$49,'Category Groupings'!$B$2:$B$9,1+'Category Groupings'!$F$2:$F$9)*D32,0)</f>
        <v>5700590</v>
      </c>
      <c r="F32" s="20">
        <f>ROUND(LOOKUP($I$2:$I$49,'Category Groupings'!$B$2:$B$9,1+'Category Groupings'!$D$2:$D$9)*Calculations!D32,0)</f>
        <v>4388347</v>
      </c>
      <c r="G32" s="20">
        <f>ROUND(LOOKUP($I$2:$I$49,'Category Groupings'!$B$2:$B$9,1+'Category Groupings'!$F$2:$F$9)*F32,0)</f>
        <v>5871608</v>
      </c>
      <c r="H32" s="20">
        <f t="shared" si="0"/>
        <v>171018</v>
      </c>
      <c r="I32" s="19" t="str">
        <f>+'Base Data'!F32</f>
        <v>0160</v>
      </c>
      <c r="J32" s="19" t="str">
        <f>+'Base Data'!G32</f>
        <v xml:space="preserve">CLASS (HEPB) STAFF SAL        </v>
      </c>
      <c r="K32" s="2" t="str">
        <f>+'Base Data'!H32</f>
        <v>1</v>
      </c>
      <c r="L32" s="2" t="str">
        <f>+'Base Data'!I32</f>
        <v>GOF &amp; DOF</v>
      </c>
    </row>
    <row r="33" spans="1:12" ht="18" customHeight="1" x14ac:dyDescent="0.25">
      <c r="A33" s="19" t="str">
        <f>+'Base Data'!A33</f>
        <v>2015</v>
      </c>
      <c r="B33" s="19" t="str">
        <f>+'Base Data'!D33</f>
        <v>212</v>
      </c>
      <c r="C33" s="19" t="str">
        <f>+'Base Data'!E33</f>
        <v xml:space="preserve">VP STUDENT LIFE               </v>
      </c>
      <c r="D33" s="19">
        <f>+'Base Data'!J33</f>
        <v>4335413</v>
      </c>
      <c r="E33" s="20">
        <f>ROUND(LOOKUP($I$2:$I$49,'Category Groupings'!$B$2:$B$9,1+'Category Groupings'!$F$2:$F$9)*D33,0)</f>
        <v>5536322</v>
      </c>
      <c r="F33" s="20">
        <f>ROUND(LOOKUP($I$2:$I$49,'Category Groupings'!$B$2:$B$9,1+'Category Groupings'!$D$2:$D$9)*Calculations!D33,0)</f>
        <v>4508830</v>
      </c>
      <c r="G33" s="20">
        <f>ROUND(LOOKUP($I$2:$I$49,'Category Groupings'!$B$2:$B$9,1+'Category Groupings'!$F$2:$F$9)*F33,0)</f>
        <v>5757776</v>
      </c>
      <c r="H33" s="20">
        <f t="shared" si="0"/>
        <v>221454</v>
      </c>
      <c r="I33" s="19" t="str">
        <f>+'Base Data'!F33</f>
        <v>0170</v>
      </c>
      <c r="J33" s="19" t="str">
        <f>+'Base Data'!G33</f>
        <v xml:space="preserve">PROFESSIONAL STAFF SAL        </v>
      </c>
      <c r="K33" s="2" t="str">
        <f>+'Base Data'!H33</f>
        <v>1</v>
      </c>
      <c r="L33" s="2" t="str">
        <f>+'Base Data'!I33</f>
        <v>GOF &amp; DOF</v>
      </c>
    </row>
    <row r="34" spans="1:12" ht="18" customHeight="1" x14ac:dyDescent="0.25">
      <c r="A34" s="19" t="str">
        <f>+'Base Data'!A34</f>
        <v>2015</v>
      </c>
      <c r="B34" s="19" t="str">
        <f>+'Base Data'!D34</f>
        <v>214</v>
      </c>
      <c r="C34" s="19" t="str">
        <f>+'Base Data'!E34</f>
        <v xml:space="preserve">EXTERNAL AFFAIRS              </v>
      </c>
      <c r="D34" s="19">
        <f>+'Base Data'!J34</f>
        <v>188208</v>
      </c>
      <c r="E34" s="20">
        <f>ROUND(LOOKUP($I$2:$I$49,'Category Groupings'!$B$2:$B$9,1+'Category Groupings'!$F$2:$F$9)*D34,0)</f>
        <v>251822</v>
      </c>
      <c r="F34" s="20">
        <f>ROUND(LOOKUP($I$2:$I$49,'Category Groupings'!$B$2:$B$9,1+'Category Groupings'!$D$2:$D$9)*Calculations!D34,0)</f>
        <v>193854</v>
      </c>
      <c r="G34" s="20">
        <f>ROUND(LOOKUP($I$2:$I$49,'Category Groupings'!$B$2:$B$9,1+'Category Groupings'!$F$2:$F$9)*F34,0)</f>
        <v>259377</v>
      </c>
      <c r="H34" s="20">
        <f t="shared" si="0"/>
        <v>7555</v>
      </c>
      <c r="I34" s="19" t="str">
        <f>+'Base Data'!F34</f>
        <v>0160</v>
      </c>
      <c r="J34" s="19" t="str">
        <f>+'Base Data'!G34</f>
        <v xml:space="preserve">CLASS (HEPB) STAFF SAL        </v>
      </c>
      <c r="K34" s="2" t="str">
        <f>+'Base Data'!H34</f>
        <v>1</v>
      </c>
      <c r="L34" s="2" t="str">
        <f>+'Base Data'!I34</f>
        <v>GOF &amp; DOF</v>
      </c>
    </row>
    <row r="35" spans="1:12" ht="18" customHeight="1" x14ac:dyDescent="0.25">
      <c r="A35" s="19" t="str">
        <f>+'Base Data'!A35</f>
        <v>2015</v>
      </c>
      <c r="B35" s="19" t="str">
        <f>+'Base Data'!D35</f>
        <v>214</v>
      </c>
      <c r="C35" s="19" t="str">
        <f>+'Base Data'!E35</f>
        <v xml:space="preserve">EXTERNAL AFFAIRS              </v>
      </c>
      <c r="D35" s="19">
        <f>+'Base Data'!J35</f>
        <v>264744</v>
      </c>
      <c r="E35" s="20">
        <f>ROUND(LOOKUP($I$2:$I$49,'Category Groupings'!$B$2:$B$9,1+'Category Groupings'!$F$2:$F$9)*D35,0)</f>
        <v>354227</v>
      </c>
      <c r="F35" s="20">
        <f>ROUND(LOOKUP($I$2:$I$49,'Category Groupings'!$B$2:$B$9,1+'Category Groupings'!$D$2:$D$9)*Calculations!D35,0)</f>
        <v>272686</v>
      </c>
      <c r="G35" s="20">
        <f>ROUND(LOOKUP($I$2:$I$49,'Category Groupings'!$B$2:$B$9,1+'Category Groupings'!$F$2:$F$9)*F35,0)</f>
        <v>364854</v>
      </c>
      <c r="H35" s="20">
        <f t="shared" si="0"/>
        <v>10627</v>
      </c>
      <c r="I35" s="19" t="str">
        <f>+'Base Data'!F35</f>
        <v>0160</v>
      </c>
      <c r="J35" s="19" t="str">
        <f>+'Base Data'!G35</f>
        <v xml:space="preserve">CLASS (HEPB) STAFF SAL        </v>
      </c>
      <c r="K35" s="2" t="str">
        <f>+'Base Data'!H35</f>
        <v>2</v>
      </c>
      <c r="L35" s="2" t="str">
        <f>+'Base Data'!I35</f>
        <v xml:space="preserve">Auxiliary Enterprises &amp; Internal Svcs </v>
      </c>
    </row>
    <row r="36" spans="1:12" ht="18" customHeight="1" x14ac:dyDescent="0.25">
      <c r="A36" s="19" t="str">
        <f>+'Base Data'!A36</f>
        <v>2015</v>
      </c>
      <c r="B36" s="19" t="str">
        <f>+'Base Data'!D36</f>
        <v>214</v>
      </c>
      <c r="C36" s="19" t="str">
        <f>+'Base Data'!E36</f>
        <v xml:space="preserve">EXTERNAL AFFAIRS              </v>
      </c>
      <c r="D36" s="19">
        <f>+'Base Data'!J36</f>
        <v>2705172</v>
      </c>
      <c r="E36" s="20">
        <f>ROUND(LOOKUP($I$2:$I$49,'Category Groupings'!$B$2:$B$9,1+'Category Groupings'!$F$2:$F$9)*D36,0)</f>
        <v>3454505</v>
      </c>
      <c r="F36" s="20">
        <f>ROUND(LOOKUP($I$2:$I$49,'Category Groupings'!$B$2:$B$9,1+'Category Groupings'!$D$2:$D$9)*Calculations!D36,0)</f>
        <v>2813379</v>
      </c>
      <c r="G36" s="20">
        <f>ROUND(LOOKUP($I$2:$I$49,'Category Groupings'!$B$2:$B$9,1+'Category Groupings'!$F$2:$F$9)*F36,0)</f>
        <v>3592685</v>
      </c>
      <c r="H36" s="20">
        <f t="shared" si="0"/>
        <v>138180</v>
      </c>
      <c r="I36" s="19" t="str">
        <f>+'Base Data'!F36</f>
        <v>0170</v>
      </c>
      <c r="J36" s="19" t="str">
        <f>+'Base Data'!G36</f>
        <v xml:space="preserve">PROFESSIONAL STAFF SAL        </v>
      </c>
      <c r="K36" s="2" t="str">
        <f>+'Base Data'!H36</f>
        <v>1</v>
      </c>
      <c r="L36" s="2" t="str">
        <f>+'Base Data'!I36</f>
        <v>GOF &amp; DOF</v>
      </c>
    </row>
    <row r="37" spans="1:12" ht="18" customHeight="1" x14ac:dyDescent="0.25">
      <c r="A37" s="19" t="str">
        <f>+'Base Data'!A37</f>
        <v>2015</v>
      </c>
      <c r="B37" s="19" t="str">
        <f>+'Base Data'!D37</f>
        <v>214</v>
      </c>
      <c r="C37" s="19" t="str">
        <f>+'Base Data'!E37</f>
        <v xml:space="preserve">EXTERNAL AFFAIRS              </v>
      </c>
      <c r="D37" s="19">
        <f>+'Base Data'!J37</f>
        <v>1741584</v>
      </c>
      <c r="E37" s="20">
        <f>ROUND(LOOKUP($I$2:$I$49,'Category Groupings'!$B$2:$B$9,1+'Category Groupings'!$F$2:$F$9)*D37,0)</f>
        <v>2224003</v>
      </c>
      <c r="F37" s="20">
        <f>ROUND(LOOKUP($I$2:$I$49,'Category Groupings'!$B$2:$B$9,1+'Category Groupings'!$D$2:$D$9)*Calculations!D37,0)</f>
        <v>1811247</v>
      </c>
      <c r="G37" s="20">
        <f>ROUND(LOOKUP($I$2:$I$49,'Category Groupings'!$B$2:$B$9,1+'Category Groupings'!$F$2:$F$9)*F37,0)</f>
        <v>2312962</v>
      </c>
      <c r="H37" s="20">
        <f t="shared" si="0"/>
        <v>88959</v>
      </c>
      <c r="I37" s="19" t="str">
        <f>+'Base Data'!F37</f>
        <v>0170</v>
      </c>
      <c r="J37" s="19" t="str">
        <f>+'Base Data'!G37</f>
        <v xml:space="preserve">PROFESSIONAL STAFF SAL        </v>
      </c>
      <c r="K37" s="2" t="str">
        <f>+'Base Data'!H37</f>
        <v>2</v>
      </c>
      <c r="L37" s="2" t="str">
        <f>+'Base Data'!I37</f>
        <v xml:space="preserve">Auxiliary Enterprises &amp; Internal Svcs </v>
      </c>
    </row>
    <row r="38" spans="1:12" ht="18" customHeight="1" x14ac:dyDescent="0.25">
      <c r="A38" s="19" t="str">
        <f>+'Base Data'!A38</f>
        <v>2015</v>
      </c>
      <c r="B38" s="19" t="str">
        <f>+'Base Data'!D38</f>
        <v>215</v>
      </c>
      <c r="C38" s="19" t="str">
        <f>+'Base Data'!E38</f>
        <v xml:space="preserve">VP FOR DEVELOPMENT            </v>
      </c>
      <c r="D38" s="19">
        <f>+'Base Data'!J38</f>
        <v>10182157</v>
      </c>
      <c r="E38" s="20">
        <f>ROUND(LOOKUP($I$2:$I$49,'Category Groupings'!$B$2:$B$9,1+'Category Groupings'!$F$2:$F$9)*D38,0)</f>
        <v>13002614</v>
      </c>
      <c r="F38" s="20">
        <f>ROUND(LOOKUP($I$2:$I$49,'Category Groupings'!$B$2:$B$9,1+'Category Groupings'!$D$2:$D$9)*Calculations!D38,0)</f>
        <v>10589443</v>
      </c>
      <c r="G38" s="20">
        <f>ROUND(LOOKUP($I$2:$I$49,'Category Groupings'!$B$2:$B$9,1+'Category Groupings'!$F$2:$F$9)*F38,0)</f>
        <v>13522719</v>
      </c>
      <c r="H38" s="20">
        <f t="shared" si="0"/>
        <v>520105</v>
      </c>
      <c r="I38" s="19" t="str">
        <f>+'Base Data'!F38</f>
        <v>0170</v>
      </c>
      <c r="J38" s="19" t="str">
        <f>+'Base Data'!G38</f>
        <v xml:space="preserve">PROFESSIONAL STAFF SAL        </v>
      </c>
      <c r="K38" s="2" t="str">
        <f>+'Base Data'!H38</f>
        <v>1</v>
      </c>
      <c r="L38" s="2" t="str">
        <f>+'Base Data'!I38</f>
        <v>GOF &amp; DOF</v>
      </c>
    </row>
    <row r="39" spans="1:12" ht="18" customHeight="1" x14ac:dyDescent="0.25">
      <c r="A39" s="19" t="str">
        <f>+'Base Data'!A39</f>
        <v>2015</v>
      </c>
      <c r="B39" s="19" t="str">
        <f>+'Base Data'!D39</f>
        <v>216</v>
      </c>
      <c r="C39" s="19" t="str">
        <f>+'Base Data'!E39</f>
        <v xml:space="preserve">VICE PROVOST-RESEARCH         </v>
      </c>
      <c r="D39" s="19">
        <f>+'Base Data'!J39</f>
        <v>480696</v>
      </c>
      <c r="E39" s="20">
        <f>ROUND(LOOKUP($I$2:$I$49,'Category Groupings'!$B$2:$B$9,1+'Category Groupings'!$F$2:$F$9)*D39,0)</f>
        <v>589814</v>
      </c>
      <c r="F39" s="20">
        <f>ROUND(LOOKUP($I$2:$I$49,'Category Groupings'!$B$2:$B$9,1+'Category Groupings'!$D$2:$D$9)*Calculations!D39,0)</f>
        <v>499924</v>
      </c>
      <c r="G39" s="20">
        <f>ROUND(LOOKUP($I$2:$I$49,'Category Groupings'!$B$2:$B$9,1+'Category Groupings'!$F$2:$F$9)*F39,0)</f>
        <v>613407</v>
      </c>
      <c r="H39" s="20">
        <f t="shared" si="0"/>
        <v>23593</v>
      </c>
      <c r="I39" s="19" t="str">
        <f>+'Base Data'!F39</f>
        <v>0110</v>
      </c>
      <c r="J39" s="19" t="str">
        <f>+'Base Data'!G39</f>
        <v xml:space="preserve">INSTR/RES FACULTY SAL         </v>
      </c>
      <c r="K39" s="2" t="str">
        <f>+'Base Data'!H39</f>
        <v>1</v>
      </c>
      <c r="L39" s="2" t="str">
        <f>+'Base Data'!I39</f>
        <v>GOF &amp; DOF</v>
      </c>
    </row>
    <row r="40" spans="1:12" ht="18" customHeight="1" x14ac:dyDescent="0.25">
      <c r="A40" s="19" t="str">
        <f>+'Base Data'!A40</f>
        <v>2015</v>
      </c>
      <c r="B40" s="19" t="str">
        <f>+'Base Data'!D40</f>
        <v>216</v>
      </c>
      <c r="C40" s="19" t="str">
        <f>+'Base Data'!E40</f>
        <v xml:space="preserve">VICE PROVOST-RESEARCH         </v>
      </c>
      <c r="D40" s="19">
        <f>+'Base Data'!J40</f>
        <v>1368216</v>
      </c>
      <c r="E40" s="20">
        <f>ROUND(LOOKUP($I$2:$I$49,'Category Groupings'!$B$2:$B$9,1+'Category Groupings'!$F$2:$F$9)*D40,0)</f>
        <v>1830673</v>
      </c>
      <c r="F40" s="20">
        <f>ROUND(LOOKUP($I$2:$I$49,'Category Groupings'!$B$2:$B$9,1+'Category Groupings'!$D$2:$D$9)*Calculations!D40,0)</f>
        <v>1409262</v>
      </c>
      <c r="G40" s="20">
        <f>ROUND(LOOKUP($I$2:$I$49,'Category Groupings'!$B$2:$B$9,1+'Category Groupings'!$F$2:$F$9)*F40,0)</f>
        <v>1885593</v>
      </c>
      <c r="H40" s="20">
        <f t="shared" si="0"/>
        <v>54920</v>
      </c>
      <c r="I40" s="19" t="str">
        <f>+'Base Data'!F40</f>
        <v>0160</v>
      </c>
      <c r="J40" s="19" t="str">
        <f>+'Base Data'!G40</f>
        <v xml:space="preserve">CLASS (HEPB) STAFF SAL        </v>
      </c>
      <c r="K40" s="2" t="str">
        <f>+'Base Data'!H40</f>
        <v>1</v>
      </c>
      <c r="L40" s="2" t="str">
        <f>+'Base Data'!I40</f>
        <v>GOF &amp; DOF</v>
      </c>
    </row>
    <row r="41" spans="1:12" ht="18" customHeight="1" x14ac:dyDescent="0.25">
      <c r="A41" s="19" t="str">
        <f>+'Base Data'!A41</f>
        <v>2015</v>
      </c>
      <c r="B41" s="19" t="str">
        <f>+'Base Data'!D41</f>
        <v>216</v>
      </c>
      <c r="C41" s="19" t="str">
        <f>+'Base Data'!E41</f>
        <v xml:space="preserve">VICE PROVOST-RESEARCH         </v>
      </c>
      <c r="D41" s="19">
        <f>+'Base Data'!J41</f>
        <v>6482310</v>
      </c>
      <c r="E41" s="20">
        <f>ROUND(LOOKUP($I$2:$I$49,'Category Groupings'!$B$2:$B$9,1+'Category Groupings'!$F$2:$F$9)*D41,0)</f>
        <v>8277910</v>
      </c>
      <c r="F41" s="20">
        <f>ROUND(LOOKUP($I$2:$I$49,'Category Groupings'!$B$2:$B$9,1+'Category Groupings'!$D$2:$D$9)*Calculations!D41,0)</f>
        <v>6741602</v>
      </c>
      <c r="G41" s="20">
        <f>ROUND(LOOKUP($I$2:$I$49,'Category Groupings'!$B$2:$B$9,1+'Category Groupings'!$F$2:$F$9)*F41,0)</f>
        <v>8609026</v>
      </c>
      <c r="H41" s="20">
        <f t="shared" si="0"/>
        <v>331116</v>
      </c>
      <c r="I41" s="19" t="str">
        <f>+'Base Data'!F41</f>
        <v>0170</v>
      </c>
      <c r="J41" s="19" t="str">
        <f>+'Base Data'!G41</f>
        <v xml:space="preserve">PROFESSIONAL STAFF SAL        </v>
      </c>
      <c r="K41" s="2" t="str">
        <f>+'Base Data'!H41</f>
        <v>1</v>
      </c>
      <c r="L41" s="2" t="str">
        <f>+'Base Data'!I41</f>
        <v>GOF &amp; DOF</v>
      </c>
    </row>
    <row r="42" spans="1:12" ht="18" customHeight="1" x14ac:dyDescent="0.25">
      <c r="A42" s="19" t="str">
        <f>+'Base Data'!A42</f>
        <v>2015</v>
      </c>
      <c r="B42" s="19" t="str">
        <f>+'Base Data'!D42</f>
        <v>217</v>
      </c>
      <c r="C42" s="19" t="str">
        <f>+'Base Data'!E42</f>
        <v xml:space="preserve">CTR-COMMERCIALIZATION         </v>
      </c>
      <c r="D42" s="19">
        <f>+'Base Data'!J42</f>
        <v>143184</v>
      </c>
      <c r="E42" s="20">
        <f>ROUND(LOOKUP($I$2:$I$49,'Category Groupings'!$B$2:$B$9,1+'Category Groupings'!$F$2:$F$9)*D42,0)</f>
        <v>175687</v>
      </c>
      <c r="F42" s="20">
        <f>ROUND(LOOKUP($I$2:$I$49,'Category Groupings'!$B$2:$B$9,1+'Category Groupings'!$D$2:$D$9)*Calculations!D42,0)</f>
        <v>148911</v>
      </c>
      <c r="G42" s="20">
        <f>ROUND(LOOKUP($I$2:$I$49,'Category Groupings'!$B$2:$B$9,1+'Category Groupings'!$F$2:$F$9)*F42,0)</f>
        <v>182714</v>
      </c>
      <c r="H42" s="20">
        <f t="shared" si="0"/>
        <v>7027</v>
      </c>
      <c r="I42" s="19" t="str">
        <f>+'Base Data'!F42</f>
        <v>0110</v>
      </c>
      <c r="J42" s="19" t="str">
        <f>+'Base Data'!G42</f>
        <v xml:space="preserve">INSTR/RES FACULTY SAL         </v>
      </c>
      <c r="K42" s="2" t="str">
        <f>+'Base Data'!H42</f>
        <v>1</v>
      </c>
      <c r="L42" s="2" t="str">
        <f>+'Base Data'!I42</f>
        <v>GOF &amp; DOF</v>
      </c>
    </row>
    <row r="43" spans="1:12" ht="18" customHeight="1" x14ac:dyDescent="0.25">
      <c r="A43" s="19" t="str">
        <f>+'Base Data'!A43</f>
        <v>2015</v>
      </c>
      <c r="B43" s="19" t="str">
        <f>+'Base Data'!D43</f>
        <v>217</v>
      </c>
      <c r="C43" s="19" t="str">
        <f>+'Base Data'!E43</f>
        <v xml:space="preserve">CTR-COMMERCIALIZATION         </v>
      </c>
      <c r="D43" s="19">
        <f>+'Base Data'!J43</f>
        <v>582756</v>
      </c>
      <c r="E43" s="20">
        <f>ROUND(LOOKUP($I$2:$I$49,'Category Groupings'!$B$2:$B$9,1+'Category Groupings'!$F$2:$F$9)*D43,0)</f>
        <v>744179</v>
      </c>
      <c r="F43" s="20">
        <f>ROUND(LOOKUP($I$2:$I$49,'Category Groupings'!$B$2:$B$9,1+'Category Groupings'!$D$2:$D$9)*Calculations!D43,0)</f>
        <v>606066</v>
      </c>
      <c r="G43" s="20">
        <f>ROUND(LOOKUP($I$2:$I$49,'Category Groupings'!$B$2:$B$9,1+'Category Groupings'!$F$2:$F$9)*F43,0)</f>
        <v>773946</v>
      </c>
      <c r="H43" s="20">
        <f t="shared" si="0"/>
        <v>29767</v>
      </c>
      <c r="I43" s="19" t="str">
        <f>+'Base Data'!F43</f>
        <v>0170</v>
      </c>
      <c r="J43" s="19" t="str">
        <f>+'Base Data'!G43</f>
        <v xml:space="preserve">PROFESSIONAL STAFF SAL        </v>
      </c>
      <c r="K43" s="2" t="str">
        <f>+'Base Data'!H43</f>
        <v>1</v>
      </c>
      <c r="L43" s="2" t="str">
        <f>+'Base Data'!I43</f>
        <v>GOF &amp; DOF</v>
      </c>
    </row>
    <row r="44" spans="1:12" ht="18" customHeight="1" x14ac:dyDescent="0.25">
      <c r="A44" s="19" t="str">
        <f>+'Base Data'!A44</f>
        <v>2015</v>
      </c>
      <c r="B44" s="19" t="str">
        <f>+'Base Data'!D44</f>
        <v>301</v>
      </c>
      <c r="C44" s="19" t="str">
        <f>+'Base Data'!E44</f>
        <v xml:space="preserve">HEALTH SCIENCES ADMIN         </v>
      </c>
      <c r="D44" s="19">
        <f>+'Base Data'!J44</f>
        <v>403512</v>
      </c>
      <c r="E44" s="20">
        <f>ROUND(LOOKUP($I$2:$I$49,'Category Groupings'!$B$2:$B$9,1+'Category Groupings'!$F$2:$F$9)*D44,0)</f>
        <v>495109</v>
      </c>
      <c r="F44" s="20">
        <f>ROUND(LOOKUP($I$2:$I$49,'Category Groupings'!$B$2:$B$9,1+'Category Groupings'!$D$2:$D$9)*Calculations!D44,0)</f>
        <v>419652</v>
      </c>
      <c r="G44" s="20">
        <f>ROUND(LOOKUP($I$2:$I$49,'Category Groupings'!$B$2:$B$9,1+'Category Groupings'!$F$2:$F$9)*F44,0)</f>
        <v>514913</v>
      </c>
      <c r="H44" s="20">
        <f t="shared" si="0"/>
        <v>19804</v>
      </c>
      <c r="I44" s="19" t="str">
        <f>+'Base Data'!F44</f>
        <v>0110</v>
      </c>
      <c r="J44" s="19" t="str">
        <f>+'Base Data'!G44</f>
        <v xml:space="preserve">INSTR/RES FACULTY SAL         </v>
      </c>
      <c r="K44" s="2" t="str">
        <f>+'Base Data'!H44</f>
        <v>1</v>
      </c>
      <c r="L44" s="2" t="str">
        <f>+'Base Data'!I44</f>
        <v>GOF &amp; DOF</v>
      </c>
    </row>
    <row r="45" spans="1:12" ht="18" customHeight="1" x14ac:dyDescent="0.25">
      <c r="A45" s="19" t="str">
        <f>+'Base Data'!A45</f>
        <v>2015</v>
      </c>
      <c r="B45" s="19" t="str">
        <f>+'Base Data'!D45</f>
        <v>301</v>
      </c>
      <c r="C45" s="19" t="str">
        <f>+'Base Data'!E45</f>
        <v xml:space="preserve">HEALTH SCIENCES ADMIN         </v>
      </c>
      <c r="D45" s="19">
        <f>+'Base Data'!J45</f>
        <v>1828704</v>
      </c>
      <c r="E45" s="20">
        <f>ROUND(LOOKUP($I$2:$I$49,'Category Groupings'!$B$2:$B$9,1+'Category Groupings'!$F$2:$F$9)*D45,0)</f>
        <v>2446806</v>
      </c>
      <c r="F45" s="20">
        <f>ROUND(LOOKUP($I$2:$I$49,'Category Groupings'!$B$2:$B$9,1+'Category Groupings'!$D$2:$D$9)*Calculations!D45,0)</f>
        <v>1883565</v>
      </c>
      <c r="G45" s="20">
        <f>ROUND(LOOKUP($I$2:$I$49,'Category Groupings'!$B$2:$B$9,1+'Category Groupings'!$F$2:$F$9)*F45,0)</f>
        <v>2520210</v>
      </c>
      <c r="H45" s="20">
        <f t="shared" si="0"/>
        <v>73404</v>
      </c>
      <c r="I45" s="19" t="str">
        <f>+'Base Data'!F45</f>
        <v>0160</v>
      </c>
      <c r="J45" s="19" t="str">
        <f>+'Base Data'!G45</f>
        <v xml:space="preserve">CLASS (HEPB) STAFF SAL        </v>
      </c>
      <c r="K45" s="2" t="str">
        <f>+'Base Data'!H45</f>
        <v>1</v>
      </c>
      <c r="L45" s="2" t="str">
        <f>+'Base Data'!I45</f>
        <v>GOF &amp; DOF</v>
      </c>
    </row>
    <row r="46" spans="1:12" ht="18" customHeight="1" x14ac:dyDescent="0.25">
      <c r="A46" s="19" t="str">
        <f>+'Base Data'!A46</f>
        <v>2015</v>
      </c>
      <c r="B46" s="19" t="str">
        <f>+'Base Data'!D46</f>
        <v>301</v>
      </c>
      <c r="C46" s="19" t="str">
        <f>+'Base Data'!E46</f>
        <v xml:space="preserve">HEALTH SCIENCES ADMIN         </v>
      </c>
      <c r="D46" s="19">
        <f>+'Base Data'!J46</f>
        <v>5766408</v>
      </c>
      <c r="E46" s="20">
        <f>ROUND(LOOKUP($I$2:$I$49,'Category Groupings'!$B$2:$B$9,1+'Category Groupings'!$F$2:$F$9)*D46,0)</f>
        <v>7363703</v>
      </c>
      <c r="F46" s="20">
        <f>ROUND(LOOKUP($I$2:$I$49,'Category Groupings'!$B$2:$B$9,1+'Category Groupings'!$D$2:$D$9)*Calculations!D46,0)</f>
        <v>5997064</v>
      </c>
      <c r="G46" s="20">
        <f>ROUND(LOOKUP($I$2:$I$49,'Category Groupings'!$B$2:$B$9,1+'Category Groupings'!$F$2:$F$9)*F46,0)</f>
        <v>7658251</v>
      </c>
      <c r="H46" s="20">
        <f t="shared" si="0"/>
        <v>294548</v>
      </c>
      <c r="I46" s="19" t="str">
        <f>+'Base Data'!F46</f>
        <v>0170</v>
      </c>
      <c r="J46" s="19" t="str">
        <f>+'Base Data'!G46</f>
        <v xml:space="preserve">PROFESSIONAL STAFF SAL        </v>
      </c>
      <c r="K46" s="2" t="str">
        <f>+'Base Data'!H46</f>
        <v>1</v>
      </c>
      <c r="L46" s="2" t="str">
        <f>+'Base Data'!I46</f>
        <v>GOF &amp; DOF</v>
      </c>
    </row>
    <row r="47" spans="1:12" ht="18" customHeight="1" x14ac:dyDescent="0.25">
      <c r="A47" s="19" t="str">
        <f>+'Base Data'!A47</f>
        <v>2015</v>
      </c>
      <c r="B47" s="19" t="str">
        <f>+'Base Data'!D47</f>
        <v>303</v>
      </c>
      <c r="C47" s="19" t="str">
        <f>+'Base Data'!E47</f>
        <v xml:space="preserve">UW MEDICINE CB                </v>
      </c>
      <c r="D47" s="19">
        <f>+'Base Data'!J47</f>
        <v>35412</v>
      </c>
      <c r="E47" s="20">
        <f>ROUND(LOOKUP($I$2:$I$49,'Category Groupings'!$B$2:$B$9,1+'Category Groupings'!$F$2:$F$9)*D47,0)</f>
        <v>47381</v>
      </c>
      <c r="F47" s="20">
        <f>ROUND(LOOKUP($I$2:$I$49,'Category Groupings'!$B$2:$B$9,1+'Category Groupings'!$D$2:$D$9)*Calculations!D47,0)</f>
        <v>36474</v>
      </c>
      <c r="G47" s="20">
        <f>ROUND(LOOKUP($I$2:$I$49,'Category Groupings'!$B$2:$B$9,1+'Category Groupings'!$F$2:$F$9)*F47,0)</f>
        <v>48802</v>
      </c>
      <c r="H47" s="20">
        <f t="shared" si="0"/>
        <v>1421</v>
      </c>
      <c r="I47" s="19" t="str">
        <f>+'Base Data'!F47</f>
        <v>0160</v>
      </c>
      <c r="J47" s="19" t="str">
        <f>+'Base Data'!G47</f>
        <v xml:space="preserve">CLASS (HEPB) STAFF SAL        </v>
      </c>
      <c r="K47" s="2" t="str">
        <f>+'Base Data'!H47</f>
        <v>1</v>
      </c>
      <c r="L47" s="2" t="str">
        <f>+'Base Data'!I47</f>
        <v>GOF &amp; DOF</v>
      </c>
    </row>
    <row r="48" spans="1:12" ht="18" customHeight="1" x14ac:dyDescent="0.25">
      <c r="A48" s="19" t="str">
        <f>+'Base Data'!A48</f>
        <v>2015</v>
      </c>
      <c r="B48" s="19" t="str">
        <f>+'Base Data'!D48</f>
        <v>303</v>
      </c>
      <c r="C48" s="19" t="str">
        <f>+'Base Data'!E48</f>
        <v xml:space="preserve">UW MEDICINE CB                </v>
      </c>
      <c r="D48" s="19">
        <f>+'Base Data'!J48</f>
        <v>682668</v>
      </c>
      <c r="E48" s="20">
        <f>ROUND(LOOKUP($I$2:$I$49,'Category Groupings'!$B$2:$B$9,1+'Category Groupings'!$F$2:$F$9)*D48,0)</f>
        <v>871767</v>
      </c>
      <c r="F48" s="20">
        <f>ROUND(LOOKUP($I$2:$I$49,'Category Groupings'!$B$2:$B$9,1+'Category Groupings'!$D$2:$D$9)*Calculations!D48,0)</f>
        <v>709975</v>
      </c>
      <c r="G48" s="20">
        <f>ROUND(LOOKUP($I$2:$I$49,'Category Groupings'!$B$2:$B$9,1+'Category Groupings'!$F$2:$F$9)*F48,0)</f>
        <v>906638</v>
      </c>
      <c r="H48" s="20">
        <f t="shared" si="0"/>
        <v>34871</v>
      </c>
      <c r="I48" s="19" t="str">
        <f>+'Base Data'!F48</f>
        <v>0170</v>
      </c>
      <c r="J48" s="19" t="str">
        <f>+'Base Data'!G48</f>
        <v xml:space="preserve">PROFESSIONAL STAFF SAL        </v>
      </c>
      <c r="K48" s="2" t="str">
        <f>+'Base Data'!H48</f>
        <v>1</v>
      </c>
      <c r="L48" s="2" t="str">
        <f>+'Base Data'!I48</f>
        <v>GOF &amp; DOF</v>
      </c>
    </row>
    <row r="49" spans="1:12" ht="18" customHeight="1" x14ac:dyDescent="0.25">
      <c r="A49" s="19" t="str">
        <f>+'Base Data'!A49</f>
        <v>2015</v>
      </c>
      <c r="B49" s="19" t="str">
        <f>+'Base Data'!D49</f>
        <v>403</v>
      </c>
      <c r="C49" s="19" t="str">
        <f>+'Base Data'!E49</f>
        <v xml:space="preserve">PLANNING &amp; BUDGETING          </v>
      </c>
      <c r="D49" s="19">
        <f>+'Base Data'!J49</f>
        <v>534913</v>
      </c>
      <c r="E49" s="20">
        <f>ROUND(LOOKUP($I$2:$I$49,'Category Groupings'!$B$2:$B$9,1+'Category Groupings'!$F$2:$F$9)*D49,0)</f>
        <v>656338</v>
      </c>
      <c r="F49" s="20">
        <f>ROUND(LOOKUP($I$2:$I$49,'Category Groupings'!$B$2:$B$9,1+'Category Groupings'!$D$2:$D$9)*Calculations!D49,0)</f>
        <v>556310</v>
      </c>
      <c r="G49" s="20">
        <f>ROUND(LOOKUP($I$2:$I$49,'Category Groupings'!$B$2:$B$9,1+'Category Groupings'!$F$2:$F$9)*F49,0)</f>
        <v>682592</v>
      </c>
      <c r="H49" s="20">
        <f t="shared" ref="H49" si="1">+G49-E49</f>
        <v>26254</v>
      </c>
      <c r="I49" s="19" t="str">
        <f>+'Base Data'!F49</f>
        <v>0110</v>
      </c>
      <c r="J49" s="19" t="str">
        <f>+'Base Data'!G49</f>
        <v xml:space="preserve">INSTR/RES FACULTY SAL         </v>
      </c>
      <c r="K49" s="2" t="str">
        <f>+'Base Data'!H49</f>
        <v>1</v>
      </c>
      <c r="L49" s="2" t="str">
        <f>+'Base Data'!I49</f>
        <v>GOF &amp; DOF</v>
      </c>
    </row>
  </sheetData>
  <autoFilter ref="A1:L4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E11" sqref="E11"/>
    </sheetView>
  </sheetViews>
  <sheetFormatPr defaultRowHeight="15" x14ac:dyDescent="0.25"/>
  <cols>
    <col min="1" max="1" width="28.42578125" style="2" bestFit="1" customWidth="1"/>
    <col min="2" max="16384" width="9.140625" style="2"/>
  </cols>
  <sheetData>
    <row r="1" spans="1:6" ht="45" x14ac:dyDescent="0.25">
      <c r="A1" s="22" t="s">
        <v>45</v>
      </c>
      <c r="B1" s="22" t="s">
        <v>46</v>
      </c>
      <c r="C1" s="22" t="s">
        <v>47</v>
      </c>
      <c r="D1" s="22" t="s">
        <v>48</v>
      </c>
      <c r="E1" s="22" t="s">
        <v>49</v>
      </c>
      <c r="F1" s="22" t="s">
        <v>50</v>
      </c>
    </row>
    <row r="2" spans="1:6" x14ac:dyDescent="0.25">
      <c r="A2" s="23" t="s">
        <v>51</v>
      </c>
      <c r="B2" s="24" t="s">
        <v>52</v>
      </c>
      <c r="C2" s="25">
        <f>F2-E2</f>
        <v>0.161</v>
      </c>
      <c r="D2" s="26">
        <f>'Select Salary Changes'!D11</f>
        <v>0.04</v>
      </c>
      <c r="E2" s="27">
        <v>6.6000000000000003E-2</v>
      </c>
      <c r="F2" s="25">
        <v>0.22700000000000001</v>
      </c>
    </row>
    <row r="3" spans="1:6" x14ac:dyDescent="0.25">
      <c r="A3" s="28" t="s">
        <v>53</v>
      </c>
      <c r="B3" s="24" t="s">
        <v>54</v>
      </c>
      <c r="C3" s="25">
        <f t="shared" ref="C3:C9" si="0">F3-E3</f>
        <v>0.12400000000000003</v>
      </c>
      <c r="D3" s="26">
        <f>'Select Salary Changes'!D12</f>
        <v>0.04</v>
      </c>
      <c r="E3" s="27">
        <v>0.14299999999999999</v>
      </c>
      <c r="F3" s="25">
        <v>0.26700000000000002</v>
      </c>
    </row>
    <row r="4" spans="1:6" x14ac:dyDescent="0.25">
      <c r="A4" s="23" t="s">
        <v>55</v>
      </c>
      <c r="B4" s="24" t="s">
        <v>56</v>
      </c>
      <c r="C4" s="25">
        <f t="shared" si="0"/>
        <v>1.1999999999999983E-2</v>
      </c>
      <c r="D4" s="26">
        <f>'Select Salary Changes'!D15</f>
        <v>0.1</v>
      </c>
      <c r="E4" s="27">
        <v>0.19400000000000001</v>
      </c>
      <c r="F4" s="25">
        <v>0.20599999999999999</v>
      </c>
    </row>
    <row r="5" spans="1:6" x14ac:dyDescent="0.25">
      <c r="A5" s="23" t="s">
        <v>57</v>
      </c>
      <c r="B5" s="24" t="s">
        <v>58</v>
      </c>
      <c r="C5" s="25">
        <f t="shared" si="0"/>
        <v>1.1999999999999983E-2</v>
      </c>
      <c r="D5" s="26">
        <f>'Select Salary Changes'!D15</f>
        <v>0.1</v>
      </c>
      <c r="E5" s="27">
        <v>0.19400000000000001</v>
      </c>
      <c r="F5" s="25">
        <v>0.20599999999999999</v>
      </c>
    </row>
    <row r="6" spans="1:6" x14ac:dyDescent="0.25">
      <c r="A6" s="23" t="s">
        <v>59</v>
      </c>
      <c r="B6" s="24" t="s">
        <v>60</v>
      </c>
      <c r="C6" s="25">
        <f t="shared" si="0"/>
        <v>0</v>
      </c>
      <c r="D6" s="26">
        <f>'Select Salary Changes'!D14</f>
        <v>0.04</v>
      </c>
      <c r="E6" s="27">
        <v>0.16900000000000001</v>
      </c>
      <c r="F6" s="25">
        <v>0.16900000000000001</v>
      </c>
    </row>
    <row r="7" spans="1:6" x14ac:dyDescent="0.25">
      <c r="A7" s="23" t="s">
        <v>61</v>
      </c>
      <c r="B7" s="24" t="s">
        <v>62</v>
      </c>
      <c r="C7" s="25">
        <f t="shared" si="0"/>
        <v>0.18400000000000002</v>
      </c>
      <c r="D7" s="26">
        <f>'Select Salary Changes'!D16</f>
        <v>0.03</v>
      </c>
      <c r="E7" s="27">
        <v>0.154</v>
      </c>
      <c r="F7" s="25">
        <v>0.33800000000000002</v>
      </c>
    </row>
    <row r="8" spans="1:6" x14ac:dyDescent="0.25">
      <c r="A8" s="23" t="s">
        <v>63</v>
      </c>
      <c r="B8" s="24" t="s">
        <v>64</v>
      </c>
      <c r="C8" s="25">
        <f t="shared" si="0"/>
        <v>0.17400000000000004</v>
      </c>
      <c r="D8" s="26">
        <f>'Select Salary Changes'!D17</f>
        <v>0.04</v>
      </c>
      <c r="E8" s="27">
        <v>0.10299999999999999</v>
      </c>
      <c r="F8" s="25">
        <v>0.27700000000000002</v>
      </c>
    </row>
    <row r="9" spans="1:6" x14ac:dyDescent="0.25">
      <c r="A9" s="23" t="s">
        <v>65</v>
      </c>
      <c r="B9" s="24" t="s">
        <v>66</v>
      </c>
      <c r="C9" s="25">
        <f t="shared" si="0"/>
        <v>0</v>
      </c>
      <c r="D9" s="26">
        <f>'Select Salary Changes'!D13</f>
        <v>0.04</v>
      </c>
      <c r="E9" s="27">
        <v>0.22900000000000001</v>
      </c>
      <c r="F9" s="25">
        <v>0.22900000000000001</v>
      </c>
    </row>
    <row r="11" spans="1:6" x14ac:dyDescent="0.25">
      <c r="A11" s="23" t="s">
        <v>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opLeftCell="A35" workbookViewId="0">
      <selection activeCell="E50" sqref="E50"/>
    </sheetView>
  </sheetViews>
  <sheetFormatPr defaultRowHeight="18" customHeight="1" x14ac:dyDescent="0.25"/>
  <cols>
    <col min="1" max="4" width="9.140625" style="2"/>
    <col min="5" max="5" width="48" style="2" customWidth="1"/>
    <col min="6" max="6" width="9.140625" style="2"/>
    <col min="7" max="7" width="50" style="2" customWidth="1"/>
    <col min="8" max="8" width="9.140625" style="2"/>
    <col min="9" max="9" width="35.7109375" style="2" customWidth="1"/>
    <col min="10" max="16384" width="9.140625" style="2"/>
  </cols>
  <sheetData>
    <row r="1" spans="1:10" ht="18" customHeight="1" x14ac:dyDescent="0.25">
      <c r="A1" s="49" t="s">
        <v>36</v>
      </c>
      <c r="B1" s="49" t="s">
        <v>83</v>
      </c>
      <c r="C1" s="49" t="s">
        <v>84</v>
      </c>
      <c r="D1" s="49" t="s">
        <v>71</v>
      </c>
      <c r="E1" s="49" t="s">
        <v>72</v>
      </c>
      <c r="F1" s="49" t="s">
        <v>43</v>
      </c>
      <c r="G1" s="49" t="s">
        <v>44</v>
      </c>
      <c r="H1" s="49" t="s">
        <v>74</v>
      </c>
      <c r="I1" s="49" t="s">
        <v>75</v>
      </c>
      <c r="J1" s="49" t="s">
        <v>70</v>
      </c>
    </row>
    <row r="2" spans="1:10" ht="18" customHeight="1" x14ac:dyDescent="0.25">
      <c r="A2" s="50" t="s">
        <v>68</v>
      </c>
      <c r="B2" s="50" t="s">
        <v>85</v>
      </c>
      <c r="C2" s="50" t="s">
        <v>22</v>
      </c>
      <c r="D2" s="50" t="s">
        <v>86</v>
      </c>
      <c r="E2" s="50" t="s">
        <v>28</v>
      </c>
      <c r="F2" s="50" t="s">
        <v>52</v>
      </c>
      <c r="G2" s="50" t="s">
        <v>51</v>
      </c>
      <c r="H2" s="50" t="s">
        <v>0</v>
      </c>
      <c r="I2" s="50" t="s">
        <v>76</v>
      </c>
      <c r="J2" s="51">
        <v>634008</v>
      </c>
    </row>
    <row r="3" spans="1:10" ht="18" customHeight="1" x14ac:dyDescent="0.25">
      <c r="A3" s="50" t="s">
        <v>68</v>
      </c>
      <c r="B3" s="50" t="s">
        <v>85</v>
      </c>
      <c r="C3" s="50" t="s">
        <v>22</v>
      </c>
      <c r="D3" s="50" t="s">
        <v>86</v>
      </c>
      <c r="E3" s="50" t="s">
        <v>28</v>
      </c>
      <c r="F3" s="50" t="s">
        <v>64</v>
      </c>
      <c r="G3" s="50" t="s">
        <v>63</v>
      </c>
      <c r="H3" s="50" t="s">
        <v>0</v>
      </c>
      <c r="I3" s="50" t="s">
        <v>76</v>
      </c>
      <c r="J3" s="51">
        <v>1458852</v>
      </c>
    </row>
    <row r="4" spans="1:10" ht="18" customHeight="1" x14ac:dyDescent="0.25">
      <c r="A4" s="50" t="s">
        <v>68</v>
      </c>
      <c r="B4" s="50" t="s">
        <v>85</v>
      </c>
      <c r="C4" s="50" t="s">
        <v>22</v>
      </c>
      <c r="D4" s="50" t="s">
        <v>87</v>
      </c>
      <c r="E4" s="50" t="s">
        <v>23</v>
      </c>
      <c r="F4" s="50" t="s">
        <v>62</v>
      </c>
      <c r="G4" s="50" t="s">
        <v>61</v>
      </c>
      <c r="H4" s="50" t="s">
        <v>0</v>
      </c>
      <c r="I4" s="50" t="s">
        <v>76</v>
      </c>
      <c r="J4" s="51">
        <v>326028</v>
      </c>
    </row>
    <row r="5" spans="1:10" ht="18" customHeight="1" x14ac:dyDescent="0.25">
      <c r="A5" s="50" t="s">
        <v>68</v>
      </c>
      <c r="B5" s="50" t="s">
        <v>85</v>
      </c>
      <c r="C5" s="50" t="s">
        <v>22</v>
      </c>
      <c r="D5" s="50" t="s">
        <v>87</v>
      </c>
      <c r="E5" s="50" t="s">
        <v>23</v>
      </c>
      <c r="F5" s="50" t="s">
        <v>64</v>
      </c>
      <c r="G5" s="50" t="s">
        <v>63</v>
      </c>
      <c r="H5" s="50" t="s">
        <v>0</v>
      </c>
      <c r="I5" s="50" t="s">
        <v>76</v>
      </c>
      <c r="J5" s="51">
        <v>90456</v>
      </c>
    </row>
    <row r="6" spans="1:10" ht="18" customHeight="1" x14ac:dyDescent="0.25">
      <c r="A6" s="50" t="s">
        <v>68</v>
      </c>
      <c r="B6" s="50" t="s">
        <v>85</v>
      </c>
      <c r="C6" s="50" t="s">
        <v>22</v>
      </c>
      <c r="D6" s="50" t="s">
        <v>88</v>
      </c>
      <c r="E6" s="50" t="s">
        <v>29</v>
      </c>
      <c r="F6" s="50" t="s">
        <v>52</v>
      </c>
      <c r="G6" s="50" t="s">
        <v>51</v>
      </c>
      <c r="H6" s="50" t="s">
        <v>0</v>
      </c>
      <c r="I6" s="50" t="s">
        <v>76</v>
      </c>
      <c r="J6" s="51">
        <v>1832668</v>
      </c>
    </row>
    <row r="7" spans="1:10" ht="18" customHeight="1" x14ac:dyDescent="0.25">
      <c r="A7" s="50" t="s">
        <v>68</v>
      </c>
      <c r="B7" s="50" t="s">
        <v>85</v>
      </c>
      <c r="C7" s="50" t="s">
        <v>22</v>
      </c>
      <c r="D7" s="50" t="s">
        <v>88</v>
      </c>
      <c r="E7" s="50" t="s">
        <v>29</v>
      </c>
      <c r="F7" s="50" t="s">
        <v>58</v>
      </c>
      <c r="G7" s="50" t="s">
        <v>57</v>
      </c>
      <c r="H7" s="50" t="s">
        <v>0</v>
      </c>
      <c r="I7" s="50" t="s">
        <v>76</v>
      </c>
      <c r="J7" s="51">
        <v>123418</v>
      </c>
    </row>
    <row r="8" spans="1:10" ht="18" customHeight="1" x14ac:dyDescent="0.25">
      <c r="A8" s="50" t="s">
        <v>68</v>
      </c>
      <c r="B8" s="50" t="s">
        <v>85</v>
      </c>
      <c r="C8" s="50" t="s">
        <v>22</v>
      </c>
      <c r="D8" s="50" t="s">
        <v>88</v>
      </c>
      <c r="E8" s="50" t="s">
        <v>29</v>
      </c>
      <c r="F8" s="50" t="s">
        <v>62</v>
      </c>
      <c r="G8" s="50" t="s">
        <v>61</v>
      </c>
      <c r="H8" s="50" t="s">
        <v>0</v>
      </c>
      <c r="I8" s="50" t="s">
        <v>76</v>
      </c>
      <c r="J8" s="51">
        <v>2002968</v>
      </c>
    </row>
    <row r="9" spans="1:10" ht="18" customHeight="1" x14ac:dyDescent="0.25">
      <c r="A9" s="50" t="s">
        <v>68</v>
      </c>
      <c r="B9" s="50" t="s">
        <v>85</v>
      </c>
      <c r="C9" s="50" t="s">
        <v>22</v>
      </c>
      <c r="D9" s="50" t="s">
        <v>88</v>
      </c>
      <c r="E9" s="50" t="s">
        <v>29</v>
      </c>
      <c r="F9" s="50" t="s">
        <v>64</v>
      </c>
      <c r="G9" s="50" t="s">
        <v>63</v>
      </c>
      <c r="H9" s="50" t="s">
        <v>0</v>
      </c>
      <c r="I9" s="50" t="s">
        <v>76</v>
      </c>
      <c r="J9" s="51">
        <v>7743900</v>
      </c>
    </row>
    <row r="10" spans="1:10" ht="18" customHeight="1" x14ac:dyDescent="0.25">
      <c r="A10" s="50" t="s">
        <v>68</v>
      </c>
      <c r="B10" s="50" t="s">
        <v>85</v>
      </c>
      <c r="C10" s="50" t="s">
        <v>22</v>
      </c>
      <c r="D10" s="50" t="s">
        <v>89</v>
      </c>
      <c r="E10" s="50" t="s">
        <v>18</v>
      </c>
      <c r="F10" s="50" t="s">
        <v>64</v>
      </c>
      <c r="G10" s="50" t="s">
        <v>63</v>
      </c>
      <c r="H10" s="50" t="s">
        <v>0</v>
      </c>
      <c r="I10" s="50" t="s">
        <v>76</v>
      </c>
      <c r="J10" s="51">
        <v>3736106</v>
      </c>
    </row>
    <row r="11" spans="1:10" ht="18" customHeight="1" x14ac:dyDescent="0.25">
      <c r="A11" s="50" t="s">
        <v>68</v>
      </c>
      <c r="B11" s="50" t="s">
        <v>85</v>
      </c>
      <c r="C11" s="50" t="s">
        <v>22</v>
      </c>
      <c r="D11" s="50" t="s">
        <v>90</v>
      </c>
      <c r="E11" s="50" t="s">
        <v>34</v>
      </c>
      <c r="F11" s="50" t="s">
        <v>58</v>
      </c>
      <c r="G11" s="50" t="s">
        <v>57</v>
      </c>
      <c r="H11" s="50" t="s">
        <v>0</v>
      </c>
      <c r="I11" s="50" t="s">
        <v>76</v>
      </c>
      <c r="J11" s="51">
        <v>17847</v>
      </c>
    </row>
    <row r="12" spans="1:10" ht="18" customHeight="1" x14ac:dyDescent="0.25">
      <c r="A12" s="50" t="s">
        <v>68</v>
      </c>
      <c r="B12" s="50" t="s">
        <v>85</v>
      </c>
      <c r="C12" s="50" t="s">
        <v>22</v>
      </c>
      <c r="D12" s="50" t="s">
        <v>90</v>
      </c>
      <c r="E12" s="50" t="s">
        <v>34</v>
      </c>
      <c r="F12" s="50" t="s">
        <v>62</v>
      </c>
      <c r="G12" s="50" t="s">
        <v>61</v>
      </c>
      <c r="H12" s="50" t="s">
        <v>0</v>
      </c>
      <c r="I12" s="50" t="s">
        <v>76</v>
      </c>
      <c r="J12" s="51">
        <v>414168</v>
      </c>
    </row>
    <row r="13" spans="1:10" ht="18" customHeight="1" x14ac:dyDescent="0.25">
      <c r="A13" s="50" t="s">
        <v>68</v>
      </c>
      <c r="B13" s="50" t="s">
        <v>85</v>
      </c>
      <c r="C13" s="50" t="s">
        <v>22</v>
      </c>
      <c r="D13" s="50" t="s">
        <v>90</v>
      </c>
      <c r="E13" s="50" t="s">
        <v>34</v>
      </c>
      <c r="F13" s="50" t="s">
        <v>64</v>
      </c>
      <c r="G13" s="50" t="s">
        <v>63</v>
      </c>
      <c r="H13" s="50" t="s">
        <v>0</v>
      </c>
      <c r="I13" s="50" t="s">
        <v>76</v>
      </c>
      <c r="J13" s="51">
        <v>3963442</v>
      </c>
    </row>
    <row r="14" spans="1:10" ht="18" customHeight="1" x14ac:dyDescent="0.25">
      <c r="A14" s="50" t="s">
        <v>68</v>
      </c>
      <c r="B14" s="50" t="s">
        <v>85</v>
      </c>
      <c r="C14" s="50" t="s">
        <v>22</v>
      </c>
      <c r="D14" s="50" t="s">
        <v>91</v>
      </c>
      <c r="E14" s="50" t="s">
        <v>25</v>
      </c>
      <c r="F14" s="50" t="s">
        <v>58</v>
      </c>
      <c r="G14" s="50" t="s">
        <v>57</v>
      </c>
      <c r="H14" s="50" t="s">
        <v>0</v>
      </c>
      <c r="I14" s="50" t="s">
        <v>76</v>
      </c>
      <c r="J14" s="51">
        <v>22128</v>
      </c>
    </row>
    <row r="15" spans="1:10" ht="18" customHeight="1" x14ac:dyDescent="0.25">
      <c r="A15" s="50" t="s">
        <v>68</v>
      </c>
      <c r="B15" s="50" t="s">
        <v>85</v>
      </c>
      <c r="C15" s="50" t="s">
        <v>22</v>
      </c>
      <c r="D15" s="50" t="s">
        <v>91</v>
      </c>
      <c r="E15" s="50" t="s">
        <v>25</v>
      </c>
      <c r="F15" s="50" t="s">
        <v>62</v>
      </c>
      <c r="G15" s="50" t="s">
        <v>61</v>
      </c>
      <c r="H15" s="50" t="s">
        <v>0</v>
      </c>
      <c r="I15" s="50" t="s">
        <v>76</v>
      </c>
      <c r="J15" s="51">
        <v>4999146</v>
      </c>
    </row>
    <row r="16" spans="1:10" ht="18" customHeight="1" x14ac:dyDescent="0.25">
      <c r="A16" s="50" t="s">
        <v>68</v>
      </c>
      <c r="B16" s="50" t="s">
        <v>85</v>
      </c>
      <c r="C16" s="50" t="s">
        <v>22</v>
      </c>
      <c r="D16" s="50" t="s">
        <v>91</v>
      </c>
      <c r="E16" s="50" t="s">
        <v>25</v>
      </c>
      <c r="F16" s="50" t="s">
        <v>64</v>
      </c>
      <c r="G16" s="50" t="s">
        <v>63</v>
      </c>
      <c r="H16" s="50" t="s">
        <v>0</v>
      </c>
      <c r="I16" s="50" t="s">
        <v>76</v>
      </c>
      <c r="J16" s="51">
        <v>9012262</v>
      </c>
    </row>
    <row r="17" spans="1:10" ht="18" customHeight="1" x14ac:dyDescent="0.25">
      <c r="A17" s="50" t="s">
        <v>68</v>
      </c>
      <c r="B17" s="50" t="s">
        <v>85</v>
      </c>
      <c r="C17" s="50" t="s">
        <v>22</v>
      </c>
      <c r="D17" s="50" t="s">
        <v>92</v>
      </c>
      <c r="E17" s="50" t="s">
        <v>30</v>
      </c>
      <c r="F17" s="50" t="s">
        <v>62</v>
      </c>
      <c r="G17" s="50" t="s">
        <v>61</v>
      </c>
      <c r="H17" s="50" t="s">
        <v>0</v>
      </c>
      <c r="I17" s="50" t="s">
        <v>76</v>
      </c>
      <c r="J17" s="51">
        <v>32609784</v>
      </c>
    </row>
    <row r="18" spans="1:10" ht="18" customHeight="1" x14ac:dyDescent="0.25">
      <c r="A18" s="50" t="s">
        <v>68</v>
      </c>
      <c r="B18" s="50" t="s">
        <v>85</v>
      </c>
      <c r="C18" s="50" t="s">
        <v>22</v>
      </c>
      <c r="D18" s="50" t="s">
        <v>92</v>
      </c>
      <c r="E18" s="50" t="s">
        <v>30</v>
      </c>
      <c r="F18" s="50" t="s">
        <v>62</v>
      </c>
      <c r="G18" s="50" t="s">
        <v>61</v>
      </c>
      <c r="H18" s="50" t="s">
        <v>1</v>
      </c>
      <c r="I18" s="50" t="s">
        <v>73</v>
      </c>
      <c r="J18" s="51">
        <v>12465636</v>
      </c>
    </row>
    <row r="19" spans="1:10" ht="18" customHeight="1" x14ac:dyDescent="0.25">
      <c r="A19" s="50" t="s">
        <v>68</v>
      </c>
      <c r="B19" s="50" t="s">
        <v>85</v>
      </c>
      <c r="C19" s="50" t="s">
        <v>22</v>
      </c>
      <c r="D19" s="50" t="s">
        <v>92</v>
      </c>
      <c r="E19" s="50" t="s">
        <v>30</v>
      </c>
      <c r="F19" s="50" t="s">
        <v>62</v>
      </c>
      <c r="G19" s="50" t="s">
        <v>61</v>
      </c>
      <c r="H19" s="50" t="s">
        <v>77</v>
      </c>
      <c r="I19" s="50" t="s">
        <v>78</v>
      </c>
      <c r="J19" s="51">
        <v>86256</v>
      </c>
    </row>
    <row r="20" spans="1:10" ht="18" customHeight="1" x14ac:dyDescent="0.25">
      <c r="A20" s="50" t="s">
        <v>68</v>
      </c>
      <c r="B20" s="50" t="s">
        <v>85</v>
      </c>
      <c r="C20" s="50" t="s">
        <v>22</v>
      </c>
      <c r="D20" s="50" t="s">
        <v>92</v>
      </c>
      <c r="E20" s="50" t="s">
        <v>30</v>
      </c>
      <c r="F20" s="50" t="s">
        <v>64</v>
      </c>
      <c r="G20" s="50" t="s">
        <v>63</v>
      </c>
      <c r="H20" s="50" t="s">
        <v>0</v>
      </c>
      <c r="I20" s="50" t="s">
        <v>76</v>
      </c>
      <c r="J20" s="51">
        <v>21463264</v>
      </c>
    </row>
    <row r="21" spans="1:10" ht="18" customHeight="1" x14ac:dyDescent="0.25">
      <c r="A21" s="50" t="s">
        <v>68</v>
      </c>
      <c r="B21" s="50" t="s">
        <v>85</v>
      </c>
      <c r="C21" s="50" t="s">
        <v>22</v>
      </c>
      <c r="D21" s="50" t="s">
        <v>92</v>
      </c>
      <c r="E21" s="50" t="s">
        <v>30</v>
      </c>
      <c r="F21" s="50" t="s">
        <v>64</v>
      </c>
      <c r="G21" s="50" t="s">
        <v>63</v>
      </c>
      <c r="H21" s="50" t="s">
        <v>1</v>
      </c>
      <c r="I21" s="50" t="s">
        <v>73</v>
      </c>
      <c r="J21" s="51">
        <v>17246587</v>
      </c>
    </row>
    <row r="22" spans="1:10" ht="18" customHeight="1" x14ac:dyDescent="0.25">
      <c r="A22" s="50" t="s">
        <v>68</v>
      </c>
      <c r="B22" s="50" t="s">
        <v>85</v>
      </c>
      <c r="C22" s="50" t="s">
        <v>22</v>
      </c>
      <c r="D22" s="50" t="s">
        <v>92</v>
      </c>
      <c r="E22" s="50" t="s">
        <v>30</v>
      </c>
      <c r="F22" s="50" t="s">
        <v>64</v>
      </c>
      <c r="G22" s="50" t="s">
        <v>63</v>
      </c>
      <c r="H22" s="50" t="s">
        <v>77</v>
      </c>
      <c r="I22" s="50" t="s">
        <v>78</v>
      </c>
      <c r="J22" s="51">
        <v>1562436</v>
      </c>
    </row>
    <row r="23" spans="1:10" ht="18" customHeight="1" x14ac:dyDescent="0.25">
      <c r="A23" s="50" t="s">
        <v>68</v>
      </c>
      <c r="B23" s="50" t="s">
        <v>85</v>
      </c>
      <c r="C23" s="50" t="s">
        <v>22</v>
      </c>
      <c r="D23" s="50" t="s">
        <v>93</v>
      </c>
      <c r="E23" s="50" t="s">
        <v>27</v>
      </c>
      <c r="F23" s="50" t="s">
        <v>62</v>
      </c>
      <c r="G23" s="50" t="s">
        <v>61</v>
      </c>
      <c r="H23" s="50" t="s">
        <v>0</v>
      </c>
      <c r="I23" s="50" t="s">
        <v>76</v>
      </c>
      <c r="J23" s="51">
        <v>395160</v>
      </c>
    </row>
    <row r="24" spans="1:10" ht="18" customHeight="1" x14ac:dyDescent="0.25">
      <c r="A24" s="50" t="s">
        <v>68</v>
      </c>
      <c r="B24" s="50" t="s">
        <v>85</v>
      </c>
      <c r="C24" s="50" t="s">
        <v>22</v>
      </c>
      <c r="D24" s="50" t="s">
        <v>93</v>
      </c>
      <c r="E24" s="50" t="s">
        <v>27</v>
      </c>
      <c r="F24" s="50" t="s">
        <v>62</v>
      </c>
      <c r="G24" s="50" t="s">
        <v>61</v>
      </c>
      <c r="H24" s="50" t="s">
        <v>1</v>
      </c>
      <c r="I24" s="50" t="s">
        <v>73</v>
      </c>
      <c r="J24" s="51">
        <v>731232</v>
      </c>
    </row>
    <row r="25" spans="1:10" ht="18" customHeight="1" x14ac:dyDescent="0.25">
      <c r="A25" s="50" t="s">
        <v>68</v>
      </c>
      <c r="B25" s="50" t="s">
        <v>85</v>
      </c>
      <c r="C25" s="50" t="s">
        <v>22</v>
      </c>
      <c r="D25" s="50" t="s">
        <v>93</v>
      </c>
      <c r="E25" s="50" t="s">
        <v>27</v>
      </c>
      <c r="F25" s="50" t="s">
        <v>64</v>
      </c>
      <c r="G25" s="50" t="s">
        <v>63</v>
      </c>
      <c r="H25" s="50" t="s">
        <v>0</v>
      </c>
      <c r="I25" s="50" t="s">
        <v>76</v>
      </c>
      <c r="J25" s="51">
        <v>6623847</v>
      </c>
    </row>
    <row r="26" spans="1:10" ht="18" customHeight="1" x14ac:dyDescent="0.25">
      <c r="A26" s="50" t="s">
        <v>68</v>
      </c>
      <c r="B26" s="50" t="s">
        <v>85</v>
      </c>
      <c r="C26" s="50" t="s">
        <v>22</v>
      </c>
      <c r="D26" s="50" t="s">
        <v>93</v>
      </c>
      <c r="E26" s="50" t="s">
        <v>27</v>
      </c>
      <c r="F26" s="50" t="s">
        <v>64</v>
      </c>
      <c r="G26" s="50" t="s">
        <v>63</v>
      </c>
      <c r="H26" s="50" t="s">
        <v>1</v>
      </c>
      <c r="I26" s="50" t="s">
        <v>73</v>
      </c>
      <c r="J26" s="51">
        <v>4677600</v>
      </c>
    </row>
    <row r="27" spans="1:10" ht="18" customHeight="1" x14ac:dyDescent="0.25">
      <c r="A27" s="50" t="s">
        <v>68</v>
      </c>
      <c r="B27" s="50" t="s">
        <v>85</v>
      </c>
      <c r="C27" s="50" t="s">
        <v>22</v>
      </c>
      <c r="D27" s="50" t="s">
        <v>94</v>
      </c>
      <c r="E27" s="50" t="s">
        <v>31</v>
      </c>
      <c r="F27" s="50" t="s">
        <v>58</v>
      </c>
      <c r="G27" s="50" t="s">
        <v>57</v>
      </c>
      <c r="H27" s="50" t="s">
        <v>0</v>
      </c>
      <c r="I27" s="50" t="s">
        <v>76</v>
      </c>
      <c r="J27" s="51">
        <v>71484</v>
      </c>
    </row>
    <row r="28" spans="1:10" ht="18" customHeight="1" x14ac:dyDescent="0.25">
      <c r="A28" s="50" t="s">
        <v>68</v>
      </c>
      <c r="B28" s="50" t="s">
        <v>85</v>
      </c>
      <c r="C28" s="50" t="s">
        <v>22</v>
      </c>
      <c r="D28" s="50" t="s">
        <v>94</v>
      </c>
      <c r="E28" s="50" t="s">
        <v>31</v>
      </c>
      <c r="F28" s="50" t="s">
        <v>62</v>
      </c>
      <c r="G28" s="50" t="s">
        <v>61</v>
      </c>
      <c r="H28" s="50" t="s">
        <v>0</v>
      </c>
      <c r="I28" s="50" t="s">
        <v>76</v>
      </c>
      <c r="J28" s="51">
        <v>1597212</v>
      </c>
    </row>
    <row r="29" spans="1:10" ht="18" customHeight="1" x14ac:dyDescent="0.25">
      <c r="A29" s="50" t="s">
        <v>68</v>
      </c>
      <c r="B29" s="50" t="s">
        <v>85</v>
      </c>
      <c r="C29" s="50" t="s">
        <v>22</v>
      </c>
      <c r="D29" s="50" t="s">
        <v>94</v>
      </c>
      <c r="E29" s="50" t="s">
        <v>31</v>
      </c>
      <c r="F29" s="50" t="s">
        <v>64</v>
      </c>
      <c r="G29" s="50" t="s">
        <v>63</v>
      </c>
      <c r="H29" s="50" t="s">
        <v>0</v>
      </c>
      <c r="I29" s="50" t="s">
        <v>76</v>
      </c>
      <c r="J29" s="51">
        <v>26021112</v>
      </c>
    </row>
    <row r="30" spans="1:10" ht="18" customHeight="1" x14ac:dyDescent="0.25">
      <c r="A30" s="50" t="s">
        <v>68</v>
      </c>
      <c r="B30" s="50" t="s">
        <v>85</v>
      </c>
      <c r="C30" s="50" t="s">
        <v>22</v>
      </c>
      <c r="D30" s="50" t="s">
        <v>94</v>
      </c>
      <c r="E30" s="50" t="s">
        <v>31</v>
      </c>
      <c r="F30" s="50" t="s">
        <v>64</v>
      </c>
      <c r="G30" s="50" t="s">
        <v>63</v>
      </c>
      <c r="H30" s="50" t="s">
        <v>77</v>
      </c>
      <c r="I30" s="50" t="s">
        <v>78</v>
      </c>
      <c r="J30" s="51">
        <v>291924</v>
      </c>
    </row>
    <row r="31" spans="1:10" ht="18" customHeight="1" x14ac:dyDescent="0.25">
      <c r="A31" s="50" t="s">
        <v>68</v>
      </c>
      <c r="B31" s="50" t="s">
        <v>85</v>
      </c>
      <c r="C31" s="50" t="s">
        <v>22</v>
      </c>
      <c r="D31" s="50" t="s">
        <v>95</v>
      </c>
      <c r="E31" s="50" t="s">
        <v>35</v>
      </c>
      <c r="F31" s="50" t="s">
        <v>52</v>
      </c>
      <c r="G31" s="50" t="s">
        <v>51</v>
      </c>
      <c r="H31" s="50" t="s">
        <v>0</v>
      </c>
      <c r="I31" s="50" t="s">
        <v>76</v>
      </c>
      <c r="J31" s="51">
        <v>19400</v>
      </c>
    </row>
    <row r="32" spans="1:10" ht="18" customHeight="1" x14ac:dyDescent="0.25">
      <c r="A32" s="50" t="s">
        <v>68</v>
      </c>
      <c r="B32" s="50" t="s">
        <v>85</v>
      </c>
      <c r="C32" s="50" t="s">
        <v>22</v>
      </c>
      <c r="D32" s="50" t="s">
        <v>95</v>
      </c>
      <c r="E32" s="50" t="s">
        <v>35</v>
      </c>
      <c r="F32" s="50" t="s">
        <v>62</v>
      </c>
      <c r="G32" s="50" t="s">
        <v>61</v>
      </c>
      <c r="H32" s="50" t="s">
        <v>0</v>
      </c>
      <c r="I32" s="50" t="s">
        <v>76</v>
      </c>
      <c r="J32" s="51">
        <v>4260531</v>
      </c>
    </row>
    <row r="33" spans="1:10" ht="18" customHeight="1" x14ac:dyDescent="0.25">
      <c r="A33" s="50" t="s">
        <v>68</v>
      </c>
      <c r="B33" s="50" t="s">
        <v>85</v>
      </c>
      <c r="C33" s="50" t="s">
        <v>22</v>
      </c>
      <c r="D33" s="50" t="s">
        <v>95</v>
      </c>
      <c r="E33" s="50" t="s">
        <v>35</v>
      </c>
      <c r="F33" s="50" t="s">
        <v>64</v>
      </c>
      <c r="G33" s="50" t="s">
        <v>63</v>
      </c>
      <c r="H33" s="50" t="s">
        <v>0</v>
      </c>
      <c r="I33" s="50" t="s">
        <v>76</v>
      </c>
      <c r="J33" s="51">
        <v>4335413</v>
      </c>
    </row>
    <row r="34" spans="1:10" ht="18" customHeight="1" x14ac:dyDescent="0.25">
      <c r="A34" s="50" t="s">
        <v>68</v>
      </c>
      <c r="B34" s="50" t="s">
        <v>85</v>
      </c>
      <c r="C34" s="50" t="s">
        <v>22</v>
      </c>
      <c r="D34" s="50" t="s">
        <v>96</v>
      </c>
      <c r="E34" s="50" t="s">
        <v>26</v>
      </c>
      <c r="F34" s="50" t="s">
        <v>62</v>
      </c>
      <c r="G34" s="50" t="s">
        <v>61</v>
      </c>
      <c r="H34" s="50" t="s">
        <v>0</v>
      </c>
      <c r="I34" s="50" t="s">
        <v>76</v>
      </c>
      <c r="J34" s="51">
        <v>188208</v>
      </c>
    </row>
    <row r="35" spans="1:10" ht="18" customHeight="1" x14ac:dyDescent="0.25">
      <c r="A35" s="50" t="s">
        <v>68</v>
      </c>
      <c r="B35" s="50" t="s">
        <v>85</v>
      </c>
      <c r="C35" s="50" t="s">
        <v>22</v>
      </c>
      <c r="D35" s="50" t="s">
        <v>96</v>
      </c>
      <c r="E35" s="50" t="s">
        <v>26</v>
      </c>
      <c r="F35" s="50" t="s">
        <v>62</v>
      </c>
      <c r="G35" s="50" t="s">
        <v>61</v>
      </c>
      <c r="H35" s="50" t="s">
        <v>1</v>
      </c>
      <c r="I35" s="50" t="s">
        <v>73</v>
      </c>
      <c r="J35" s="51">
        <v>264744</v>
      </c>
    </row>
    <row r="36" spans="1:10" ht="18" customHeight="1" x14ac:dyDescent="0.25">
      <c r="A36" s="50" t="s">
        <v>68</v>
      </c>
      <c r="B36" s="50" t="s">
        <v>85</v>
      </c>
      <c r="C36" s="50" t="s">
        <v>22</v>
      </c>
      <c r="D36" s="50" t="s">
        <v>96</v>
      </c>
      <c r="E36" s="50" t="s">
        <v>26</v>
      </c>
      <c r="F36" s="50" t="s">
        <v>64</v>
      </c>
      <c r="G36" s="50" t="s">
        <v>63</v>
      </c>
      <c r="H36" s="50" t="s">
        <v>0</v>
      </c>
      <c r="I36" s="50" t="s">
        <v>76</v>
      </c>
      <c r="J36" s="51">
        <v>2705172</v>
      </c>
    </row>
    <row r="37" spans="1:10" ht="18" customHeight="1" x14ac:dyDescent="0.25">
      <c r="A37" s="50" t="s">
        <v>68</v>
      </c>
      <c r="B37" s="50" t="s">
        <v>85</v>
      </c>
      <c r="C37" s="50" t="s">
        <v>22</v>
      </c>
      <c r="D37" s="50" t="s">
        <v>96</v>
      </c>
      <c r="E37" s="50" t="s">
        <v>26</v>
      </c>
      <c r="F37" s="50" t="s">
        <v>64</v>
      </c>
      <c r="G37" s="50" t="s">
        <v>63</v>
      </c>
      <c r="H37" s="50" t="s">
        <v>1</v>
      </c>
      <c r="I37" s="50" t="s">
        <v>73</v>
      </c>
      <c r="J37" s="51">
        <v>1741584</v>
      </c>
    </row>
    <row r="38" spans="1:10" ht="18" customHeight="1" x14ac:dyDescent="0.25">
      <c r="A38" s="50" t="s">
        <v>68</v>
      </c>
      <c r="B38" s="50" t="s">
        <v>85</v>
      </c>
      <c r="C38" s="50" t="s">
        <v>22</v>
      </c>
      <c r="D38" s="50" t="s">
        <v>97</v>
      </c>
      <c r="E38" s="50" t="s">
        <v>33</v>
      </c>
      <c r="F38" s="50" t="s">
        <v>64</v>
      </c>
      <c r="G38" s="50" t="s">
        <v>63</v>
      </c>
      <c r="H38" s="50" t="s">
        <v>0</v>
      </c>
      <c r="I38" s="50" t="s">
        <v>76</v>
      </c>
      <c r="J38" s="51">
        <v>10182157</v>
      </c>
    </row>
    <row r="39" spans="1:10" ht="18" customHeight="1" x14ac:dyDescent="0.25">
      <c r="A39" s="50" t="s">
        <v>68</v>
      </c>
      <c r="B39" s="50" t="s">
        <v>85</v>
      </c>
      <c r="C39" s="50" t="s">
        <v>22</v>
      </c>
      <c r="D39" s="50" t="s">
        <v>98</v>
      </c>
      <c r="E39" s="50" t="s">
        <v>32</v>
      </c>
      <c r="F39" s="50" t="s">
        <v>52</v>
      </c>
      <c r="G39" s="50" t="s">
        <v>51</v>
      </c>
      <c r="H39" s="50" t="s">
        <v>0</v>
      </c>
      <c r="I39" s="50" t="s">
        <v>76</v>
      </c>
      <c r="J39" s="51">
        <v>480696</v>
      </c>
    </row>
    <row r="40" spans="1:10" ht="18" customHeight="1" x14ac:dyDescent="0.25">
      <c r="A40" s="50" t="s">
        <v>68</v>
      </c>
      <c r="B40" s="50" t="s">
        <v>85</v>
      </c>
      <c r="C40" s="50" t="s">
        <v>22</v>
      </c>
      <c r="D40" s="50" t="s">
        <v>98</v>
      </c>
      <c r="E40" s="50" t="s">
        <v>32</v>
      </c>
      <c r="F40" s="50" t="s">
        <v>62</v>
      </c>
      <c r="G40" s="50" t="s">
        <v>61</v>
      </c>
      <c r="H40" s="50" t="s">
        <v>0</v>
      </c>
      <c r="I40" s="50" t="s">
        <v>76</v>
      </c>
      <c r="J40" s="51">
        <v>1368216</v>
      </c>
    </row>
    <row r="41" spans="1:10" ht="18" customHeight="1" x14ac:dyDescent="0.25">
      <c r="A41" s="50" t="s">
        <v>68</v>
      </c>
      <c r="B41" s="50" t="s">
        <v>85</v>
      </c>
      <c r="C41" s="50" t="s">
        <v>22</v>
      </c>
      <c r="D41" s="50" t="s">
        <v>98</v>
      </c>
      <c r="E41" s="50" t="s">
        <v>32</v>
      </c>
      <c r="F41" s="50" t="s">
        <v>64</v>
      </c>
      <c r="G41" s="50" t="s">
        <v>63</v>
      </c>
      <c r="H41" s="50" t="s">
        <v>0</v>
      </c>
      <c r="I41" s="50" t="s">
        <v>76</v>
      </c>
      <c r="J41" s="51">
        <v>6482310</v>
      </c>
    </row>
    <row r="42" spans="1:10" ht="18" customHeight="1" x14ac:dyDescent="0.25">
      <c r="A42" s="50" t="s">
        <v>68</v>
      </c>
      <c r="B42" s="50" t="s">
        <v>85</v>
      </c>
      <c r="C42" s="50" t="s">
        <v>22</v>
      </c>
      <c r="D42" s="50" t="s">
        <v>99</v>
      </c>
      <c r="E42" s="50" t="s">
        <v>24</v>
      </c>
      <c r="F42" s="50" t="s">
        <v>52</v>
      </c>
      <c r="G42" s="50" t="s">
        <v>51</v>
      </c>
      <c r="H42" s="50" t="s">
        <v>0</v>
      </c>
      <c r="I42" s="50" t="s">
        <v>76</v>
      </c>
      <c r="J42" s="51">
        <v>143184</v>
      </c>
    </row>
    <row r="43" spans="1:10" ht="18" customHeight="1" x14ac:dyDescent="0.25">
      <c r="A43" s="50" t="s">
        <v>68</v>
      </c>
      <c r="B43" s="50" t="s">
        <v>85</v>
      </c>
      <c r="C43" s="50" t="s">
        <v>22</v>
      </c>
      <c r="D43" s="50" t="s">
        <v>99</v>
      </c>
      <c r="E43" s="50" t="s">
        <v>24</v>
      </c>
      <c r="F43" s="50" t="s">
        <v>64</v>
      </c>
      <c r="G43" s="50" t="s">
        <v>63</v>
      </c>
      <c r="H43" s="50" t="s">
        <v>0</v>
      </c>
      <c r="I43" s="50" t="s">
        <v>76</v>
      </c>
      <c r="J43" s="51">
        <v>582756</v>
      </c>
    </row>
    <row r="44" spans="1:10" ht="18" customHeight="1" x14ac:dyDescent="0.25">
      <c r="A44" s="50" t="s">
        <v>68</v>
      </c>
      <c r="B44" s="50" t="s">
        <v>100</v>
      </c>
      <c r="C44" s="50" t="s">
        <v>19</v>
      </c>
      <c r="D44" s="50" t="s">
        <v>101</v>
      </c>
      <c r="E44" s="50" t="s">
        <v>20</v>
      </c>
      <c r="F44" s="50" t="s">
        <v>52</v>
      </c>
      <c r="G44" s="50" t="s">
        <v>51</v>
      </c>
      <c r="H44" s="50" t="s">
        <v>0</v>
      </c>
      <c r="I44" s="50" t="s">
        <v>76</v>
      </c>
      <c r="J44" s="51">
        <v>403512</v>
      </c>
    </row>
    <row r="45" spans="1:10" ht="18" customHeight="1" x14ac:dyDescent="0.25">
      <c r="A45" s="50" t="s">
        <v>68</v>
      </c>
      <c r="B45" s="50" t="s">
        <v>100</v>
      </c>
      <c r="C45" s="50" t="s">
        <v>19</v>
      </c>
      <c r="D45" s="50" t="s">
        <v>101</v>
      </c>
      <c r="E45" s="50" t="s">
        <v>20</v>
      </c>
      <c r="F45" s="50" t="s">
        <v>62</v>
      </c>
      <c r="G45" s="50" t="s">
        <v>61</v>
      </c>
      <c r="H45" s="50" t="s">
        <v>0</v>
      </c>
      <c r="I45" s="50" t="s">
        <v>76</v>
      </c>
      <c r="J45" s="51">
        <v>1828704</v>
      </c>
    </row>
    <row r="46" spans="1:10" ht="18" customHeight="1" x14ac:dyDescent="0.25">
      <c r="A46" s="50" t="s">
        <v>68</v>
      </c>
      <c r="B46" s="50" t="s">
        <v>100</v>
      </c>
      <c r="C46" s="50" t="s">
        <v>19</v>
      </c>
      <c r="D46" s="50" t="s">
        <v>101</v>
      </c>
      <c r="E46" s="50" t="s">
        <v>20</v>
      </c>
      <c r="F46" s="50" t="s">
        <v>64</v>
      </c>
      <c r="G46" s="50" t="s">
        <v>63</v>
      </c>
      <c r="H46" s="50" t="s">
        <v>0</v>
      </c>
      <c r="I46" s="50" t="s">
        <v>76</v>
      </c>
      <c r="J46" s="51">
        <v>5766408</v>
      </c>
    </row>
    <row r="47" spans="1:10" ht="18" customHeight="1" x14ac:dyDescent="0.25">
      <c r="A47" s="50" t="s">
        <v>68</v>
      </c>
      <c r="B47" s="50" t="s">
        <v>100</v>
      </c>
      <c r="C47" s="50" t="s">
        <v>19</v>
      </c>
      <c r="D47" s="50" t="s">
        <v>102</v>
      </c>
      <c r="E47" s="50" t="s">
        <v>21</v>
      </c>
      <c r="F47" s="50" t="s">
        <v>62</v>
      </c>
      <c r="G47" s="50" t="s">
        <v>61</v>
      </c>
      <c r="H47" s="50" t="s">
        <v>0</v>
      </c>
      <c r="I47" s="50" t="s">
        <v>76</v>
      </c>
      <c r="J47" s="51">
        <v>35412</v>
      </c>
    </row>
    <row r="48" spans="1:10" ht="18" customHeight="1" x14ac:dyDescent="0.25">
      <c r="A48" s="50" t="s">
        <v>68</v>
      </c>
      <c r="B48" s="50" t="s">
        <v>100</v>
      </c>
      <c r="C48" s="50" t="s">
        <v>19</v>
      </c>
      <c r="D48" s="50" t="s">
        <v>102</v>
      </c>
      <c r="E48" s="50" t="s">
        <v>21</v>
      </c>
      <c r="F48" s="50" t="s">
        <v>64</v>
      </c>
      <c r="G48" s="50" t="s">
        <v>63</v>
      </c>
      <c r="H48" s="50" t="s">
        <v>0</v>
      </c>
      <c r="I48" s="50" t="s">
        <v>76</v>
      </c>
      <c r="J48" s="51">
        <v>682668</v>
      </c>
    </row>
    <row r="49" spans="1:10" ht="18" customHeight="1" x14ac:dyDescent="0.25">
      <c r="A49" s="50" t="s">
        <v>68</v>
      </c>
      <c r="B49" s="50" t="s">
        <v>103</v>
      </c>
      <c r="C49" s="50" t="s">
        <v>17</v>
      </c>
      <c r="D49" s="50" t="s">
        <v>104</v>
      </c>
      <c r="E49" s="50" t="s">
        <v>18</v>
      </c>
      <c r="F49" s="50" t="s">
        <v>52</v>
      </c>
      <c r="G49" s="50" t="s">
        <v>51</v>
      </c>
      <c r="H49" s="50" t="s">
        <v>0</v>
      </c>
      <c r="I49" s="50" t="s">
        <v>76</v>
      </c>
      <c r="J49" s="51">
        <v>534913</v>
      </c>
    </row>
  </sheetData>
  <autoFilter ref="A1:J4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 &amp; Assumptions</vt:lpstr>
      <vt:lpstr>Select Salary Changes</vt:lpstr>
      <vt:lpstr>Admin Unit Summary</vt:lpstr>
      <vt:lpstr>Calculations</vt:lpstr>
      <vt:lpstr>Category Groupings</vt:lpstr>
      <vt:lpstr>Base Data</vt:lpstr>
    </vt:vector>
  </TitlesOfParts>
  <Company>UW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Diem</dc:creator>
  <cp:lastModifiedBy>Carol Diem</cp:lastModifiedBy>
  <dcterms:created xsi:type="dcterms:W3CDTF">2014-08-20T16:56:36Z</dcterms:created>
  <dcterms:modified xsi:type="dcterms:W3CDTF">2014-11-12T17:51:42Z</dcterms:modified>
</cp:coreProperties>
</file>