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defaultThemeVersion="153222"/>
  <mc:AlternateContent xmlns:mc="http://schemas.openxmlformats.org/markup-compatibility/2006">
    <mc:Choice Requires="x15">
      <x15ac:absPath xmlns:x15ac="http://schemas.microsoft.com/office/spreadsheetml/2010/11/ac" url="I:\groups\opb\OFFICE\IR\Models\Salaries\"/>
    </mc:Choice>
  </mc:AlternateContent>
  <bookViews>
    <workbookView xWindow="0" yWindow="0" windowWidth="28800" windowHeight="12420" tabRatio="749" firstSheet="1" activeTab="3"/>
  </bookViews>
  <sheets>
    <sheet name="Tuition Calculations" sheetId="1" state="hidden" r:id="rId1"/>
    <sheet name="Instructions &amp; Assumptions" sheetId="22" r:id="rId2"/>
    <sheet name="TuitRev" sheetId="20" state="hidden" r:id="rId3"/>
    <sheet name="Select Tuition Changes" sheetId="7" r:id="rId4"/>
    <sheet name="Select Headcount Changes" sheetId="12" r:id="rId5"/>
    <sheet name="Select Salary Changes" sheetId="23" r:id="rId6"/>
    <sheet name="2015Proj" sheetId="2" state="hidden" r:id="rId7"/>
    <sheet name="FY16Calculations" sheetId="3" state="hidden" r:id="rId8"/>
    <sheet name="FY17Calculations" sheetId="5" state="hidden" r:id="rId9"/>
    <sheet name="Majors" sheetId="13" state="hidden" r:id="rId10"/>
    <sheet name="SCH" sheetId="14" state="hidden" r:id="rId11"/>
    <sheet name="FY15RevtoColl" sheetId="17" state="hidden" r:id="rId12"/>
    <sheet name="FY16RevtoColl" sheetId="18" state="hidden" r:id="rId13"/>
    <sheet name="Academic Unit Summary - GOF_DOF" sheetId="30" r:id="rId14"/>
    <sheet name="FY17RevtoColl" sheetId="19" state="hidden" r:id="rId15"/>
    <sheet name="FY15Rev" sheetId="21" state="hidden" r:id="rId16"/>
    <sheet name="FY16Rev" sheetId="15" state="hidden" r:id="rId17"/>
    <sheet name="FY17Rev" sheetId="16" state="hidden" r:id="rId18"/>
    <sheet name="Summary by FinOrg" sheetId="24" state="hidden" r:id="rId19"/>
    <sheet name="Calculations" sheetId="25" state="hidden" r:id="rId20"/>
    <sheet name="Category Groupings" sheetId="26" state="hidden" r:id="rId21"/>
    <sheet name="Base Data" sheetId="27" state="hidden" r:id="rId22"/>
  </sheets>
  <externalReferences>
    <externalReference r:id="rId23"/>
  </externalReferences>
  <definedNames>
    <definedName name="_xlnm._FilterDatabase" localSheetId="21" hidden="1">'Base Data'!$A$1:$H$104</definedName>
    <definedName name="_xlnm._FilterDatabase" localSheetId="19" hidden="1">Calculations!$A$1:$L$104</definedName>
    <definedName name="GPpcntDeg">TuitRev!$K$8</definedName>
    <definedName name="GPpcntMjr">TuitRev!$K$6</definedName>
    <definedName name="GPpcntSCH">TuitRev!$K$4</definedName>
    <definedName name="PcntIncr">TuitRev!$I$1</definedName>
    <definedName name="UGpcntDeg">TuitRev!$I$8</definedName>
    <definedName name="UGpcntMjr">TuitRev!$I$6</definedName>
    <definedName name="UGpcntSCH">TuitRev!$I$4</definedName>
  </definedNames>
  <calcPr calcId="152511"/>
  <pivotCaches>
    <pivotCache cacheId="18" r:id="rId2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67" i="7" l="1"/>
  <c r="S66" i="7"/>
  <c r="S65" i="7"/>
  <c r="S64" i="7"/>
  <c r="S63" i="7"/>
  <c r="S62" i="7"/>
  <c r="S61" i="7"/>
  <c r="S60" i="7"/>
  <c r="S59" i="7"/>
  <c r="S58" i="7"/>
  <c r="S57" i="7"/>
  <c r="S56" i="7"/>
  <c r="L104" i="25" l="1"/>
  <c r="K104" i="25"/>
  <c r="J104" i="25"/>
  <c r="I104" i="25"/>
  <c r="D104" i="25"/>
  <c r="C104" i="25"/>
  <c r="B104" i="25"/>
  <c r="A104" i="25"/>
  <c r="L103" i="25"/>
  <c r="K103" i="25"/>
  <c r="J103" i="25"/>
  <c r="I103" i="25"/>
  <c r="D103" i="25"/>
  <c r="C103" i="25"/>
  <c r="B103" i="25"/>
  <c r="A103" i="25"/>
  <c r="L102" i="25"/>
  <c r="K102" i="25"/>
  <c r="J102" i="25"/>
  <c r="I102" i="25"/>
  <c r="D102" i="25"/>
  <c r="C102" i="25"/>
  <c r="B102" i="25"/>
  <c r="A102" i="25"/>
  <c r="L101" i="25"/>
  <c r="K101" i="25"/>
  <c r="J101" i="25"/>
  <c r="I101" i="25"/>
  <c r="D101" i="25"/>
  <c r="C101" i="25"/>
  <c r="B101" i="25"/>
  <c r="A101" i="25"/>
  <c r="L100" i="25"/>
  <c r="K100" i="25"/>
  <c r="J100" i="25"/>
  <c r="I100" i="25"/>
  <c r="D100" i="25"/>
  <c r="C100" i="25"/>
  <c r="B100" i="25"/>
  <c r="A100" i="25"/>
  <c r="L99" i="25"/>
  <c r="K99" i="25"/>
  <c r="J99" i="25"/>
  <c r="I99" i="25"/>
  <c r="D99" i="25"/>
  <c r="C99" i="25"/>
  <c r="B99" i="25"/>
  <c r="A99" i="25"/>
  <c r="L98" i="25"/>
  <c r="K98" i="25"/>
  <c r="J98" i="25"/>
  <c r="I98" i="25"/>
  <c r="D98" i="25"/>
  <c r="C98" i="25"/>
  <c r="B98" i="25"/>
  <c r="A98" i="25"/>
  <c r="L97" i="25"/>
  <c r="K97" i="25"/>
  <c r="J97" i="25"/>
  <c r="I97" i="25"/>
  <c r="D97" i="25"/>
  <c r="C97" i="25"/>
  <c r="B97" i="25"/>
  <c r="A97" i="25"/>
  <c r="L96" i="25"/>
  <c r="K96" i="25"/>
  <c r="J96" i="25"/>
  <c r="I96" i="25"/>
  <c r="D96" i="25"/>
  <c r="C96" i="25"/>
  <c r="B96" i="25"/>
  <c r="A96" i="25"/>
  <c r="L95" i="25"/>
  <c r="K95" i="25"/>
  <c r="J95" i="25"/>
  <c r="I95" i="25"/>
  <c r="D95" i="25"/>
  <c r="C95" i="25"/>
  <c r="B95" i="25"/>
  <c r="A95" i="25"/>
  <c r="L94" i="25"/>
  <c r="K94" i="25"/>
  <c r="J94" i="25"/>
  <c r="I94" i="25"/>
  <c r="D94" i="25"/>
  <c r="C94" i="25"/>
  <c r="B94" i="25"/>
  <c r="A94" i="25"/>
  <c r="L93" i="25"/>
  <c r="K93" i="25"/>
  <c r="J93" i="25"/>
  <c r="I93" i="25"/>
  <c r="D93" i="25"/>
  <c r="C93" i="25"/>
  <c r="B93" i="25"/>
  <c r="A93" i="25"/>
  <c r="L92" i="25"/>
  <c r="K92" i="25"/>
  <c r="J92" i="25"/>
  <c r="I92" i="25"/>
  <c r="D92" i="25"/>
  <c r="C92" i="25"/>
  <c r="B92" i="25"/>
  <c r="A92" i="25"/>
  <c r="L91" i="25"/>
  <c r="K91" i="25"/>
  <c r="J91" i="25"/>
  <c r="I91" i="25"/>
  <c r="D91" i="25"/>
  <c r="C91" i="25"/>
  <c r="B91" i="25"/>
  <c r="A91" i="25"/>
  <c r="L90" i="25"/>
  <c r="K90" i="25"/>
  <c r="J90" i="25"/>
  <c r="I90" i="25"/>
  <c r="D90" i="25"/>
  <c r="C90" i="25"/>
  <c r="B90" i="25"/>
  <c r="A90" i="25"/>
  <c r="L89" i="25"/>
  <c r="K89" i="25"/>
  <c r="J89" i="25"/>
  <c r="I89" i="25"/>
  <c r="D89" i="25"/>
  <c r="C89" i="25"/>
  <c r="B89" i="25"/>
  <c r="A89" i="25"/>
  <c r="L88" i="25"/>
  <c r="K88" i="25"/>
  <c r="J88" i="25"/>
  <c r="I88" i="25"/>
  <c r="D88" i="25"/>
  <c r="C88" i="25"/>
  <c r="B88" i="25"/>
  <c r="A88" i="25"/>
  <c r="L87" i="25"/>
  <c r="K87" i="25"/>
  <c r="J87" i="25"/>
  <c r="I87" i="25"/>
  <c r="D87" i="25"/>
  <c r="C87" i="25"/>
  <c r="B87" i="25"/>
  <c r="A87" i="25"/>
  <c r="L86" i="25"/>
  <c r="K86" i="25"/>
  <c r="J86" i="25"/>
  <c r="I86" i="25"/>
  <c r="D86" i="25"/>
  <c r="C86" i="25"/>
  <c r="B86" i="25"/>
  <c r="A86" i="25"/>
  <c r="L85" i="25"/>
  <c r="K85" i="25"/>
  <c r="J85" i="25"/>
  <c r="I85" i="25"/>
  <c r="D85" i="25"/>
  <c r="C85" i="25"/>
  <c r="B85" i="25"/>
  <c r="A85" i="25"/>
  <c r="L84" i="25"/>
  <c r="K84" i="25"/>
  <c r="J84" i="25"/>
  <c r="I84" i="25"/>
  <c r="D84" i="25"/>
  <c r="C84" i="25"/>
  <c r="B84" i="25"/>
  <c r="A84" i="25"/>
  <c r="L83" i="25"/>
  <c r="K83" i="25"/>
  <c r="J83" i="25"/>
  <c r="I83" i="25"/>
  <c r="D83" i="25"/>
  <c r="C83" i="25"/>
  <c r="B83" i="25"/>
  <c r="A83" i="25"/>
  <c r="L82" i="25"/>
  <c r="K82" i="25"/>
  <c r="J82" i="25"/>
  <c r="I82" i="25"/>
  <c r="D82" i="25"/>
  <c r="C82" i="25"/>
  <c r="B82" i="25"/>
  <c r="A82" i="25"/>
  <c r="L81" i="25"/>
  <c r="K81" i="25"/>
  <c r="J81" i="25"/>
  <c r="I81" i="25"/>
  <c r="D81" i="25"/>
  <c r="C81" i="25"/>
  <c r="B81" i="25"/>
  <c r="A81" i="25"/>
  <c r="L80" i="25"/>
  <c r="K80" i="25"/>
  <c r="J80" i="25"/>
  <c r="I80" i="25"/>
  <c r="D80" i="25"/>
  <c r="C80" i="25"/>
  <c r="B80" i="25"/>
  <c r="A80" i="25"/>
  <c r="L79" i="25"/>
  <c r="K79" i="25"/>
  <c r="J79" i="25"/>
  <c r="I79" i="25"/>
  <c r="D79" i="25"/>
  <c r="C79" i="25"/>
  <c r="B79" i="25"/>
  <c r="A79" i="25"/>
  <c r="L78" i="25"/>
  <c r="K78" i="25"/>
  <c r="J78" i="25"/>
  <c r="I78" i="25"/>
  <c r="D78" i="25"/>
  <c r="C78" i="25"/>
  <c r="B78" i="25"/>
  <c r="A78" i="25"/>
  <c r="L77" i="25"/>
  <c r="K77" i="25"/>
  <c r="J77" i="25"/>
  <c r="I77" i="25"/>
  <c r="D77" i="25"/>
  <c r="C77" i="25"/>
  <c r="B77" i="25"/>
  <c r="A77" i="25"/>
  <c r="L76" i="25"/>
  <c r="K76" i="25"/>
  <c r="J76" i="25"/>
  <c r="I76" i="25"/>
  <c r="D76" i="25"/>
  <c r="C76" i="25"/>
  <c r="B76" i="25"/>
  <c r="A76" i="25"/>
  <c r="L75" i="25"/>
  <c r="K75" i="25"/>
  <c r="J75" i="25"/>
  <c r="I75" i="25"/>
  <c r="D75" i="25"/>
  <c r="C75" i="25"/>
  <c r="B75" i="25"/>
  <c r="A75" i="25"/>
  <c r="L74" i="25"/>
  <c r="K74" i="25"/>
  <c r="J74" i="25"/>
  <c r="I74" i="25"/>
  <c r="D74" i="25"/>
  <c r="C74" i="25"/>
  <c r="B74" i="25"/>
  <c r="A74" i="25"/>
  <c r="L73" i="25"/>
  <c r="K73" i="25"/>
  <c r="J73" i="25"/>
  <c r="I73" i="25"/>
  <c r="D73" i="25"/>
  <c r="C73" i="25"/>
  <c r="B73" i="25"/>
  <c r="A73" i="25"/>
  <c r="L72" i="25"/>
  <c r="K72" i="25"/>
  <c r="J72" i="25"/>
  <c r="I72" i="25"/>
  <c r="D72" i="25"/>
  <c r="C72" i="25"/>
  <c r="B72" i="25"/>
  <c r="A72" i="25"/>
  <c r="L71" i="25"/>
  <c r="K71" i="25"/>
  <c r="J71" i="25"/>
  <c r="I71" i="25"/>
  <c r="D71" i="25"/>
  <c r="C71" i="25"/>
  <c r="B71" i="25"/>
  <c r="A71" i="25"/>
  <c r="L70" i="25"/>
  <c r="K70" i="25"/>
  <c r="J70" i="25"/>
  <c r="I70" i="25"/>
  <c r="D70" i="25"/>
  <c r="C70" i="25"/>
  <c r="B70" i="25"/>
  <c r="A70" i="25"/>
  <c r="L69" i="25"/>
  <c r="K69" i="25"/>
  <c r="J69" i="25"/>
  <c r="I69" i="25"/>
  <c r="D69" i="25"/>
  <c r="C69" i="25"/>
  <c r="B69" i="25"/>
  <c r="A69" i="25"/>
  <c r="L68" i="25"/>
  <c r="K68" i="25"/>
  <c r="J68" i="25"/>
  <c r="I68" i="25"/>
  <c r="D68" i="25"/>
  <c r="C68" i="25"/>
  <c r="B68" i="25"/>
  <c r="A68" i="25"/>
  <c r="L67" i="25"/>
  <c r="K67" i="25"/>
  <c r="J67" i="25"/>
  <c r="I67" i="25"/>
  <c r="D67" i="25"/>
  <c r="C67" i="25"/>
  <c r="B67" i="25"/>
  <c r="A67" i="25"/>
  <c r="L66" i="25"/>
  <c r="K66" i="25"/>
  <c r="J66" i="25"/>
  <c r="I66" i="25"/>
  <c r="D66" i="25"/>
  <c r="C66" i="25"/>
  <c r="B66" i="25"/>
  <c r="A66" i="25"/>
  <c r="L65" i="25"/>
  <c r="K65" i="25"/>
  <c r="J65" i="25"/>
  <c r="I65" i="25"/>
  <c r="D65" i="25"/>
  <c r="C65" i="25"/>
  <c r="B65" i="25"/>
  <c r="A65" i="25"/>
  <c r="L64" i="25"/>
  <c r="K64" i="25"/>
  <c r="J64" i="25"/>
  <c r="I64" i="25"/>
  <c r="D64" i="25"/>
  <c r="C64" i="25"/>
  <c r="B64" i="25"/>
  <c r="A64" i="25"/>
  <c r="L63" i="25"/>
  <c r="K63" i="25"/>
  <c r="J63" i="25"/>
  <c r="I63" i="25"/>
  <c r="D63" i="25"/>
  <c r="C63" i="25"/>
  <c r="B63" i="25"/>
  <c r="A63" i="25"/>
  <c r="L62" i="25"/>
  <c r="K62" i="25"/>
  <c r="J62" i="25"/>
  <c r="I62" i="25"/>
  <c r="D62" i="25"/>
  <c r="C62" i="25"/>
  <c r="B62" i="25"/>
  <c r="A62" i="25"/>
  <c r="L61" i="25"/>
  <c r="K61" i="25"/>
  <c r="J61" i="25"/>
  <c r="I61" i="25"/>
  <c r="D61" i="25"/>
  <c r="C61" i="25"/>
  <c r="B61" i="25"/>
  <c r="A61" i="25"/>
  <c r="L60" i="25"/>
  <c r="K60" i="25"/>
  <c r="J60" i="25"/>
  <c r="I60" i="25"/>
  <c r="D60" i="25"/>
  <c r="C60" i="25"/>
  <c r="B60" i="25"/>
  <c r="A60" i="25"/>
  <c r="L59" i="25"/>
  <c r="K59" i="25"/>
  <c r="J59" i="25"/>
  <c r="I59" i="25"/>
  <c r="D59" i="25"/>
  <c r="C59" i="25"/>
  <c r="B59" i="25"/>
  <c r="A59" i="25"/>
  <c r="L58" i="25"/>
  <c r="K58" i="25"/>
  <c r="J58" i="25"/>
  <c r="I58" i="25"/>
  <c r="D58" i="25"/>
  <c r="C58" i="25"/>
  <c r="B58" i="25"/>
  <c r="A58" i="25"/>
  <c r="L57" i="25"/>
  <c r="K57" i="25"/>
  <c r="J57" i="25"/>
  <c r="I57" i="25"/>
  <c r="D57" i="25"/>
  <c r="C57" i="25"/>
  <c r="B57" i="25"/>
  <c r="A57" i="25"/>
  <c r="L56" i="25"/>
  <c r="K56" i="25"/>
  <c r="J56" i="25"/>
  <c r="I56" i="25"/>
  <c r="D56" i="25"/>
  <c r="C56" i="25"/>
  <c r="B56" i="25"/>
  <c r="A56" i="25"/>
  <c r="L55" i="25"/>
  <c r="K55" i="25"/>
  <c r="J55" i="25"/>
  <c r="I55" i="25"/>
  <c r="D55" i="25"/>
  <c r="C55" i="25"/>
  <c r="B55" i="25"/>
  <c r="A55" i="25"/>
  <c r="L54" i="25"/>
  <c r="K54" i="25"/>
  <c r="J54" i="25"/>
  <c r="I54" i="25"/>
  <c r="D54" i="25"/>
  <c r="C54" i="25"/>
  <c r="B54" i="25"/>
  <c r="A54" i="25"/>
  <c r="L53" i="25"/>
  <c r="K53" i="25"/>
  <c r="J53" i="25"/>
  <c r="I53" i="25"/>
  <c r="D53" i="25"/>
  <c r="C53" i="25"/>
  <c r="B53" i="25"/>
  <c r="A53" i="25"/>
  <c r="L52" i="25"/>
  <c r="K52" i="25"/>
  <c r="J52" i="25"/>
  <c r="I52" i="25"/>
  <c r="D52" i="25"/>
  <c r="C52" i="25"/>
  <c r="B52" i="25"/>
  <c r="A52" i="25"/>
  <c r="L51" i="25"/>
  <c r="K51" i="25"/>
  <c r="J51" i="25"/>
  <c r="I51" i="25"/>
  <c r="D51" i="25"/>
  <c r="C51" i="25"/>
  <c r="B51" i="25"/>
  <c r="A51" i="25"/>
  <c r="L50" i="25"/>
  <c r="K50" i="25"/>
  <c r="J50" i="25"/>
  <c r="I50" i="25"/>
  <c r="D50" i="25"/>
  <c r="C50" i="25"/>
  <c r="B50" i="25"/>
  <c r="A50" i="25"/>
  <c r="L49" i="25"/>
  <c r="K49" i="25"/>
  <c r="J49" i="25"/>
  <c r="I49" i="25"/>
  <c r="D49" i="25"/>
  <c r="C49" i="25"/>
  <c r="B49" i="25"/>
  <c r="A49" i="25"/>
  <c r="L48" i="25"/>
  <c r="K48" i="25"/>
  <c r="J48" i="25"/>
  <c r="I48" i="25"/>
  <c r="D48" i="25"/>
  <c r="C48" i="25"/>
  <c r="B48" i="25"/>
  <c r="A48" i="25"/>
  <c r="L47" i="25"/>
  <c r="K47" i="25"/>
  <c r="J47" i="25"/>
  <c r="I47" i="25"/>
  <c r="D47" i="25"/>
  <c r="C47" i="25"/>
  <c r="B47" i="25"/>
  <c r="A47" i="25"/>
  <c r="L46" i="25"/>
  <c r="K46" i="25"/>
  <c r="J46" i="25"/>
  <c r="I46" i="25"/>
  <c r="D46" i="25"/>
  <c r="C46" i="25"/>
  <c r="B46" i="25"/>
  <c r="A46" i="25"/>
  <c r="L45" i="25"/>
  <c r="K45" i="25"/>
  <c r="J45" i="25"/>
  <c r="I45" i="25"/>
  <c r="D45" i="25"/>
  <c r="C45" i="25"/>
  <c r="B45" i="25"/>
  <c r="A45" i="25"/>
  <c r="L44" i="25"/>
  <c r="K44" i="25"/>
  <c r="J44" i="25"/>
  <c r="I44" i="25"/>
  <c r="D44" i="25"/>
  <c r="C44" i="25"/>
  <c r="B44" i="25"/>
  <c r="A44" i="25"/>
  <c r="L43" i="25"/>
  <c r="K43" i="25"/>
  <c r="J43" i="25"/>
  <c r="I43" i="25"/>
  <c r="D43" i="25"/>
  <c r="C43" i="25"/>
  <c r="B43" i="25"/>
  <c r="A43" i="25"/>
  <c r="L42" i="25"/>
  <c r="K42" i="25"/>
  <c r="J42" i="25"/>
  <c r="I42" i="25"/>
  <c r="D42" i="25"/>
  <c r="C42" i="25"/>
  <c r="B42" i="25"/>
  <c r="A42" i="25"/>
  <c r="L41" i="25"/>
  <c r="K41" i="25"/>
  <c r="J41" i="25"/>
  <c r="I41" i="25"/>
  <c r="D41" i="25"/>
  <c r="C41" i="25"/>
  <c r="B41" i="25"/>
  <c r="A41" i="25"/>
  <c r="L40" i="25"/>
  <c r="K40" i="25"/>
  <c r="J40" i="25"/>
  <c r="I40" i="25"/>
  <c r="D40" i="25"/>
  <c r="C40" i="25"/>
  <c r="B40" i="25"/>
  <c r="A40" i="25"/>
  <c r="L39" i="25"/>
  <c r="K39" i="25"/>
  <c r="J39" i="25"/>
  <c r="I39" i="25"/>
  <c r="D39" i="25"/>
  <c r="C39" i="25"/>
  <c r="B39" i="25"/>
  <c r="A39" i="25"/>
  <c r="L38" i="25"/>
  <c r="K38" i="25"/>
  <c r="J38" i="25"/>
  <c r="I38" i="25"/>
  <c r="D38" i="25"/>
  <c r="C38" i="25"/>
  <c r="B38" i="25"/>
  <c r="A38" i="25"/>
  <c r="L37" i="25"/>
  <c r="K37" i="25"/>
  <c r="J37" i="25"/>
  <c r="I37" i="25"/>
  <c r="D37" i="25"/>
  <c r="C37" i="25"/>
  <c r="B37" i="25"/>
  <c r="A37" i="25"/>
  <c r="L36" i="25"/>
  <c r="K36" i="25"/>
  <c r="J36" i="25"/>
  <c r="I36" i="25"/>
  <c r="D36" i="25"/>
  <c r="C36" i="25"/>
  <c r="B36" i="25"/>
  <c r="A36" i="25"/>
  <c r="L35" i="25"/>
  <c r="K35" i="25"/>
  <c r="J35" i="25"/>
  <c r="I35" i="25"/>
  <c r="D35" i="25"/>
  <c r="C35" i="25"/>
  <c r="B35" i="25"/>
  <c r="A35" i="25"/>
  <c r="L34" i="25"/>
  <c r="K34" i="25"/>
  <c r="J34" i="25"/>
  <c r="I34" i="25"/>
  <c r="D34" i="25"/>
  <c r="C34" i="25"/>
  <c r="B34" i="25"/>
  <c r="A34" i="25"/>
  <c r="L33" i="25"/>
  <c r="K33" i="25"/>
  <c r="J33" i="25"/>
  <c r="I33" i="25"/>
  <c r="D33" i="25"/>
  <c r="C33" i="25"/>
  <c r="B33" i="25"/>
  <c r="A33" i="25"/>
  <c r="L32" i="25"/>
  <c r="K32" i="25"/>
  <c r="J32" i="25"/>
  <c r="I32" i="25"/>
  <c r="D32" i="25"/>
  <c r="C32" i="25"/>
  <c r="B32" i="25"/>
  <c r="A32" i="25"/>
  <c r="L31" i="25"/>
  <c r="K31" i="25"/>
  <c r="J31" i="25"/>
  <c r="I31" i="25"/>
  <c r="D31" i="25"/>
  <c r="C31" i="25"/>
  <c r="B31" i="25"/>
  <c r="A31" i="25"/>
  <c r="L30" i="25"/>
  <c r="K30" i="25"/>
  <c r="J30" i="25"/>
  <c r="I30" i="25"/>
  <c r="D30" i="25"/>
  <c r="C30" i="25"/>
  <c r="B30" i="25"/>
  <c r="A30" i="25"/>
  <c r="L29" i="25"/>
  <c r="K29" i="25"/>
  <c r="J29" i="25"/>
  <c r="I29" i="25"/>
  <c r="D29" i="25"/>
  <c r="C29" i="25"/>
  <c r="B29" i="25"/>
  <c r="A29" i="25"/>
  <c r="L28" i="25"/>
  <c r="K28" i="25"/>
  <c r="J28" i="25"/>
  <c r="I28" i="25"/>
  <c r="D28" i="25"/>
  <c r="C28" i="25"/>
  <c r="B28" i="25"/>
  <c r="A28" i="25"/>
  <c r="L27" i="25"/>
  <c r="K27" i="25"/>
  <c r="J27" i="25"/>
  <c r="I27" i="25"/>
  <c r="D27" i="25"/>
  <c r="C27" i="25"/>
  <c r="B27" i="25"/>
  <c r="A27" i="25"/>
  <c r="L26" i="25"/>
  <c r="K26" i="25"/>
  <c r="J26" i="25"/>
  <c r="I26" i="25"/>
  <c r="D26" i="25"/>
  <c r="C26" i="25"/>
  <c r="B26" i="25"/>
  <c r="A26" i="25"/>
  <c r="L25" i="25"/>
  <c r="K25" i="25"/>
  <c r="J25" i="25"/>
  <c r="I25" i="25"/>
  <c r="D25" i="25"/>
  <c r="C25" i="25"/>
  <c r="B25" i="25"/>
  <c r="A25" i="25"/>
  <c r="L24" i="25"/>
  <c r="K24" i="25"/>
  <c r="J24" i="25"/>
  <c r="I24" i="25"/>
  <c r="D24" i="25"/>
  <c r="C24" i="25"/>
  <c r="B24" i="25"/>
  <c r="A24" i="25"/>
  <c r="L23" i="25"/>
  <c r="K23" i="25"/>
  <c r="J23" i="25"/>
  <c r="I23" i="25"/>
  <c r="D23" i="25"/>
  <c r="C23" i="25"/>
  <c r="B23" i="25"/>
  <c r="A23" i="25"/>
  <c r="L22" i="25"/>
  <c r="K22" i="25"/>
  <c r="J22" i="25"/>
  <c r="I22" i="25"/>
  <c r="D22" i="25"/>
  <c r="C22" i="25"/>
  <c r="B22" i="25"/>
  <c r="A22" i="25"/>
  <c r="L21" i="25"/>
  <c r="K21" i="25"/>
  <c r="J21" i="25"/>
  <c r="I21" i="25"/>
  <c r="D21" i="25"/>
  <c r="C21" i="25"/>
  <c r="B21" i="25"/>
  <c r="A21" i="25"/>
  <c r="L20" i="25"/>
  <c r="K20" i="25"/>
  <c r="J20" i="25"/>
  <c r="I20" i="25"/>
  <c r="D20" i="25"/>
  <c r="C20" i="25"/>
  <c r="B20" i="25"/>
  <c r="A20" i="25"/>
  <c r="L19" i="25"/>
  <c r="K19" i="25"/>
  <c r="J19" i="25"/>
  <c r="I19" i="25"/>
  <c r="D19" i="25"/>
  <c r="C19" i="25"/>
  <c r="B19" i="25"/>
  <c r="A19" i="25"/>
  <c r="L18" i="25"/>
  <c r="K18" i="25"/>
  <c r="J18" i="25"/>
  <c r="I18" i="25"/>
  <c r="D18" i="25"/>
  <c r="C18" i="25"/>
  <c r="B18" i="25"/>
  <c r="A18" i="25"/>
  <c r="L17" i="25"/>
  <c r="K17" i="25"/>
  <c r="J17" i="25"/>
  <c r="I17" i="25"/>
  <c r="D17" i="25"/>
  <c r="C17" i="25"/>
  <c r="B17" i="25"/>
  <c r="A17" i="25"/>
  <c r="L16" i="25"/>
  <c r="K16" i="25"/>
  <c r="J16" i="25"/>
  <c r="I16" i="25"/>
  <c r="D16" i="25"/>
  <c r="C16" i="25"/>
  <c r="B16" i="25"/>
  <c r="A16" i="25"/>
  <c r="L15" i="25"/>
  <c r="K15" i="25"/>
  <c r="J15" i="25"/>
  <c r="I15" i="25"/>
  <c r="D15" i="25"/>
  <c r="C15" i="25"/>
  <c r="B15" i="25"/>
  <c r="A15" i="25"/>
  <c r="L14" i="25"/>
  <c r="K14" i="25"/>
  <c r="J14" i="25"/>
  <c r="I14" i="25"/>
  <c r="D14" i="25"/>
  <c r="C14" i="25"/>
  <c r="B14" i="25"/>
  <c r="A14" i="25"/>
  <c r="L13" i="25"/>
  <c r="K13" i="25"/>
  <c r="J13" i="25"/>
  <c r="I13" i="25"/>
  <c r="D13" i="25"/>
  <c r="C13" i="25"/>
  <c r="B13" i="25"/>
  <c r="A13" i="25"/>
  <c r="L12" i="25"/>
  <c r="K12" i="25"/>
  <c r="J12" i="25"/>
  <c r="I12" i="25"/>
  <c r="D12" i="25"/>
  <c r="C12" i="25"/>
  <c r="B12" i="25"/>
  <c r="A12" i="25"/>
  <c r="L11" i="25"/>
  <c r="K11" i="25"/>
  <c r="J11" i="25"/>
  <c r="I11" i="25"/>
  <c r="D11" i="25"/>
  <c r="C11" i="25"/>
  <c r="B11" i="25"/>
  <c r="A11" i="25"/>
  <c r="L10" i="25"/>
  <c r="K10" i="25"/>
  <c r="J10" i="25"/>
  <c r="I10" i="25"/>
  <c r="D10" i="25"/>
  <c r="C10" i="25"/>
  <c r="B10" i="25"/>
  <c r="A10" i="25"/>
  <c r="L9" i="25"/>
  <c r="K9" i="25"/>
  <c r="J9" i="25"/>
  <c r="I9" i="25"/>
  <c r="D9" i="25"/>
  <c r="C9" i="25"/>
  <c r="B9" i="25"/>
  <c r="A9" i="25"/>
  <c r="L8" i="25"/>
  <c r="K8" i="25"/>
  <c r="J8" i="25"/>
  <c r="I8" i="25"/>
  <c r="D8" i="25"/>
  <c r="C8" i="25"/>
  <c r="B8" i="25"/>
  <c r="A8" i="25"/>
  <c r="L7" i="25"/>
  <c r="K7" i="25"/>
  <c r="J7" i="25"/>
  <c r="I7" i="25"/>
  <c r="D7" i="25"/>
  <c r="C7" i="25"/>
  <c r="B7" i="25"/>
  <c r="A7" i="25"/>
  <c r="L6" i="25"/>
  <c r="K6" i="25"/>
  <c r="J6" i="25"/>
  <c r="I6" i="25"/>
  <c r="D6" i="25"/>
  <c r="C6" i="25"/>
  <c r="B6" i="25"/>
  <c r="A6" i="25"/>
  <c r="L5" i="25"/>
  <c r="K5" i="25"/>
  <c r="J5" i="25"/>
  <c r="I5" i="25"/>
  <c r="D5" i="25"/>
  <c r="C5" i="25"/>
  <c r="B5" i="25"/>
  <c r="A5" i="25"/>
  <c r="L4" i="25"/>
  <c r="K4" i="25"/>
  <c r="J4" i="25"/>
  <c r="I4" i="25"/>
  <c r="D4" i="25"/>
  <c r="C4" i="25"/>
  <c r="B4" i="25"/>
  <c r="A4" i="25"/>
  <c r="L3" i="25"/>
  <c r="K3" i="25"/>
  <c r="J3" i="25"/>
  <c r="I3" i="25"/>
  <c r="D3" i="25"/>
  <c r="C3" i="25"/>
  <c r="B3" i="25"/>
  <c r="A3" i="25"/>
  <c r="L2" i="25"/>
  <c r="K2" i="25"/>
  <c r="J2" i="25"/>
  <c r="I2" i="25"/>
  <c r="D2" i="25"/>
  <c r="C2" i="25"/>
  <c r="B2" i="25"/>
  <c r="A2" i="25"/>
  <c r="E3" i="25" l="1"/>
  <c r="E7" i="25"/>
  <c r="E10" i="25"/>
  <c r="E12" i="25"/>
  <c r="E15" i="25"/>
  <c r="E18" i="25"/>
  <c r="E21" i="25"/>
  <c r="E24" i="25"/>
  <c r="E27" i="25"/>
  <c r="E30" i="25"/>
  <c r="E33" i="25"/>
  <c r="E34" i="25"/>
  <c r="E37" i="25"/>
  <c r="E40" i="25"/>
  <c r="E43" i="25"/>
  <c r="E46" i="25"/>
  <c r="E49" i="25"/>
  <c r="E52" i="25"/>
  <c r="E55" i="25"/>
  <c r="E58" i="25"/>
  <c r="E61" i="25"/>
  <c r="E64" i="25"/>
  <c r="E67" i="25"/>
  <c r="E70" i="25"/>
  <c r="E73" i="25"/>
  <c r="E75" i="25"/>
  <c r="E78" i="25"/>
  <c r="E81" i="25"/>
  <c r="E84" i="25"/>
  <c r="E87" i="25"/>
  <c r="E90" i="25"/>
  <c r="E93" i="25"/>
  <c r="E96" i="25"/>
  <c r="E99" i="25"/>
  <c r="E101" i="25"/>
  <c r="E2" i="25"/>
  <c r="E6" i="25"/>
  <c r="E9" i="25"/>
  <c r="E13" i="25"/>
  <c r="E16" i="25"/>
  <c r="E19" i="25"/>
  <c r="E22" i="25"/>
  <c r="E25" i="25"/>
  <c r="E28" i="25"/>
  <c r="E32" i="25"/>
  <c r="E36" i="25"/>
  <c r="E39" i="25"/>
  <c r="E42" i="25"/>
  <c r="E44" i="25"/>
  <c r="E47" i="25"/>
  <c r="E50" i="25"/>
  <c r="E53" i="25"/>
  <c r="E56" i="25"/>
  <c r="E59" i="25"/>
  <c r="E63" i="25"/>
  <c r="E66" i="25"/>
  <c r="E69" i="25"/>
  <c r="E72" i="25"/>
  <c r="E77" i="25"/>
  <c r="E79" i="25"/>
  <c r="E82" i="25"/>
  <c r="E86" i="25"/>
  <c r="E89" i="25"/>
  <c r="E92" i="25"/>
  <c r="E95" i="25"/>
  <c r="E97" i="25"/>
  <c r="E100" i="25"/>
  <c r="E102" i="25"/>
  <c r="E104" i="25"/>
  <c r="E4" i="25"/>
  <c r="E5" i="25"/>
  <c r="E8" i="25"/>
  <c r="E11" i="25"/>
  <c r="E14" i="25"/>
  <c r="E17" i="25"/>
  <c r="E20" i="25"/>
  <c r="E23" i="25"/>
  <c r="E26" i="25"/>
  <c r="E29" i="25"/>
  <c r="E31" i="25"/>
  <c r="E35" i="25"/>
  <c r="E38" i="25"/>
  <c r="E41" i="25"/>
  <c r="E45" i="25"/>
  <c r="E48" i="25"/>
  <c r="E51" i="25"/>
  <c r="E54" i="25"/>
  <c r="E57" i="25"/>
  <c r="E60" i="25"/>
  <c r="E62" i="25"/>
  <c r="E65" i="25"/>
  <c r="E68" i="25"/>
  <c r="E71" i="25"/>
  <c r="E74" i="25"/>
  <c r="E76" i="25"/>
  <c r="E80" i="25"/>
  <c r="E83" i="25"/>
  <c r="E85" i="25"/>
  <c r="E88" i="25"/>
  <c r="E91" i="25"/>
  <c r="E94" i="25"/>
  <c r="E98" i="25"/>
  <c r="E103" i="25"/>
  <c r="F4" i="25"/>
  <c r="G4" i="25" s="1"/>
  <c r="F9" i="25"/>
  <c r="F26" i="25"/>
  <c r="G26" i="25" s="1"/>
  <c r="F28" i="25"/>
  <c r="G28" i="25" s="1"/>
  <c r="F33" i="25"/>
  <c r="G33" i="25" s="1"/>
  <c r="H33" i="25" s="1"/>
  <c r="F34" i="25"/>
  <c r="G34" i="25" s="1"/>
  <c r="F55" i="25"/>
  <c r="G55" i="25" s="1"/>
  <c r="F57" i="25"/>
  <c r="G57" i="25" s="1"/>
  <c r="F63" i="25"/>
  <c r="G63" i="25" s="1"/>
  <c r="F65" i="25"/>
  <c r="G65" i="25" s="1"/>
  <c r="F73" i="25"/>
  <c r="G73" i="25" s="1"/>
  <c r="H73" i="25" s="1"/>
  <c r="F74" i="25"/>
  <c r="G74" i="25" s="1"/>
  <c r="F76" i="25"/>
  <c r="G76" i="25" s="1"/>
  <c r="F79" i="25"/>
  <c r="G79" i="25" s="1"/>
  <c r="F81" i="25"/>
  <c r="G81" i="25" s="1"/>
  <c r="F82" i="25"/>
  <c r="G82" i="25" s="1"/>
  <c r="F84" i="25"/>
  <c r="G84" i="25" s="1"/>
  <c r="F95" i="25"/>
  <c r="G95" i="25" s="1"/>
  <c r="H95" i="25" s="1"/>
  <c r="F97" i="25"/>
  <c r="G97" i="25" s="1"/>
  <c r="H97" i="25" s="1"/>
  <c r="F98" i="25"/>
  <c r="G98" i="25" s="1"/>
  <c r="F100" i="25"/>
  <c r="G100" i="25" s="1"/>
  <c r="H100" i="25" s="1"/>
  <c r="F103" i="25"/>
  <c r="G103" i="25" s="1"/>
  <c r="G9" i="25"/>
  <c r="F41" i="25"/>
  <c r="F46" i="25"/>
  <c r="F93" i="25"/>
  <c r="F17" i="25"/>
  <c r="F38" i="25"/>
  <c r="F61" i="25"/>
  <c r="F89" i="25"/>
  <c r="F94" i="25"/>
  <c r="F54" i="25"/>
  <c r="F22" i="25"/>
  <c r="F70" i="25"/>
  <c r="F10" i="25"/>
  <c r="F12" i="25"/>
  <c r="F13" i="25"/>
  <c r="F15" i="25"/>
  <c r="F39" i="25"/>
  <c r="F58" i="25"/>
  <c r="F6" i="25"/>
  <c r="F102" i="25"/>
  <c r="F30" i="25"/>
  <c r="F64" i="25"/>
  <c r="F8" i="25"/>
  <c r="F43" i="25"/>
  <c r="F72" i="25"/>
  <c r="F24" i="25"/>
  <c r="F32" i="25"/>
  <c r="F51" i="25"/>
  <c r="F3" i="25"/>
  <c r="F19" i="25"/>
  <c r="F67" i="25"/>
  <c r="F48" i="25"/>
  <c r="F27" i="25"/>
  <c r="F21" i="25"/>
  <c r="F45" i="25"/>
  <c r="F53" i="25"/>
  <c r="H82" i="25" l="1"/>
  <c r="H57" i="25"/>
  <c r="H79" i="25"/>
  <c r="H81" i="25"/>
  <c r="H55" i="25"/>
  <c r="H34" i="25"/>
  <c r="H103" i="25"/>
  <c r="H84" i="25"/>
  <c r="H9" i="25"/>
  <c r="H76" i="25"/>
  <c r="H4" i="25"/>
  <c r="H74" i="25"/>
  <c r="H26" i="25"/>
  <c r="H98" i="25"/>
  <c r="H65" i="25"/>
  <c r="H28" i="25"/>
  <c r="H63" i="25"/>
  <c r="G19" i="25"/>
  <c r="H19" i="25" s="1"/>
  <c r="G61" i="25"/>
  <c r="H61" i="25" s="1"/>
  <c r="G53" i="25"/>
  <c r="H53" i="25" s="1"/>
  <c r="G30" i="25"/>
  <c r="H30" i="25" s="1"/>
  <c r="G48" i="25"/>
  <c r="H48" i="25" s="1"/>
  <c r="G43" i="25"/>
  <c r="H43" i="25" s="1"/>
  <c r="G70" i="25"/>
  <c r="H70" i="25" s="1"/>
  <c r="G51" i="25"/>
  <c r="H51" i="25" s="1"/>
  <c r="G6" i="25"/>
  <c r="H6" i="25" s="1"/>
  <c r="G17" i="25"/>
  <c r="H17" i="25" s="1"/>
  <c r="G64" i="25"/>
  <c r="H64" i="25" s="1"/>
  <c r="G93" i="25"/>
  <c r="H93" i="25" s="1"/>
  <c r="G67" i="25"/>
  <c r="H67" i="25" s="1"/>
  <c r="G39" i="25"/>
  <c r="H39" i="25" s="1"/>
  <c r="G46" i="25"/>
  <c r="H46" i="25" s="1"/>
  <c r="G15" i="25"/>
  <c r="H15" i="25" s="1"/>
  <c r="G94" i="25"/>
  <c r="H94" i="25" s="1"/>
  <c r="G41" i="25"/>
  <c r="H41" i="25" s="1"/>
  <c r="G24" i="25"/>
  <c r="H24" i="25" s="1"/>
  <c r="G12" i="25"/>
  <c r="H12" i="25" s="1"/>
  <c r="G27" i="25"/>
  <c r="H27" i="25" s="1"/>
  <c r="G72" i="25"/>
  <c r="H72" i="25" s="1"/>
  <c r="G10" i="25"/>
  <c r="H10" i="25" s="1"/>
  <c r="G45" i="25"/>
  <c r="H45" i="25" s="1"/>
  <c r="G3" i="25"/>
  <c r="H3" i="25" s="1"/>
  <c r="G102" i="25"/>
  <c r="H102" i="25" s="1"/>
  <c r="G38" i="25"/>
  <c r="H38" i="25" s="1"/>
  <c r="G8" i="25"/>
  <c r="H8" i="25" s="1"/>
  <c r="G22" i="25"/>
  <c r="H22" i="25" s="1"/>
  <c r="G58" i="25"/>
  <c r="H58" i="25" s="1"/>
  <c r="G54" i="25"/>
  <c r="H54" i="25" s="1"/>
  <c r="G21" i="25"/>
  <c r="H21" i="25" s="1"/>
  <c r="G32" i="25"/>
  <c r="H32" i="25" s="1"/>
  <c r="G13" i="25"/>
  <c r="H13" i="25" s="1"/>
  <c r="G89" i="25"/>
  <c r="H89" i="25" s="1"/>
  <c r="F4" i="15"/>
  <c r="J8" i="15"/>
  <c r="J9" i="15"/>
  <c r="J10" i="15"/>
  <c r="J11" i="15"/>
  <c r="J12" i="15"/>
  <c r="J13" i="15"/>
  <c r="J14" i="15"/>
  <c r="J15" i="15"/>
  <c r="J16" i="15"/>
  <c r="J17" i="15"/>
  <c r="J18" i="15"/>
  <c r="J20" i="15"/>
  <c r="J24" i="15"/>
  <c r="D9" i="26"/>
  <c r="D6" i="26"/>
  <c r="D5" i="26"/>
  <c r="D4" i="26"/>
  <c r="D7" i="26"/>
  <c r="D8" i="26"/>
  <c r="D3" i="26"/>
  <c r="D2" i="26"/>
  <c r="O120" i="3"/>
  <c r="O119" i="3"/>
  <c r="O118" i="3"/>
  <c r="O117" i="3"/>
  <c r="N120" i="3"/>
  <c r="N119" i="3"/>
  <c r="N118" i="3"/>
  <c r="N117" i="3"/>
  <c r="M120" i="3"/>
  <c r="M119" i="3"/>
  <c r="M118" i="3"/>
  <c r="M117" i="3"/>
  <c r="K120" i="3"/>
  <c r="K119" i="3"/>
  <c r="K118" i="3"/>
  <c r="K117" i="3"/>
  <c r="J120" i="3"/>
  <c r="J119" i="3"/>
  <c r="J118" i="3"/>
  <c r="J117" i="3"/>
  <c r="Z70" i="3"/>
  <c r="Z69" i="3"/>
  <c r="Z68" i="3"/>
  <c r="Z67" i="3"/>
  <c r="Z66" i="3"/>
  <c r="Z65" i="3"/>
  <c r="Z64" i="3"/>
  <c r="Z63" i="3"/>
  <c r="Z50" i="3"/>
  <c r="Z49" i="3"/>
  <c r="Z47" i="3"/>
  <c r="Z44" i="3"/>
  <c r="Z43" i="3"/>
  <c r="Z42" i="3"/>
  <c r="Z41" i="3"/>
  <c r="Z40" i="3"/>
  <c r="Z39" i="3"/>
  <c r="Z38" i="3"/>
  <c r="Z37" i="3"/>
  <c r="Z36" i="3"/>
  <c r="Z35" i="3"/>
  <c r="Z34" i="3"/>
  <c r="Z33" i="3"/>
  <c r="Z32" i="3"/>
  <c r="Z31" i="3"/>
  <c r="Z30" i="3"/>
  <c r="Z29" i="3"/>
  <c r="Z28" i="3"/>
  <c r="Z27" i="3"/>
  <c r="Z26" i="3"/>
  <c r="Z25" i="3"/>
  <c r="Z24" i="3"/>
  <c r="Z23" i="3"/>
  <c r="Z22" i="3"/>
  <c r="Z21" i="3"/>
  <c r="Z20" i="3"/>
  <c r="Z19" i="3"/>
  <c r="Z18" i="3"/>
  <c r="Z17" i="3"/>
  <c r="Z16" i="3"/>
  <c r="Z15" i="3"/>
  <c r="F5" i="25" l="1"/>
  <c r="F36" i="25"/>
  <c r="F42" i="25"/>
  <c r="F83" i="25"/>
  <c r="F91" i="25"/>
  <c r="F92" i="25"/>
  <c r="F99" i="25"/>
  <c r="F29" i="25"/>
  <c r="F104" i="25"/>
  <c r="F47" i="25"/>
  <c r="F14" i="25"/>
  <c r="F18" i="25"/>
  <c r="F23" i="25"/>
  <c r="F90" i="25"/>
  <c r="F35" i="25"/>
  <c r="G35" i="25" s="1"/>
  <c r="H35" i="25" s="1"/>
  <c r="F59" i="25"/>
  <c r="F11" i="25"/>
  <c r="F66" i="25"/>
  <c r="F37" i="25"/>
  <c r="F69" i="25"/>
  <c r="F60" i="25"/>
  <c r="F75" i="25"/>
  <c r="F50" i="25"/>
  <c r="F78" i="25"/>
  <c r="F52" i="25"/>
  <c r="F86" i="25"/>
  <c r="F87" i="25"/>
  <c r="F80" i="25"/>
  <c r="F77" i="25"/>
  <c r="F56" i="25"/>
  <c r="F49" i="25"/>
  <c r="F71" i="25"/>
  <c r="F16" i="25"/>
  <c r="F85" i="25"/>
  <c r="F62" i="25"/>
  <c r="F40" i="25"/>
  <c r="F7" i="25"/>
  <c r="F20" i="25"/>
  <c r="F44" i="25"/>
  <c r="F31" i="25"/>
  <c r="F25" i="25"/>
  <c r="F68" i="25"/>
  <c r="F101" i="25"/>
  <c r="F96" i="25"/>
  <c r="F88" i="25"/>
  <c r="C9" i="26"/>
  <c r="C8" i="26"/>
  <c r="C7" i="26"/>
  <c r="C6" i="26"/>
  <c r="C5" i="26"/>
  <c r="C4" i="26"/>
  <c r="C3" i="26"/>
  <c r="C2" i="26"/>
  <c r="G56" i="25" l="1"/>
  <c r="H56" i="25" s="1"/>
  <c r="G90" i="25"/>
  <c r="H90" i="25" s="1"/>
  <c r="G88" i="25"/>
  <c r="H88" i="25" s="1"/>
  <c r="G77" i="25"/>
  <c r="G23" i="25"/>
  <c r="H23" i="25" s="1"/>
  <c r="G96" i="25"/>
  <c r="G80" i="25"/>
  <c r="H80" i="25" s="1"/>
  <c r="G18" i="25"/>
  <c r="H18" i="25" s="1"/>
  <c r="G101" i="25"/>
  <c r="H101" i="25" s="1"/>
  <c r="G87" i="25"/>
  <c r="H87" i="25" s="1"/>
  <c r="G14" i="25"/>
  <c r="H14" i="25" s="1"/>
  <c r="G31" i="25"/>
  <c r="G71" i="25"/>
  <c r="G78" i="25"/>
  <c r="H78" i="25" s="1"/>
  <c r="G59" i="25"/>
  <c r="H59" i="25" s="1"/>
  <c r="G29" i="25"/>
  <c r="H29" i="25" s="1"/>
  <c r="G44" i="25"/>
  <c r="H44" i="25" s="1"/>
  <c r="G49" i="25"/>
  <c r="H49" i="25" s="1"/>
  <c r="G50" i="25"/>
  <c r="H50" i="25" s="1"/>
  <c r="G99" i="25"/>
  <c r="H99" i="25" s="1"/>
  <c r="G20" i="25"/>
  <c r="H20" i="25" s="1"/>
  <c r="G75" i="25"/>
  <c r="H75" i="25" s="1"/>
  <c r="G92" i="25"/>
  <c r="H92" i="25" s="1"/>
  <c r="G7" i="25"/>
  <c r="H7" i="25" s="1"/>
  <c r="G60" i="25"/>
  <c r="H60" i="25" s="1"/>
  <c r="G91" i="25"/>
  <c r="H91" i="25" s="1"/>
  <c r="G40" i="25"/>
  <c r="H40" i="25" s="1"/>
  <c r="G69" i="25"/>
  <c r="H69" i="25" s="1"/>
  <c r="G83" i="25"/>
  <c r="H83" i="25" s="1"/>
  <c r="G62" i="25"/>
  <c r="G37" i="25"/>
  <c r="H37" i="25" s="1"/>
  <c r="G42" i="25"/>
  <c r="H42" i="25" s="1"/>
  <c r="G68" i="25"/>
  <c r="H68" i="25" s="1"/>
  <c r="G85" i="25"/>
  <c r="G86" i="25"/>
  <c r="H86" i="25" s="1"/>
  <c r="G66" i="25"/>
  <c r="H66" i="25" s="1"/>
  <c r="G47" i="25"/>
  <c r="H47" i="25" s="1"/>
  <c r="G36" i="25"/>
  <c r="H36" i="25" s="1"/>
  <c r="G25" i="25"/>
  <c r="H25" i="25" s="1"/>
  <c r="G16" i="25"/>
  <c r="G52" i="25"/>
  <c r="G11" i="25"/>
  <c r="H11" i="25" s="1"/>
  <c r="G104" i="25"/>
  <c r="H104" i="25" s="1"/>
  <c r="G5" i="25"/>
  <c r="H5" i="25" s="1"/>
  <c r="F2" i="25"/>
  <c r="D16" i="30" l="1"/>
  <c r="H77" i="25"/>
  <c r="D18" i="30"/>
  <c r="H85" i="25"/>
  <c r="H16" i="25"/>
  <c r="D6" i="30" s="1"/>
  <c r="H62" i="25"/>
  <c r="D19" i="30" s="1"/>
  <c r="H96" i="25"/>
  <c r="D22" i="30" s="1"/>
  <c r="H71" i="25"/>
  <c r="D15" i="30" s="1"/>
  <c r="H31" i="25"/>
  <c r="D9" i="30" s="1"/>
  <c r="H52" i="25"/>
  <c r="D12" i="30" s="1"/>
  <c r="D11" i="30"/>
  <c r="D10" i="30"/>
  <c r="D23" i="30"/>
  <c r="D13" i="30"/>
  <c r="D5" i="30"/>
  <c r="D7" i="30"/>
  <c r="D14" i="30"/>
  <c r="D17" i="30"/>
  <c r="D8" i="30"/>
  <c r="D20" i="30"/>
  <c r="G2" i="25"/>
  <c r="S73" i="19"/>
  <c r="R73" i="19"/>
  <c r="Q73" i="19"/>
  <c r="P73" i="19"/>
  <c r="O73" i="19"/>
  <c r="N73" i="19"/>
  <c r="M73" i="19"/>
  <c r="L73" i="19"/>
  <c r="K73" i="19"/>
  <c r="J73" i="19"/>
  <c r="I73" i="19"/>
  <c r="H73" i="19"/>
  <c r="G73" i="19"/>
  <c r="F73" i="19"/>
  <c r="E73" i="19"/>
  <c r="D73" i="19"/>
  <c r="C73" i="19"/>
  <c r="S69" i="19"/>
  <c r="R69" i="19"/>
  <c r="Q69" i="19"/>
  <c r="P69" i="19"/>
  <c r="O69" i="19"/>
  <c r="N69" i="19"/>
  <c r="M69" i="19"/>
  <c r="L69" i="19"/>
  <c r="K69" i="19"/>
  <c r="J69" i="19"/>
  <c r="I69" i="19"/>
  <c r="H69" i="19"/>
  <c r="G69" i="19"/>
  <c r="F69" i="19"/>
  <c r="E69" i="19"/>
  <c r="D69" i="19"/>
  <c r="C69" i="19"/>
  <c r="S67" i="19"/>
  <c r="R67" i="19"/>
  <c r="Q67" i="19"/>
  <c r="P67" i="19"/>
  <c r="O67" i="19"/>
  <c r="N67" i="19"/>
  <c r="M67" i="19"/>
  <c r="L67" i="19"/>
  <c r="K67" i="19"/>
  <c r="J67" i="19"/>
  <c r="I67" i="19"/>
  <c r="H67" i="19"/>
  <c r="G67" i="19"/>
  <c r="F67" i="19"/>
  <c r="E67" i="19"/>
  <c r="D67" i="19"/>
  <c r="C67" i="19"/>
  <c r="S66" i="19"/>
  <c r="R66" i="19"/>
  <c r="Q66" i="19"/>
  <c r="P66" i="19"/>
  <c r="O66" i="19"/>
  <c r="N66" i="19"/>
  <c r="M66" i="19"/>
  <c r="L66" i="19"/>
  <c r="K66" i="19"/>
  <c r="J66" i="19"/>
  <c r="I66" i="19"/>
  <c r="H66" i="19"/>
  <c r="G66" i="19"/>
  <c r="F66" i="19"/>
  <c r="E66" i="19"/>
  <c r="D66" i="19"/>
  <c r="C66" i="19"/>
  <c r="S65" i="19"/>
  <c r="R65" i="19"/>
  <c r="Q65" i="19"/>
  <c r="P65" i="19"/>
  <c r="O65" i="19"/>
  <c r="N65" i="19"/>
  <c r="M65" i="19"/>
  <c r="L65" i="19"/>
  <c r="K65" i="19"/>
  <c r="J65" i="19"/>
  <c r="I65" i="19"/>
  <c r="H65" i="19"/>
  <c r="G65" i="19"/>
  <c r="F65" i="19"/>
  <c r="E65" i="19"/>
  <c r="D65" i="19"/>
  <c r="C65" i="19"/>
  <c r="S64" i="19"/>
  <c r="R64" i="19"/>
  <c r="Q64" i="19"/>
  <c r="P64" i="19"/>
  <c r="O64" i="19"/>
  <c r="N64" i="19"/>
  <c r="M64" i="19"/>
  <c r="L64" i="19"/>
  <c r="K64" i="19"/>
  <c r="J64" i="19"/>
  <c r="I64" i="19"/>
  <c r="H64" i="19"/>
  <c r="G64" i="19"/>
  <c r="F64" i="19"/>
  <c r="E64" i="19"/>
  <c r="D64" i="19"/>
  <c r="C64" i="19"/>
  <c r="S63" i="19"/>
  <c r="R63" i="19"/>
  <c r="Q63" i="19"/>
  <c r="P63" i="19"/>
  <c r="O63" i="19"/>
  <c r="N63" i="19"/>
  <c r="M63" i="19"/>
  <c r="L63" i="19"/>
  <c r="K63" i="19"/>
  <c r="J63" i="19"/>
  <c r="I63" i="19"/>
  <c r="H63" i="19"/>
  <c r="G63" i="19"/>
  <c r="F63" i="19"/>
  <c r="E63" i="19"/>
  <c r="D63" i="19"/>
  <c r="C63" i="19"/>
  <c r="S62" i="19"/>
  <c r="R62" i="19"/>
  <c r="Q62" i="19"/>
  <c r="P62" i="19"/>
  <c r="O62" i="19"/>
  <c r="N62" i="19"/>
  <c r="M62" i="19"/>
  <c r="L62" i="19"/>
  <c r="K62" i="19"/>
  <c r="J62" i="19"/>
  <c r="I62" i="19"/>
  <c r="H62" i="19"/>
  <c r="G62" i="19"/>
  <c r="F62" i="19"/>
  <c r="E62" i="19"/>
  <c r="D62" i="19"/>
  <c r="C62" i="19"/>
  <c r="S61" i="19"/>
  <c r="R61" i="19"/>
  <c r="Q61" i="19"/>
  <c r="P61" i="19"/>
  <c r="O61" i="19"/>
  <c r="N61" i="19"/>
  <c r="M61" i="19"/>
  <c r="L61" i="19"/>
  <c r="K61" i="19"/>
  <c r="J61" i="19"/>
  <c r="I61" i="19"/>
  <c r="H61" i="19"/>
  <c r="G61" i="19"/>
  <c r="F61" i="19"/>
  <c r="E61" i="19"/>
  <c r="D61" i="19"/>
  <c r="C61" i="19"/>
  <c r="S60" i="19"/>
  <c r="R60" i="19"/>
  <c r="Q60" i="19"/>
  <c r="P60" i="19"/>
  <c r="O60" i="19"/>
  <c r="N60" i="19"/>
  <c r="M60" i="19"/>
  <c r="L60" i="19"/>
  <c r="K60" i="19"/>
  <c r="J60" i="19"/>
  <c r="I60" i="19"/>
  <c r="H60" i="19"/>
  <c r="G60" i="19"/>
  <c r="F60" i="19"/>
  <c r="E60" i="19"/>
  <c r="D60" i="19"/>
  <c r="C60" i="19"/>
  <c r="S59" i="19"/>
  <c r="R59" i="19"/>
  <c r="Q59" i="19"/>
  <c r="P59" i="19"/>
  <c r="O59" i="19"/>
  <c r="N59" i="19"/>
  <c r="M59" i="19"/>
  <c r="L59" i="19"/>
  <c r="K59" i="19"/>
  <c r="J59" i="19"/>
  <c r="I59" i="19"/>
  <c r="H59" i="19"/>
  <c r="G59" i="19"/>
  <c r="F59" i="19"/>
  <c r="E59" i="19"/>
  <c r="D59" i="19"/>
  <c r="C59" i="19"/>
  <c r="S58" i="19"/>
  <c r="R58" i="19"/>
  <c r="Q58" i="19"/>
  <c r="P58" i="19"/>
  <c r="O58" i="19"/>
  <c r="N58" i="19"/>
  <c r="M58" i="19"/>
  <c r="L58" i="19"/>
  <c r="K58" i="19"/>
  <c r="J58" i="19"/>
  <c r="I58" i="19"/>
  <c r="H58" i="19"/>
  <c r="G58" i="19"/>
  <c r="F58" i="19"/>
  <c r="E58" i="19"/>
  <c r="D58" i="19"/>
  <c r="C58" i="19"/>
  <c r="S57" i="19"/>
  <c r="R57" i="19"/>
  <c r="Q57" i="19"/>
  <c r="P57" i="19"/>
  <c r="O57" i="19"/>
  <c r="N57" i="19"/>
  <c r="M57" i="19"/>
  <c r="L57" i="19"/>
  <c r="K57" i="19"/>
  <c r="J57" i="19"/>
  <c r="I57" i="19"/>
  <c r="H57" i="19"/>
  <c r="G57" i="19"/>
  <c r="F57" i="19"/>
  <c r="E57" i="19"/>
  <c r="D57" i="19"/>
  <c r="C57" i="19"/>
  <c r="S49" i="19"/>
  <c r="R49" i="19"/>
  <c r="Q49" i="19"/>
  <c r="P49" i="19"/>
  <c r="O49" i="19"/>
  <c r="N49" i="19"/>
  <c r="M49" i="19"/>
  <c r="L49" i="19"/>
  <c r="K49" i="19"/>
  <c r="J49" i="19"/>
  <c r="I49" i="19"/>
  <c r="H49" i="19"/>
  <c r="G49" i="19"/>
  <c r="F49" i="19"/>
  <c r="E49" i="19"/>
  <c r="D49" i="19"/>
  <c r="C49" i="19"/>
  <c r="S45" i="19"/>
  <c r="R45" i="19"/>
  <c r="Q45" i="19"/>
  <c r="P45" i="19"/>
  <c r="O45" i="19"/>
  <c r="N45" i="19"/>
  <c r="M45" i="19"/>
  <c r="L45" i="19"/>
  <c r="K45" i="19"/>
  <c r="J45" i="19"/>
  <c r="I45" i="19"/>
  <c r="H45" i="19"/>
  <c r="G45" i="19"/>
  <c r="F45" i="19"/>
  <c r="E45" i="19"/>
  <c r="D45" i="19"/>
  <c r="C45" i="19"/>
  <c r="S43" i="19"/>
  <c r="R43" i="19"/>
  <c r="Q43" i="19"/>
  <c r="P43" i="19"/>
  <c r="O43" i="19"/>
  <c r="N43" i="19"/>
  <c r="M43" i="19"/>
  <c r="L43" i="19"/>
  <c r="K43" i="19"/>
  <c r="J43" i="19"/>
  <c r="I43" i="19"/>
  <c r="H43" i="19"/>
  <c r="G43" i="19"/>
  <c r="F43" i="19"/>
  <c r="E43" i="19"/>
  <c r="D43" i="19"/>
  <c r="C43" i="19"/>
  <c r="S42" i="19"/>
  <c r="R42" i="19"/>
  <c r="Q42" i="19"/>
  <c r="P42" i="19"/>
  <c r="O42" i="19"/>
  <c r="N42" i="19"/>
  <c r="M42" i="19"/>
  <c r="L42" i="19"/>
  <c r="K42" i="19"/>
  <c r="J42" i="19"/>
  <c r="I42" i="19"/>
  <c r="H42" i="19"/>
  <c r="G42" i="19"/>
  <c r="F42" i="19"/>
  <c r="E42" i="19"/>
  <c r="D42" i="19"/>
  <c r="C42" i="19"/>
  <c r="S41" i="19"/>
  <c r="R41" i="19"/>
  <c r="Q41" i="19"/>
  <c r="P41" i="19"/>
  <c r="O41" i="19"/>
  <c r="N41" i="19"/>
  <c r="M41" i="19"/>
  <c r="L41" i="19"/>
  <c r="K41" i="19"/>
  <c r="J41" i="19"/>
  <c r="I41" i="19"/>
  <c r="H41" i="19"/>
  <c r="G41" i="19"/>
  <c r="F41" i="19"/>
  <c r="E41" i="19"/>
  <c r="D41" i="19"/>
  <c r="C41" i="19"/>
  <c r="S40" i="19"/>
  <c r="R40" i="19"/>
  <c r="Q40" i="19"/>
  <c r="P40" i="19"/>
  <c r="O40" i="19"/>
  <c r="N40" i="19"/>
  <c r="M40" i="19"/>
  <c r="L40" i="19"/>
  <c r="K40" i="19"/>
  <c r="J40" i="19"/>
  <c r="I40" i="19"/>
  <c r="H40" i="19"/>
  <c r="G40" i="19"/>
  <c r="F40" i="19"/>
  <c r="E40" i="19"/>
  <c r="D40" i="19"/>
  <c r="C40" i="19"/>
  <c r="S39" i="19"/>
  <c r="R39" i="19"/>
  <c r="Q39" i="19"/>
  <c r="P39" i="19"/>
  <c r="O39" i="19"/>
  <c r="N39" i="19"/>
  <c r="M39" i="19"/>
  <c r="L39" i="19"/>
  <c r="K39" i="19"/>
  <c r="J39" i="19"/>
  <c r="I39" i="19"/>
  <c r="H39" i="19"/>
  <c r="G39" i="19"/>
  <c r="F39" i="19"/>
  <c r="E39" i="19"/>
  <c r="D39" i="19"/>
  <c r="C39" i="19"/>
  <c r="S38" i="19"/>
  <c r="R38" i="19"/>
  <c r="Q38" i="19"/>
  <c r="P38" i="19"/>
  <c r="O38" i="19"/>
  <c r="N38" i="19"/>
  <c r="M38" i="19"/>
  <c r="L38" i="19"/>
  <c r="K38" i="19"/>
  <c r="J38" i="19"/>
  <c r="I38" i="19"/>
  <c r="H38" i="19"/>
  <c r="G38" i="19"/>
  <c r="F38" i="19"/>
  <c r="E38" i="19"/>
  <c r="D38" i="19"/>
  <c r="C38" i="19"/>
  <c r="S37" i="19"/>
  <c r="R37" i="19"/>
  <c r="Q37" i="19"/>
  <c r="P37" i="19"/>
  <c r="O37" i="19"/>
  <c r="N37" i="19"/>
  <c r="M37" i="19"/>
  <c r="L37" i="19"/>
  <c r="K37" i="19"/>
  <c r="J37" i="19"/>
  <c r="I37" i="19"/>
  <c r="H37" i="19"/>
  <c r="G37" i="19"/>
  <c r="F37" i="19"/>
  <c r="E37" i="19"/>
  <c r="D37" i="19"/>
  <c r="C37" i="19"/>
  <c r="S36" i="19"/>
  <c r="R36" i="19"/>
  <c r="Q36" i="19"/>
  <c r="P36" i="19"/>
  <c r="O36" i="19"/>
  <c r="N36" i="19"/>
  <c r="M36" i="19"/>
  <c r="L36" i="19"/>
  <c r="K36" i="19"/>
  <c r="J36" i="19"/>
  <c r="I36" i="19"/>
  <c r="H36" i="19"/>
  <c r="G36" i="19"/>
  <c r="F36" i="19"/>
  <c r="E36" i="19"/>
  <c r="D36" i="19"/>
  <c r="C36" i="19"/>
  <c r="S35" i="19"/>
  <c r="R35" i="19"/>
  <c r="Q35" i="19"/>
  <c r="P35" i="19"/>
  <c r="O35" i="19"/>
  <c r="N35" i="19"/>
  <c r="M35" i="19"/>
  <c r="L35" i="19"/>
  <c r="K35" i="19"/>
  <c r="J35" i="19"/>
  <c r="I35" i="19"/>
  <c r="H35" i="19"/>
  <c r="G35" i="19"/>
  <c r="F35" i="19"/>
  <c r="E35" i="19"/>
  <c r="D35" i="19"/>
  <c r="C35" i="19"/>
  <c r="S34" i="19"/>
  <c r="R34" i="19"/>
  <c r="Q34" i="19"/>
  <c r="P34" i="19"/>
  <c r="O34" i="19"/>
  <c r="N34" i="19"/>
  <c r="M34" i="19"/>
  <c r="L34" i="19"/>
  <c r="K34" i="19"/>
  <c r="J34" i="19"/>
  <c r="I34" i="19"/>
  <c r="H34" i="19"/>
  <c r="G34" i="19"/>
  <c r="F34" i="19"/>
  <c r="E34" i="19"/>
  <c r="D34" i="19"/>
  <c r="C34" i="19"/>
  <c r="S33" i="19"/>
  <c r="R33" i="19"/>
  <c r="Q33" i="19"/>
  <c r="P33" i="19"/>
  <c r="O33" i="19"/>
  <c r="N33" i="19"/>
  <c r="M33" i="19"/>
  <c r="L33" i="19"/>
  <c r="K33" i="19"/>
  <c r="J33" i="19"/>
  <c r="I33" i="19"/>
  <c r="H33" i="19"/>
  <c r="G33" i="19"/>
  <c r="F33" i="19"/>
  <c r="E33" i="19"/>
  <c r="D33" i="19"/>
  <c r="C33" i="19"/>
  <c r="S73" i="18"/>
  <c r="R73" i="18"/>
  <c r="Q73" i="18"/>
  <c r="P73" i="18"/>
  <c r="O73" i="18"/>
  <c r="N73" i="18"/>
  <c r="M73" i="18"/>
  <c r="L73" i="18"/>
  <c r="K73" i="18"/>
  <c r="J73" i="18"/>
  <c r="I73" i="18"/>
  <c r="H73" i="18"/>
  <c r="G73" i="18"/>
  <c r="F73" i="18"/>
  <c r="E73" i="18"/>
  <c r="D73" i="18"/>
  <c r="C73" i="18"/>
  <c r="S69" i="18"/>
  <c r="R69" i="18"/>
  <c r="Q69" i="18"/>
  <c r="P69" i="18"/>
  <c r="O69" i="18"/>
  <c r="N69" i="18"/>
  <c r="M69" i="18"/>
  <c r="L69" i="18"/>
  <c r="K69" i="18"/>
  <c r="J69" i="18"/>
  <c r="I69" i="18"/>
  <c r="H69" i="18"/>
  <c r="G69" i="18"/>
  <c r="F69" i="18"/>
  <c r="E69" i="18"/>
  <c r="D69" i="18"/>
  <c r="C69" i="18"/>
  <c r="S67" i="18"/>
  <c r="R67" i="18"/>
  <c r="Q67" i="18"/>
  <c r="P67" i="18"/>
  <c r="O67" i="18"/>
  <c r="N67" i="18"/>
  <c r="M67" i="18"/>
  <c r="L67" i="18"/>
  <c r="K67" i="18"/>
  <c r="J67" i="18"/>
  <c r="I67" i="18"/>
  <c r="H67" i="18"/>
  <c r="G67" i="18"/>
  <c r="F67" i="18"/>
  <c r="E67" i="18"/>
  <c r="D67" i="18"/>
  <c r="C67" i="18"/>
  <c r="S66" i="18"/>
  <c r="R66" i="18"/>
  <c r="Q66" i="18"/>
  <c r="P66" i="18"/>
  <c r="O66" i="18"/>
  <c r="N66" i="18"/>
  <c r="M66" i="18"/>
  <c r="L66" i="18"/>
  <c r="K66" i="18"/>
  <c r="J66" i="18"/>
  <c r="I66" i="18"/>
  <c r="H66" i="18"/>
  <c r="G66" i="18"/>
  <c r="F66" i="18"/>
  <c r="E66" i="18"/>
  <c r="D66" i="18"/>
  <c r="C66" i="18"/>
  <c r="S65" i="18"/>
  <c r="R65" i="18"/>
  <c r="Q65" i="18"/>
  <c r="P65" i="18"/>
  <c r="O65" i="18"/>
  <c r="N65" i="18"/>
  <c r="M65" i="18"/>
  <c r="L65" i="18"/>
  <c r="K65" i="18"/>
  <c r="J65" i="18"/>
  <c r="I65" i="18"/>
  <c r="H65" i="18"/>
  <c r="G65" i="18"/>
  <c r="F65" i="18"/>
  <c r="E65" i="18"/>
  <c r="D65" i="18"/>
  <c r="C65" i="18"/>
  <c r="S64" i="18"/>
  <c r="R64" i="18"/>
  <c r="Q64" i="18"/>
  <c r="P64" i="18"/>
  <c r="O64" i="18"/>
  <c r="N64" i="18"/>
  <c r="M64" i="18"/>
  <c r="L64" i="18"/>
  <c r="K64" i="18"/>
  <c r="J64" i="18"/>
  <c r="I64" i="18"/>
  <c r="H64" i="18"/>
  <c r="G64" i="18"/>
  <c r="F64" i="18"/>
  <c r="E64" i="18"/>
  <c r="D64" i="18"/>
  <c r="C64" i="18"/>
  <c r="S63" i="18"/>
  <c r="R63" i="18"/>
  <c r="Q63" i="18"/>
  <c r="P63" i="18"/>
  <c r="O63" i="18"/>
  <c r="N63" i="18"/>
  <c r="M63" i="18"/>
  <c r="L63" i="18"/>
  <c r="K63" i="18"/>
  <c r="J63" i="18"/>
  <c r="I63" i="18"/>
  <c r="H63" i="18"/>
  <c r="G63" i="18"/>
  <c r="F63" i="18"/>
  <c r="E63" i="18"/>
  <c r="D63" i="18"/>
  <c r="C63" i="18"/>
  <c r="S62" i="18"/>
  <c r="R62" i="18"/>
  <c r="Q62" i="18"/>
  <c r="P62" i="18"/>
  <c r="O62" i="18"/>
  <c r="N62" i="18"/>
  <c r="M62" i="18"/>
  <c r="L62" i="18"/>
  <c r="K62" i="18"/>
  <c r="J62" i="18"/>
  <c r="I62" i="18"/>
  <c r="H62" i="18"/>
  <c r="G62" i="18"/>
  <c r="F62" i="18"/>
  <c r="E62" i="18"/>
  <c r="D62" i="18"/>
  <c r="C62" i="18"/>
  <c r="S61" i="18"/>
  <c r="R61" i="18"/>
  <c r="Q61" i="18"/>
  <c r="P61" i="18"/>
  <c r="O61" i="18"/>
  <c r="N61" i="18"/>
  <c r="M61" i="18"/>
  <c r="L61" i="18"/>
  <c r="K61" i="18"/>
  <c r="J61" i="18"/>
  <c r="I61" i="18"/>
  <c r="H61" i="18"/>
  <c r="G61" i="18"/>
  <c r="F61" i="18"/>
  <c r="E61" i="18"/>
  <c r="D61" i="18"/>
  <c r="C61" i="18"/>
  <c r="S60" i="18"/>
  <c r="R60" i="18"/>
  <c r="Q60" i="18"/>
  <c r="P60" i="18"/>
  <c r="O60" i="18"/>
  <c r="N60" i="18"/>
  <c r="M60" i="18"/>
  <c r="L60" i="18"/>
  <c r="K60" i="18"/>
  <c r="J60" i="18"/>
  <c r="I60" i="18"/>
  <c r="H60" i="18"/>
  <c r="G60" i="18"/>
  <c r="F60" i="18"/>
  <c r="E60" i="18"/>
  <c r="D60" i="18"/>
  <c r="C60" i="18"/>
  <c r="S59" i="18"/>
  <c r="R59" i="18"/>
  <c r="Q59" i="18"/>
  <c r="P59" i="18"/>
  <c r="O59" i="18"/>
  <c r="N59" i="18"/>
  <c r="M59" i="18"/>
  <c r="L59" i="18"/>
  <c r="K59" i="18"/>
  <c r="J59" i="18"/>
  <c r="I59" i="18"/>
  <c r="H59" i="18"/>
  <c r="G59" i="18"/>
  <c r="F59" i="18"/>
  <c r="E59" i="18"/>
  <c r="D59" i="18"/>
  <c r="C59" i="18"/>
  <c r="S58" i="18"/>
  <c r="R58" i="18"/>
  <c r="Q58" i="18"/>
  <c r="P58" i="18"/>
  <c r="O58" i="18"/>
  <c r="N58" i="18"/>
  <c r="M58" i="18"/>
  <c r="L58" i="18"/>
  <c r="K58" i="18"/>
  <c r="J58" i="18"/>
  <c r="I58" i="18"/>
  <c r="H58" i="18"/>
  <c r="G58" i="18"/>
  <c r="F58" i="18"/>
  <c r="E58" i="18"/>
  <c r="D58" i="18"/>
  <c r="C58" i="18"/>
  <c r="S57" i="18"/>
  <c r="R57" i="18"/>
  <c r="Q57" i="18"/>
  <c r="P57" i="18"/>
  <c r="O57" i="18"/>
  <c r="N57" i="18"/>
  <c r="M57" i="18"/>
  <c r="L57" i="18"/>
  <c r="K57" i="18"/>
  <c r="J57" i="18"/>
  <c r="I57" i="18"/>
  <c r="H57" i="18"/>
  <c r="G57" i="18"/>
  <c r="F57" i="18"/>
  <c r="E57" i="18"/>
  <c r="D57" i="18"/>
  <c r="C57" i="18"/>
  <c r="S49" i="18"/>
  <c r="R49" i="18"/>
  <c r="Q49" i="18"/>
  <c r="P49" i="18"/>
  <c r="O49" i="18"/>
  <c r="N49" i="18"/>
  <c r="M49" i="18"/>
  <c r="L49" i="18"/>
  <c r="K49" i="18"/>
  <c r="J49" i="18"/>
  <c r="I49" i="18"/>
  <c r="H49" i="18"/>
  <c r="G49" i="18"/>
  <c r="F49" i="18"/>
  <c r="E49" i="18"/>
  <c r="D49" i="18"/>
  <c r="C49" i="18"/>
  <c r="S45" i="18"/>
  <c r="R45" i="18"/>
  <c r="Q45" i="18"/>
  <c r="P45" i="18"/>
  <c r="O45" i="18"/>
  <c r="N45" i="18"/>
  <c r="M45" i="18"/>
  <c r="L45" i="18"/>
  <c r="K45" i="18"/>
  <c r="J45" i="18"/>
  <c r="I45" i="18"/>
  <c r="H45" i="18"/>
  <c r="G45" i="18"/>
  <c r="F45" i="18"/>
  <c r="E45" i="18"/>
  <c r="D45" i="18"/>
  <c r="C45" i="18"/>
  <c r="S43" i="18"/>
  <c r="R43" i="18"/>
  <c r="Q43" i="18"/>
  <c r="P43" i="18"/>
  <c r="O43" i="18"/>
  <c r="N43" i="18"/>
  <c r="M43" i="18"/>
  <c r="L43" i="18"/>
  <c r="K43" i="18"/>
  <c r="J43" i="18"/>
  <c r="I43" i="18"/>
  <c r="H43" i="18"/>
  <c r="G43" i="18"/>
  <c r="F43" i="18"/>
  <c r="E43" i="18"/>
  <c r="D43" i="18"/>
  <c r="C43" i="18"/>
  <c r="S42" i="18"/>
  <c r="R42" i="18"/>
  <c r="Q42" i="18"/>
  <c r="P42" i="18"/>
  <c r="O42" i="18"/>
  <c r="N42" i="18"/>
  <c r="M42" i="18"/>
  <c r="L42" i="18"/>
  <c r="K42" i="18"/>
  <c r="J42" i="18"/>
  <c r="I42" i="18"/>
  <c r="H42" i="18"/>
  <c r="G42" i="18"/>
  <c r="F42" i="18"/>
  <c r="E42" i="18"/>
  <c r="D42" i="18"/>
  <c r="C42" i="18"/>
  <c r="S41" i="18"/>
  <c r="R41" i="18"/>
  <c r="Q41" i="18"/>
  <c r="P41" i="18"/>
  <c r="O41" i="18"/>
  <c r="N41" i="18"/>
  <c r="M41" i="18"/>
  <c r="L41" i="18"/>
  <c r="K41" i="18"/>
  <c r="J41" i="18"/>
  <c r="I41" i="18"/>
  <c r="H41" i="18"/>
  <c r="G41" i="18"/>
  <c r="F41" i="18"/>
  <c r="E41" i="18"/>
  <c r="D41" i="18"/>
  <c r="C41" i="18"/>
  <c r="S40" i="18"/>
  <c r="R40" i="18"/>
  <c r="Q40" i="18"/>
  <c r="P40" i="18"/>
  <c r="O40" i="18"/>
  <c r="N40" i="18"/>
  <c r="M40" i="18"/>
  <c r="L40" i="18"/>
  <c r="K40" i="18"/>
  <c r="J40" i="18"/>
  <c r="I40" i="18"/>
  <c r="H40" i="18"/>
  <c r="G40" i="18"/>
  <c r="F40" i="18"/>
  <c r="E40" i="18"/>
  <c r="D40" i="18"/>
  <c r="C40" i="18"/>
  <c r="S39" i="18"/>
  <c r="R39" i="18"/>
  <c r="Q39" i="18"/>
  <c r="P39" i="18"/>
  <c r="O39" i="18"/>
  <c r="N39" i="18"/>
  <c r="M39" i="18"/>
  <c r="L39" i="18"/>
  <c r="K39" i="18"/>
  <c r="J39" i="18"/>
  <c r="I39" i="18"/>
  <c r="H39" i="18"/>
  <c r="G39" i="18"/>
  <c r="F39" i="18"/>
  <c r="E39" i="18"/>
  <c r="D39" i="18"/>
  <c r="C39" i="18"/>
  <c r="S38" i="18"/>
  <c r="R38" i="18"/>
  <c r="Q38" i="18"/>
  <c r="P38" i="18"/>
  <c r="O38" i="18"/>
  <c r="N38" i="18"/>
  <c r="M38" i="18"/>
  <c r="L38" i="18"/>
  <c r="K38" i="18"/>
  <c r="J38" i="18"/>
  <c r="I38" i="18"/>
  <c r="H38" i="18"/>
  <c r="G38" i="18"/>
  <c r="F38" i="18"/>
  <c r="E38" i="18"/>
  <c r="D38" i="18"/>
  <c r="C38" i="18"/>
  <c r="S37" i="18"/>
  <c r="R37" i="18"/>
  <c r="Q37" i="18"/>
  <c r="P37" i="18"/>
  <c r="O37" i="18"/>
  <c r="N37" i="18"/>
  <c r="M37" i="18"/>
  <c r="L37" i="18"/>
  <c r="K37" i="18"/>
  <c r="J37" i="18"/>
  <c r="I37" i="18"/>
  <c r="H37" i="18"/>
  <c r="G37" i="18"/>
  <c r="F37" i="18"/>
  <c r="E37" i="18"/>
  <c r="D37" i="18"/>
  <c r="C37" i="18"/>
  <c r="S36" i="18"/>
  <c r="R36" i="18"/>
  <c r="Q36" i="18"/>
  <c r="P36" i="18"/>
  <c r="O36" i="18"/>
  <c r="N36" i="18"/>
  <c r="M36" i="18"/>
  <c r="L36" i="18"/>
  <c r="K36" i="18"/>
  <c r="J36" i="18"/>
  <c r="I36" i="18"/>
  <c r="H36" i="18"/>
  <c r="G36" i="18"/>
  <c r="F36" i="18"/>
  <c r="E36" i="18"/>
  <c r="D36" i="18"/>
  <c r="C36" i="18"/>
  <c r="S35" i="18"/>
  <c r="R35" i="18"/>
  <c r="Q35" i="18"/>
  <c r="P35" i="18"/>
  <c r="O35" i="18"/>
  <c r="N35" i="18"/>
  <c r="M35" i="18"/>
  <c r="L35" i="18"/>
  <c r="K35" i="18"/>
  <c r="J35" i="18"/>
  <c r="I35" i="18"/>
  <c r="H35" i="18"/>
  <c r="G35" i="18"/>
  <c r="F35" i="18"/>
  <c r="E35" i="18"/>
  <c r="D35" i="18"/>
  <c r="C35" i="18"/>
  <c r="S34" i="18"/>
  <c r="R34" i="18"/>
  <c r="Q34" i="18"/>
  <c r="P34" i="18"/>
  <c r="O34" i="18"/>
  <c r="N34" i="18"/>
  <c r="M34" i="18"/>
  <c r="L34" i="18"/>
  <c r="K34" i="18"/>
  <c r="J34" i="18"/>
  <c r="I34" i="18"/>
  <c r="H34" i="18"/>
  <c r="G34" i="18"/>
  <c r="F34" i="18"/>
  <c r="E34" i="18"/>
  <c r="D34" i="18"/>
  <c r="C34" i="18"/>
  <c r="S33" i="18"/>
  <c r="R33" i="18"/>
  <c r="Q33" i="18"/>
  <c r="P33" i="18"/>
  <c r="O33" i="18"/>
  <c r="N33" i="18"/>
  <c r="M33" i="18"/>
  <c r="L33" i="18"/>
  <c r="K33" i="18"/>
  <c r="J33" i="18"/>
  <c r="I33" i="18"/>
  <c r="H33" i="18"/>
  <c r="G33" i="18"/>
  <c r="F33" i="18"/>
  <c r="E33" i="18"/>
  <c r="D33" i="18"/>
  <c r="C33" i="18"/>
  <c r="I10" i="15"/>
  <c r="H10" i="15"/>
  <c r="G10" i="15"/>
  <c r="S73" i="17"/>
  <c r="R73" i="17"/>
  <c r="Q73" i="17"/>
  <c r="P73" i="17"/>
  <c r="O73" i="17"/>
  <c r="N73" i="17"/>
  <c r="M73" i="17"/>
  <c r="L73" i="17"/>
  <c r="K73" i="17"/>
  <c r="J73" i="17"/>
  <c r="I73" i="17"/>
  <c r="H73" i="17"/>
  <c r="G73" i="17"/>
  <c r="F73" i="17"/>
  <c r="E73" i="17"/>
  <c r="D73" i="17"/>
  <c r="S72" i="17"/>
  <c r="R72" i="17"/>
  <c r="Q72" i="17"/>
  <c r="P72" i="17"/>
  <c r="O72" i="17"/>
  <c r="N72" i="17"/>
  <c r="M72" i="17"/>
  <c r="L72" i="17"/>
  <c r="K72" i="17"/>
  <c r="J72" i="17"/>
  <c r="I72" i="17"/>
  <c r="H72" i="17"/>
  <c r="G72" i="17"/>
  <c r="F72" i="17"/>
  <c r="E72" i="17"/>
  <c r="D72" i="17"/>
  <c r="S71" i="17"/>
  <c r="R71" i="17"/>
  <c r="Q71" i="17"/>
  <c r="P71" i="17"/>
  <c r="O71" i="17"/>
  <c r="N71" i="17"/>
  <c r="M71" i="17"/>
  <c r="L71" i="17"/>
  <c r="K71" i="17"/>
  <c r="J71" i="17"/>
  <c r="I71" i="17"/>
  <c r="H71" i="17"/>
  <c r="G71" i="17"/>
  <c r="F71" i="17"/>
  <c r="E71" i="17"/>
  <c r="D71" i="17"/>
  <c r="S70" i="17"/>
  <c r="R70" i="17"/>
  <c r="Q70" i="17"/>
  <c r="P70" i="17"/>
  <c r="O70" i="17"/>
  <c r="N70" i="17"/>
  <c r="M70" i="17"/>
  <c r="L70" i="17"/>
  <c r="K70" i="17"/>
  <c r="J70" i="17"/>
  <c r="I70" i="17"/>
  <c r="H70" i="17"/>
  <c r="G70" i="17"/>
  <c r="F70" i="17"/>
  <c r="E70" i="17"/>
  <c r="D70" i="17"/>
  <c r="S69" i="17"/>
  <c r="R69" i="17"/>
  <c r="Q69" i="17"/>
  <c r="P69" i="17"/>
  <c r="O69" i="17"/>
  <c r="N69" i="17"/>
  <c r="M69" i="17"/>
  <c r="L69" i="17"/>
  <c r="K69" i="17"/>
  <c r="J69" i="17"/>
  <c r="I69" i="17"/>
  <c r="H69" i="17"/>
  <c r="G69" i="17"/>
  <c r="F69" i="17"/>
  <c r="E69" i="17"/>
  <c r="D69" i="17"/>
  <c r="S68" i="17"/>
  <c r="R68" i="17"/>
  <c r="Q68" i="17"/>
  <c r="P68" i="17"/>
  <c r="O68" i="17"/>
  <c r="N68" i="17"/>
  <c r="M68" i="17"/>
  <c r="L68" i="17"/>
  <c r="K68" i="17"/>
  <c r="J68" i="17"/>
  <c r="I68" i="17"/>
  <c r="H68" i="17"/>
  <c r="G68" i="17"/>
  <c r="F68" i="17"/>
  <c r="E68" i="17"/>
  <c r="D68" i="17"/>
  <c r="S67" i="17"/>
  <c r="R67" i="17"/>
  <c r="Q67" i="17"/>
  <c r="P67" i="17"/>
  <c r="O67" i="17"/>
  <c r="N67" i="17"/>
  <c r="M67" i="17"/>
  <c r="L67" i="17"/>
  <c r="K67" i="17"/>
  <c r="J67" i="17"/>
  <c r="I67" i="17"/>
  <c r="H67" i="17"/>
  <c r="G67" i="17"/>
  <c r="F67" i="17"/>
  <c r="E67" i="17"/>
  <c r="D67" i="17"/>
  <c r="S66" i="17"/>
  <c r="R66" i="17"/>
  <c r="Q66" i="17"/>
  <c r="P66" i="17"/>
  <c r="O66" i="17"/>
  <c r="N66" i="17"/>
  <c r="M66" i="17"/>
  <c r="L66" i="17"/>
  <c r="K66" i="17"/>
  <c r="J66" i="17"/>
  <c r="I66" i="17"/>
  <c r="H66" i="17"/>
  <c r="G66" i="17"/>
  <c r="F66" i="17"/>
  <c r="E66" i="17"/>
  <c r="D66" i="17"/>
  <c r="S65" i="17"/>
  <c r="R65" i="17"/>
  <c r="Q65" i="17"/>
  <c r="P65" i="17"/>
  <c r="O65" i="17"/>
  <c r="N65" i="17"/>
  <c r="M65" i="17"/>
  <c r="L65" i="17"/>
  <c r="K65" i="17"/>
  <c r="J65" i="17"/>
  <c r="I65" i="17"/>
  <c r="H65" i="17"/>
  <c r="G65" i="17"/>
  <c r="F65" i="17"/>
  <c r="E65" i="17"/>
  <c r="D65" i="17"/>
  <c r="S64" i="17"/>
  <c r="R64" i="17"/>
  <c r="Q64" i="17"/>
  <c r="P64" i="17"/>
  <c r="O64" i="17"/>
  <c r="N64" i="17"/>
  <c r="M64" i="17"/>
  <c r="L64" i="17"/>
  <c r="K64" i="17"/>
  <c r="J64" i="17"/>
  <c r="I64" i="17"/>
  <c r="H64" i="17"/>
  <c r="G64" i="17"/>
  <c r="F64" i="17"/>
  <c r="E64" i="17"/>
  <c r="D64" i="17"/>
  <c r="S63" i="17"/>
  <c r="R63" i="17"/>
  <c r="Q63" i="17"/>
  <c r="P63" i="17"/>
  <c r="O63" i="17"/>
  <c r="N63" i="17"/>
  <c r="M63" i="17"/>
  <c r="L63" i="17"/>
  <c r="K63" i="17"/>
  <c r="J63" i="17"/>
  <c r="I63" i="17"/>
  <c r="H63" i="17"/>
  <c r="G63" i="17"/>
  <c r="F63" i="17"/>
  <c r="E63" i="17"/>
  <c r="D63" i="17"/>
  <c r="S62" i="17"/>
  <c r="R62" i="17"/>
  <c r="Q62" i="17"/>
  <c r="P62" i="17"/>
  <c r="O62" i="17"/>
  <c r="N62" i="17"/>
  <c r="M62" i="17"/>
  <c r="L62" i="17"/>
  <c r="K62" i="17"/>
  <c r="J62" i="17"/>
  <c r="I62" i="17"/>
  <c r="H62" i="17"/>
  <c r="G62" i="17"/>
  <c r="F62" i="17"/>
  <c r="E62" i="17"/>
  <c r="D62" i="17"/>
  <c r="S61" i="17"/>
  <c r="R61" i="17"/>
  <c r="Q61" i="17"/>
  <c r="P61" i="17"/>
  <c r="O61" i="17"/>
  <c r="N61" i="17"/>
  <c r="M61" i="17"/>
  <c r="L61" i="17"/>
  <c r="K61" i="17"/>
  <c r="J61" i="17"/>
  <c r="I61" i="17"/>
  <c r="H61" i="17"/>
  <c r="G61" i="17"/>
  <c r="F61" i="17"/>
  <c r="E61" i="17"/>
  <c r="D61" i="17"/>
  <c r="S60" i="17"/>
  <c r="R60" i="17"/>
  <c r="Q60" i="17"/>
  <c r="P60" i="17"/>
  <c r="O60" i="17"/>
  <c r="N60" i="17"/>
  <c r="M60" i="17"/>
  <c r="L60" i="17"/>
  <c r="K60" i="17"/>
  <c r="J60" i="17"/>
  <c r="I60" i="17"/>
  <c r="H60" i="17"/>
  <c r="G60" i="17"/>
  <c r="F60" i="17"/>
  <c r="E60" i="17"/>
  <c r="D60" i="17"/>
  <c r="S59" i="17"/>
  <c r="R59" i="17"/>
  <c r="Q59" i="17"/>
  <c r="P59" i="17"/>
  <c r="O59" i="17"/>
  <c r="N59" i="17"/>
  <c r="M59" i="17"/>
  <c r="L59" i="17"/>
  <c r="K59" i="17"/>
  <c r="J59" i="17"/>
  <c r="I59" i="17"/>
  <c r="H59" i="17"/>
  <c r="G59" i="17"/>
  <c r="F59" i="17"/>
  <c r="E59" i="17"/>
  <c r="D59" i="17"/>
  <c r="S58" i="17"/>
  <c r="R58" i="17"/>
  <c r="Q58" i="17"/>
  <c r="P58" i="17"/>
  <c r="O58" i="17"/>
  <c r="N58" i="17"/>
  <c r="M58" i="17"/>
  <c r="L58" i="17"/>
  <c r="K58" i="17"/>
  <c r="J58" i="17"/>
  <c r="I58" i="17"/>
  <c r="H58" i="17"/>
  <c r="G58" i="17"/>
  <c r="F58" i="17"/>
  <c r="E58" i="17"/>
  <c r="D58" i="17"/>
  <c r="S57" i="17"/>
  <c r="R57" i="17"/>
  <c r="Q57" i="17"/>
  <c r="P57" i="17"/>
  <c r="O57" i="17"/>
  <c r="N57" i="17"/>
  <c r="M57" i="17"/>
  <c r="L57" i="17"/>
  <c r="K57" i="17"/>
  <c r="J57" i="17"/>
  <c r="I57" i="17"/>
  <c r="H57" i="17"/>
  <c r="G57" i="17"/>
  <c r="F57" i="17"/>
  <c r="E57" i="17"/>
  <c r="D57" i="17"/>
  <c r="S56" i="17"/>
  <c r="R56" i="17"/>
  <c r="Q56" i="17"/>
  <c r="P56" i="17"/>
  <c r="O56" i="17"/>
  <c r="N56" i="17"/>
  <c r="M56" i="17"/>
  <c r="L56" i="17"/>
  <c r="K56" i="17"/>
  <c r="J56" i="17"/>
  <c r="I56" i="17"/>
  <c r="H56" i="17"/>
  <c r="G56" i="17"/>
  <c r="F56" i="17"/>
  <c r="E56" i="17"/>
  <c r="D56" i="17"/>
  <c r="S55" i="17"/>
  <c r="R55" i="17"/>
  <c r="Q55" i="17"/>
  <c r="P55" i="17"/>
  <c r="O55" i="17"/>
  <c r="N55" i="17"/>
  <c r="M55" i="17"/>
  <c r="L55" i="17"/>
  <c r="K55" i="17"/>
  <c r="J55" i="17"/>
  <c r="I55" i="17"/>
  <c r="H55" i="17"/>
  <c r="G55" i="17"/>
  <c r="F55" i="17"/>
  <c r="E55" i="17"/>
  <c r="D55" i="17"/>
  <c r="S54" i="17"/>
  <c r="R54" i="17"/>
  <c r="Q54" i="17"/>
  <c r="P54" i="17"/>
  <c r="O54" i="17"/>
  <c r="N54" i="17"/>
  <c r="M54" i="17"/>
  <c r="L54" i="17"/>
  <c r="K54" i="17"/>
  <c r="J54" i="17"/>
  <c r="I54" i="17"/>
  <c r="H54" i="17"/>
  <c r="G54" i="17"/>
  <c r="F54" i="17"/>
  <c r="E54" i="17"/>
  <c r="D54" i="17"/>
  <c r="C73" i="17"/>
  <c r="C72" i="17"/>
  <c r="C71" i="17"/>
  <c r="C70" i="17"/>
  <c r="C69" i="17"/>
  <c r="C68" i="17"/>
  <c r="C67" i="17"/>
  <c r="C66" i="17"/>
  <c r="C65" i="17"/>
  <c r="C64" i="17"/>
  <c r="C63" i="17"/>
  <c r="C62" i="17"/>
  <c r="C61" i="17"/>
  <c r="C60" i="17"/>
  <c r="C59" i="17"/>
  <c r="C58" i="17"/>
  <c r="C57" i="17"/>
  <c r="C56" i="17"/>
  <c r="C55" i="17"/>
  <c r="C54" i="17"/>
  <c r="S49" i="17"/>
  <c r="R49" i="17"/>
  <c r="Q49" i="17"/>
  <c r="P49" i="17"/>
  <c r="O49" i="17"/>
  <c r="N49" i="17"/>
  <c r="M49" i="17"/>
  <c r="L49" i="17"/>
  <c r="K49" i="17"/>
  <c r="J49" i="17"/>
  <c r="I49" i="17"/>
  <c r="H49" i="17"/>
  <c r="G49" i="17"/>
  <c r="F49" i="17"/>
  <c r="E49" i="17"/>
  <c r="D49" i="17"/>
  <c r="S48" i="17"/>
  <c r="R48" i="17"/>
  <c r="Q48" i="17"/>
  <c r="P48" i="17"/>
  <c r="O48" i="17"/>
  <c r="N48" i="17"/>
  <c r="M48" i="17"/>
  <c r="L48" i="17"/>
  <c r="K48" i="17"/>
  <c r="J48" i="17"/>
  <c r="I48" i="17"/>
  <c r="H48" i="17"/>
  <c r="G48" i="17"/>
  <c r="F48" i="17"/>
  <c r="E48" i="17"/>
  <c r="D48" i="17"/>
  <c r="S47" i="17"/>
  <c r="R47" i="17"/>
  <c r="Q47" i="17"/>
  <c r="P47" i="17"/>
  <c r="O47" i="17"/>
  <c r="N47" i="17"/>
  <c r="M47" i="17"/>
  <c r="L47" i="17"/>
  <c r="K47" i="17"/>
  <c r="J47" i="17"/>
  <c r="I47" i="17"/>
  <c r="H47" i="17"/>
  <c r="G47" i="17"/>
  <c r="F47" i="17"/>
  <c r="E47" i="17"/>
  <c r="D47" i="17"/>
  <c r="S46" i="17"/>
  <c r="R46" i="17"/>
  <c r="Q46" i="17"/>
  <c r="P46" i="17"/>
  <c r="O46" i="17"/>
  <c r="N46" i="17"/>
  <c r="M46" i="17"/>
  <c r="L46" i="17"/>
  <c r="K46" i="17"/>
  <c r="J46" i="17"/>
  <c r="I46" i="17"/>
  <c r="H46" i="17"/>
  <c r="G46" i="17"/>
  <c r="F46" i="17"/>
  <c r="E46" i="17"/>
  <c r="D46" i="17"/>
  <c r="S45" i="17"/>
  <c r="R45" i="17"/>
  <c r="Q45" i="17"/>
  <c r="P45" i="17"/>
  <c r="O45" i="17"/>
  <c r="N45" i="17"/>
  <c r="M45" i="17"/>
  <c r="L45" i="17"/>
  <c r="K45" i="17"/>
  <c r="J45" i="17"/>
  <c r="I45" i="17"/>
  <c r="H45" i="17"/>
  <c r="G45" i="17"/>
  <c r="F45" i="17"/>
  <c r="E45" i="17"/>
  <c r="D45" i="17"/>
  <c r="S44" i="17"/>
  <c r="R44" i="17"/>
  <c r="Q44" i="17"/>
  <c r="P44" i="17"/>
  <c r="O44" i="17"/>
  <c r="N44" i="17"/>
  <c r="M44" i="17"/>
  <c r="L44" i="17"/>
  <c r="K44" i="17"/>
  <c r="J44" i="17"/>
  <c r="I44" i="17"/>
  <c r="H44" i="17"/>
  <c r="G44" i="17"/>
  <c r="F44" i="17"/>
  <c r="E44" i="17"/>
  <c r="D44" i="17"/>
  <c r="S43" i="17"/>
  <c r="R43" i="17"/>
  <c r="Q43" i="17"/>
  <c r="P43" i="17"/>
  <c r="O43" i="17"/>
  <c r="N43" i="17"/>
  <c r="M43" i="17"/>
  <c r="L43" i="17"/>
  <c r="K43" i="17"/>
  <c r="J43" i="17"/>
  <c r="I43" i="17"/>
  <c r="H43" i="17"/>
  <c r="G43" i="17"/>
  <c r="F43" i="17"/>
  <c r="E43" i="17"/>
  <c r="D43" i="17"/>
  <c r="S42" i="17"/>
  <c r="R42" i="17"/>
  <c r="Q42" i="17"/>
  <c r="P42" i="17"/>
  <c r="O42" i="17"/>
  <c r="N42" i="17"/>
  <c r="M42" i="17"/>
  <c r="L42" i="17"/>
  <c r="K42" i="17"/>
  <c r="J42" i="17"/>
  <c r="I42" i="17"/>
  <c r="H42" i="17"/>
  <c r="G42" i="17"/>
  <c r="F42" i="17"/>
  <c r="E42" i="17"/>
  <c r="D42" i="17"/>
  <c r="S41" i="17"/>
  <c r="R41" i="17"/>
  <c r="Q41" i="17"/>
  <c r="P41" i="17"/>
  <c r="O41" i="17"/>
  <c r="N41" i="17"/>
  <c r="M41" i="17"/>
  <c r="L41" i="17"/>
  <c r="K41" i="17"/>
  <c r="J41" i="17"/>
  <c r="I41" i="17"/>
  <c r="H41" i="17"/>
  <c r="G41" i="17"/>
  <c r="F41" i="17"/>
  <c r="E41" i="17"/>
  <c r="D41" i="17"/>
  <c r="S40" i="17"/>
  <c r="R40" i="17"/>
  <c r="Q40" i="17"/>
  <c r="P40" i="17"/>
  <c r="O40" i="17"/>
  <c r="N40" i="17"/>
  <c r="M40" i="17"/>
  <c r="L40" i="17"/>
  <c r="K40" i="17"/>
  <c r="J40" i="17"/>
  <c r="I40" i="17"/>
  <c r="H40" i="17"/>
  <c r="G40" i="17"/>
  <c r="F40" i="17"/>
  <c r="E40" i="17"/>
  <c r="D40" i="17"/>
  <c r="S39" i="17"/>
  <c r="R39" i="17"/>
  <c r="Q39" i="17"/>
  <c r="P39" i="17"/>
  <c r="O39" i="17"/>
  <c r="N39" i="17"/>
  <c r="M39" i="17"/>
  <c r="L39" i="17"/>
  <c r="K39" i="17"/>
  <c r="J39" i="17"/>
  <c r="I39" i="17"/>
  <c r="H39" i="17"/>
  <c r="G39" i="17"/>
  <c r="F39" i="17"/>
  <c r="E39" i="17"/>
  <c r="D39" i="17"/>
  <c r="S38" i="17"/>
  <c r="R38" i="17"/>
  <c r="Q38" i="17"/>
  <c r="P38" i="17"/>
  <c r="O38" i="17"/>
  <c r="N38" i="17"/>
  <c r="M38" i="17"/>
  <c r="L38" i="17"/>
  <c r="K38" i="17"/>
  <c r="J38" i="17"/>
  <c r="I38" i="17"/>
  <c r="H38" i="17"/>
  <c r="G38" i="17"/>
  <c r="F38" i="17"/>
  <c r="E38" i="17"/>
  <c r="D38" i="17"/>
  <c r="S37" i="17"/>
  <c r="R37" i="17"/>
  <c r="Q37" i="17"/>
  <c r="P37" i="17"/>
  <c r="O37" i="17"/>
  <c r="N37" i="17"/>
  <c r="M37" i="17"/>
  <c r="L37" i="17"/>
  <c r="K37" i="17"/>
  <c r="J37" i="17"/>
  <c r="I37" i="17"/>
  <c r="H37" i="17"/>
  <c r="G37" i="17"/>
  <c r="F37" i="17"/>
  <c r="E37" i="17"/>
  <c r="D37" i="17"/>
  <c r="S36" i="17"/>
  <c r="R36" i="17"/>
  <c r="Q36" i="17"/>
  <c r="P36" i="17"/>
  <c r="O36" i="17"/>
  <c r="N36" i="17"/>
  <c r="M36" i="17"/>
  <c r="L36" i="17"/>
  <c r="K36" i="17"/>
  <c r="J36" i="17"/>
  <c r="I36" i="17"/>
  <c r="H36" i="17"/>
  <c r="G36" i="17"/>
  <c r="F36" i="17"/>
  <c r="E36" i="17"/>
  <c r="D36" i="17"/>
  <c r="S35" i="17"/>
  <c r="R35" i="17"/>
  <c r="Q35" i="17"/>
  <c r="P35" i="17"/>
  <c r="O35" i="17"/>
  <c r="N35" i="17"/>
  <c r="M35" i="17"/>
  <c r="L35" i="17"/>
  <c r="K35" i="17"/>
  <c r="J35" i="17"/>
  <c r="I35" i="17"/>
  <c r="H35" i="17"/>
  <c r="G35" i="17"/>
  <c r="F35" i="17"/>
  <c r="E35" i="17"/>
  <c r="D35" i="17"/>
  <c r="S34" i="17"/>
  <c r="R34" i="17"/>
  <c r="Q34" i="17"/>
  <c r="P34" i="17"/>
  <c r="O34" i="17"/>
  <c r="N34" i="17"/>
  <c r="M34" i="17"/>
  <c r="L34" i="17"/>
  <c r="K34" i="17"/>
  <c r="J34" i="17"/>
  <c r="I34" i="17"/>
  <c r="H34" i="17"/>
  <c r="G34" i="17"/>
  <c r="F34" i="17"/>
  <c r="E34" i="17"/>
  <c r="D34" i="17"/>
  <c r="S33" i="17"/>
  <c r="R33" i="17"/>
  <c r="Q33" i="17"/>
  <c r="P33" i="17"/>
  <c r="O33" i="17"/>
  <c r="N33" i="17"/>
  <c r="M33" i="17"/>
  <c r="L33" i="17"/>
  <c r="K33" i="17"/>
  <c r="J33" i="17"/>
  <c r="I33" i="17"/>
  <c r="H33" i="17"/>
  <c r="G33" i="17"/>
  <c r="F33" i="17"/>
  <c r="E33" i="17"/>
  <c r="D33" i="17"/>
  <c r="S32" i="17"/>
  <c r="R32" i="17"/>
  <c r="Q32" i="17"/>
  <c r="P32" i="17"/>
  <c r="O32" i="17"/>
  <c r="N32" i="17"/>
  <c r="M32" i="17"/>
  <c r="L32" i="17"/>
  <c r="K32" i="17"/>
  <c r="J32" i="17"/>
  <c r="I32" i="17"/>
  <c r="H32" i="17"/>
  <c r="G32" i="17"/>
  <c r="F32" i="17"/>
  <c r="E32" i="17"/>
  <c r="D32" i="17"/>
  <c r="S31" i="17"/>
  <c r="R31" i="17"/>
  <c r="Q31" i="17"/>
  <c r="P31" i="17"/>
  <c r="O31" i="17"/>
  <c r="N31" i="17"/>
  <c r="M31" i="17"/>
  <c r="L31" i="17"/>
  <c r="K31" i="17"/>
  <c r="J31" i="17"/>
  <c r="I31" i="17"/>
  <c r="H31" i="17"/>
  <c r="G31" i="17"/>
  <c r="F31" i="17"/>
  <c r="E31" i="17"/>
  <c r="D31" i="17"/>
  <c r="S30" i="17"/>
  <c r="R30" i="17"/>
  <c r="Q30" i="17"/>
  <c r="P30" i="17"/>
  <c r="O30" i="17"/>
  <c r="N30" i="17"/>
  <c r="M30" i="17"/>
  <c r="L30" i="17"/>
  <c r="K30" i="17"/>
  <c r="J30" i="17"/>
  <c r="I30" i="17"/>
  <c r="H30" i="17"/>
  <c r="G30" i="17"/>
  <c r="F30" i="17"/>
  <c r="E30" i="17"/>
  <c r="D30" i="17"/>
  <c r="C49" i="17"/>
  <c r="C48" i="17"/>
  <c r="C47" i="17"/>
  <c r="C46" i="17"/>
  <c r="C45" i="17"/>
  <c r="C44" i="17"/>
  <c r="C43" i="17"/>
  <c r="C42" i="17"/>
  <c r="C41" i="17"/>
  <c r="C40" i="17"/>
  <c r="C39" i="17"/>
  <c r="C38" i="17"/>
  <c r="C37" i="17"/>
  <c r="C36" i="17"/>
  <c r="C35" i="17"/>
  <c r="C34" i="17"/>
  <c r="C33" i="17"/>
  <c r="C32" i="17"/>
  <c r="C31" i="17"/>
  <c r="C30" i="17"/>
  <c r="G27" i="21"/>
  <c r="H27" i="21" s="1"/>
  <c r="G26" i="21"/>
  <c r="H26" i="21" s="1"/>
  <c r="F25" i="21"/>
  <c r="F28" i="21" s="1"/>
  <c r="D25" i="21"/>
  <c r="D28" i="21" s="1"/>
  <c r="C25" i="21"/>
  <c r="C28" i="21" s="1"/>
  <c r="G24" i="21"/>
  <c r="H24" i="21" s="1"/>
  <c r="I24" i="21" s="1"/>
  <c r="G23" i="21"/>
  <c r="H23" i="21" s="1"/>
  <c r="I23" i="21" s="1"/>
  <c r="G22" i="21"/>
  <c r="H22" i="21" s="1"/>
  <c r="I22" i="21" s="1"/>
  <c r="G21" i="21"/>
  <c r="H21" i="21" s="1"/>
  <c r="I21" i="21" s="1"/>
  <c r="G20" i="21"/>
  <c r="H20" i="21" s="1"/>
  <c r="I20" i="21" s="1"/>
  <c r="H19" i="21"/>
  <c r="I19" i="21" s="1"/>
  <c r="G19" i="21"/>
  <c r="G18" i="21"/>
  <c r="H18" i="21" s="1"/>
  <c r="I18" i="21" s="1"/>
  <c r="H17" i="21"/>
  <c r="I17" i="21" s="1"/>
  <c r="G17" i="21"/>
  <c r="G16" i="21"/>
  <c r="H16" i="21" s="1"/>
  <c r="I16" i="21" s="1"/>
  <c r="G15" i="21"/>
  <c r="H15" i="21" s="1"/>
  <c r="I15" i="21" s="1"/>
  <c r="G14" i="21"/>
  <c r="G13" i="21"/>
  <c r="H13" i="21" s="1"/>
  <c r="I13" i="21" s="1"/>
  <c r="G12" i="21"/>
  <c r="H12" i="21" s="1"/>
  <c r="I12" i="21" s="1"/>
  <c r="G11" i="21"/>
  <c r="H11" i="21" s="1"/>
  <c r="I11" i="21" s="1"/>
  <c r="G10" i="21"/>
  <c r="H10" i="21" s="1"/>
  <c r="I10" i="21" s="1"/>
  <c r="G9" i="21"/>
  <c r="H9" i="21" s="1"/>
  <c r="I9" i="21" s="1"/>
  <c r="G8" i="21"/>
  <c r="G7" i="21"/>
  <c r="H7" i="21" s="1"/>
  <c r="I7" i="21" s="1"/>
  <c r="G6" i="21"/>
  <c r="H6" i="21" s="1"/>
  <c r="I6" i="21" s="1"/>
  <c r="G5" i="21"/>
  <c r="H5" i="21" s="1"/>
  <c r="I5" i="21" s="1"/>
  <c r="E4" i="21"/>
  <c r="G4" i="21" s="1"/>
  <c r="J9" i="19" l="1"/>
  <c r="R9" i="19"/>
  <c r="I10" i="19"/>
  <c r="Q10" i="19"/>
  <c r="H11" i="19"/>
  <c r="P11" i="19"/>
  <c r="G12" i="19"/>
  <c r="O12" i="19"/>
  <c r="F13" i="19"/>
  <c r="N13" i="19"/>
  <c r="E14" i="19"/>
  <c r="M14" i="19"/>
  <c r="D15" i="19"/>
  <c r="L15" i="19"/>
  <c r="C16" i="19"/>
  <c r="K16" i="19"/>
  <c r="S16" i="19"/>
  <c r="J17" i="19"/>
  <c r="R17" i="19"/>
  <c r="I18" i="19"/>
  <c r="Q18" i="19"/>
  <c r="H19" i="19"/>
  <c r="P19" i="19"/>
  <c r="G21" i="19"/>
  <c r="O21" i="19"/>
  <c r="G13" i="18"/>
  <c r="S17" i="18"/>
  <c r="C25" i="19"/>
  <c r="K25" i="19"/>
  <c r="O13" i="18"/>
  <c r="M15" i="18"/>
  <c r="C9" i="18"/>
  <c r="L16" i="18"/>
  <c r="I19" i="18"/>
  <c r="H2" i="25"/>
  <c r="D4" i="30" s="1"/>
  <c r="D21" i="30" s="1"/>
  <c r="F21" i="19"/>
  <c r="N21" i="19"/>
  <c r="J25" i="19"/>
  <c r="R25" i="19"/>
  <c r="S25" i="19"/>
  <c r="E16" i="17"/>
  <c r="C9" i="19"/>
  <c r="K9" i="19"/>
  <c r="S9" i="19"/>
  <c r="J10" i="19"/>
  <c r="R10" i="19"/>
  <c r="I11" i="19"/>
  <c r="Q11" i="19"/>
  <c r="H12" i="19"/>
  <c r="P12" i="19"/>
  <c r="G13" i="19"/>
  <c r="O13" i="19"/>
  <c r="F14" i="19"/>
  <c r="N14" i="19"/>
  <c r="E15" i="19"/>
  <c r="M15" i="19"/>
  <c r="D16" i="19"/>
  <c r="L16" i="19"/>
  <c r="C17" i="19"/>
  <c r="K17" i="19"/>
  <c r="S17" i="19"/>
  <c r="J18" i="19"/>
  <c r="R18" i="19"/>
  <c r="I19" i="19"/>
  <c r="Q19" i="19"/>
  <c r="C9" i="17"/>
  <c r="C25" i="17"/>
  <c r="S18" i="17"/>
  <c r="N13" i="17"/>
  <c r="F15" i="17"/>
  <c r="N15" i="17"/>
  <c r="F16" i="17"/>
  <c r="N16" i="17"/>
  <c r="F18" i="17"/>
  <c r="N19" i="17"/>
  <c r="F20" i="17"/>
  <c r="N20" i="17"/>
  <c r="F21" i="17"/>
  <c r="N21" i="17"/>
  <c r="N22" i="17"/>
  <c r="N23" i="17"/>
  <c r="N24" i="17"/>
  <c r="K13" i="17"/>
  <c r="G9" i="17"/>
  <c r="D7" i="17"/>
  <c r="G6" i="17"/>
  <c r="G7" i="17"/>
  <c r="O11" i="17"/>
  <c r="G17" i="17"/>
  <c r="O20" i="17"/>
  <c r="O23" i="17"/>
  <c r="O24" i="17"/>
  <c r="H18" i="17"/>
  <c r="C13" i="17"/>
  <c r="O6" i="17"/>
  <c r="O9" i="17"/>
  <c r="O12" i="17"/>
  <c r="O14" i="17"/>
  <c r="G16" i="17"/>
  <c r="O17" i="17"/>
  <c r="G20" i="17"/>
  <c r="G25" i="17"/>
  <c r="O7" i="17"/>
  <c r="O10" i="17"/>
  <c r="O13" i="17"/>
  <c r="G18" i="17"/>
  <c r="O19" i="17"/>
  <c r="O22" i="17"/>
  <c r="G24" i="17"/>
  <c r="S6" i="17"/>
  <c r="S8" i="17"/>
  <c r="K25" i="17"/>
  <c r="G25" i="18"/>
  <c r="G9" i="19"/>
  <c r="N10" i="19"/>
  <c r="K13" i="19"/>
  <c r="J14" i="19"/>
  <c r="R14" i="19"/>
  <c r="Q15" i="19"/>
  <c r="P16" i="19"/>
  <c r="G17" i="19"/>
  <c r="F18" i="19"/>
  <c r="N18" i="19"/>
  <c r="M19" i="19"/>
  <c r="C21" i="19"/>
  <c r="S21" i="19"/>
  <c r="O25" i="19"/>
  <c r="I13" i="19"/>
  <c r="L19" i="18"/>
  <c r="F9" i="19"/>
  <c r="S12" i="19"/>
  <c r="F9" i="18"/>
  <c r="M10" i="18"/>
  <c r="K12" i="18"/>
  <c r="I14" i="18"/>
  <c r="H15" i="18"/>
  <c r="F17" i="18"/>
  <c r="M18" i="18"/>
  <c r="J21" i="18"/>
  <c r="N25" i="18"/>
  <c r="I18" i="18"/>
  <c r="N21" i="18"/>
  <c r="N9" i="18"/>
  <c r="D11" i="18"/>
  <c r="C12" i="18"/>
  <c r="R13" i="18"/>
  <c r="P15" i="18"/>
  <c r="O16" i="18"/>
  <c r="E18" i="18"/>
  <c r="F25" i="18"/>
  <c r="S14" i="18"/>
  <c r="F19" i="18"/>
  <c r="S10" i="18"/>
  <c r="J11" i="18"/>
  <c r="H13" i="18"/>
  <c r="D25" i="18"/>
  <c r="E10" i="18"/>
  <c r="L11" i="18"/>
  <c r="S12" i="18"/>
  <c r="J13" i="18"/>
  <c r="Q14" i="18"/>
  <c r="G16" i="18"/>
  <c r="N17" i="18"/>
  <c r="D19" i="18"/>
  <c r="I10" i="18"/>
  <c r="J17" i="18"/>
  <c r="I9" i="18"/>
  <c r="Q9" i="18"/>
  <c r="H10" i="18"/>
  <c r="P10" i="18"/>
  <c r="G11" i="18"/>
  <c r="O11" i="18"/>
  <c r="F12" i="18"/>
  <c r="N12" i="18"/>
  <c r="E13" i="18"/>
  <c r="M13" i="18"/>
  <c r="D14" i="18"/>
  <c r="L14" i="18"/>
  <c r="C15" i="18"/>
  <c r="K15" i="18"/>
  <c r="S15" i="18"/>
  <c r="J16" i="18"/>
  <c r="R16" i="18"/>
  <c r="I17" i="18"/>
  <c r="Q17" i="18"/>
  <c r="H18" i="18"/>
  <c r="P18" i="18"/>
  <c r="G19" i="18"/>
  <c r="O19" i="18"/>
  <c r="E21" i="18"/>
  <c r="M21" i="18"/>
  <c r="I25" i="18"/>
  <c r="Q25" i="18"/>
  <c r="G9" i="18"/>
  <c r="O9" i="18"/>
  <c r="F10" i="18"/>
  <c r="N10" i="18"/>
  <c r="E11" i="18"/>
  <c r="M11" i="18"/>
  <c r="L12" i="18"/>
  <c r="C13" i="18"/>
  <c r="K13" i="18"/>
  <c r="S13" i="18"/>
  <c r="J14" i="18"/>
  <c r="R14" i="18"/>
  <c r="I15" i="18"/>
  <c r="Q15" i="18"/>
  <c r="H16" i="18"/>
  <c r="P16" i="18"/>
  <c r="G17" i="18"/>
  <c r="O17" i="18"/>
  <c r="F18" i="18"/>
  <c r="N18" i="18"/>
  <c r="E19" i="18"/>
  <c r="M19" i="18"/>
  <c r="C21" i="18"/>
  <c r="K21" i="18"/>
  <c r="S21" i="18"/>
  <c r="O25" i="18"/>
  <c r="J10" i="18"/>
  <c r="F14" i="18"/>
  <c r="E15" i="18"/>
  <c r="D16" i="18"/>
  <c r="C17" i="18"/>
  <c r="K17" i="18"/>
  <c r="J18" i="18"/>
  <c r="R18" i="18"/>
  <c r="Q19" i="18"/>
  <c r="G21" i="18"/>
  <c r="P9" i="19"/>
  <c r="N11" i="19"/>
  <c r="M12" i="19"/>
  <c r="C14" i="19"/>
  <c r="R15" i="19"/>
  <c r="H17" i="19"/>
  <c r="O18" i="19"/>
  <c r="F19" i="19"/>
  <c r="L15" i="18"/>
  <c r="H9" i="19"/>
  <c r="F11" i="19"/>
  <c r="D13" i="19"/>
  <c r="K14" i="19"/>
  <c r="J15" i="19"/>
  <c r="I16" i="19"/>
  <c r="P17" i="19"/>
  <c r="N19" i="19"/>
  <c r="D21" i="19"/>
  <c r="P25" i="19"/>
  <c r="H19" i="18"/>
  <c r="F21" i="18"/>
  <c r="G10" i="19"/>
  <c r="O10" i="19"/>
  <c r="E12" i="19"/>
  <c r="L13" i="19"/>
  <c r="S14" i="19"/>
  <c r="Q16" i="19"/>
  <c r="G18" i="19"/>
  <c r="L21" i="19"/>
  <c r="H25" i="19"/>
  <c r="E9" i="18"/>
  <c r="K11" i="18"/>
  <c r="S11" i="18"/>
  <c r="J12" i="18"/>
  <c r="I13" i="18"/>
  <c r="Q13" i="18"/>
  <c r="P14" i="18"/>
  <c r="G15" i="18"/>
  <c r="F16" i="18"/>
  <c r="C19" i="18"/>
  <c r="S19" i="18"/>
  <c r="I21" i="18"/>
  <c r="E25" i="18"/>
  <c r="M25" i="18"/>
  <c r="G10" i="18"/>
  <c r="M12" i="18"/>
  <c r="C14" i="18"/>
  <c r="Q16" i="18"/>
  <c r="P17" i="18"/>
  <c r="D21" i="18"/>
  <c r="L21" i="18"/>
  <c r="D10" i="19"/>
  <c r="L10" i="19"/>
  <c r="K11" i="19"/>
  <c r="J12" i="19"/>
  <c r="H14" i="19"/>
  <c r="P14" i="19"/>
  <c r="F16" i="19"/>
  <c r="E17" i="19"/>
  <c r="M17" i="19"/>
  <c r="C12" i="19"/>
  <c r="Q12" i="18"/>
  <c r="O14" i="18"/>
  <c r="E16" i="18"/>
  <c r="C7" i="17"/>
  <c r="C15" i="17"/>
  <c r="I6" i="17"/>
  <c r="Q6" i="17"/>
  <c r="I7" i="17"/>
  <c r="Q7" i="17"/>
  <c r="I8" i="17"/>
  <c r="Q9" i="17"/>
  <c r="I10" i="17"/>
  <c r="Q10" i="17"/>
  <c r="I11" i="17"/>
  <c r="Q11" i="17"/>
  <c r="I12" i="17"/>
  <c r="Q14" i="17"/>
  <c r="I15" i="17"/>
  <c r="Q15" i="17"/>
  <c r="I16" i="17"/>
  <c r="Q16" i="17"/>
  <c r="I18" i="17"/>
  <c r="Q18" i="17"/>
  <c r="I19" i="17"/>
  <c r="Q19" i="17"/>
  <c r="I20" i="17"/>
  <c r="Q20" i="17"/>
  <c r="I21" i="17"/>
  <c r="Q22" i="17"/>
  <c r="I23" i="17"/>
  <c r="Q23" i="17"/>
  <c r="I25" i="17"/>
  <c r="Q25" i="17"/>
  <c r="R8" i="17"/>
  <c r="R13" i="17"/>
  <c r="J24" i="17"/>
  <c r="J25" i="17"/>
  <c r="C11" i="17"/>
  <c r="E6" i="17"/>
  <c r="M6" i="17"/>
  <c r="E7" i="17"/>
  <c r="M7" i="17"/>
  <c r="E8" i="17"/>
  <c r="M8" i="17"/>
  <c r="E9" i="17"/>
  <c r="M9" i="17"/>
  <c r="E10" i="17"/>
  <c r="M10" i="17"/>
  <c r="E11" i="17"/>
  <c r="M11" i="17"/>
  <c r="E12" i="17"/>
  <c r="M12" i="17"/>
  <c r="E13" i="17"/>
  <c r="M13" i="17"/>
  <c r="E14" i="17"/>
  <c r="M14" i="17"/>
  <c r="E15" i="17"/>
  <c r="M15" i="17"/>
  <c r="M16" i="17"/>
  <c r="E17" i="17"/>
  <c r="M17" i="17"/>
  <c r="E18" i="17"/>
  <c r="M18" i="17"/>
  <c r="E19" i="17"/>
  <c r="M19" i="17"/>
  <c r="E20" i="17"/>
  <c r="M20" i="17"/>
  <c r="E21" i="17"/>
  <c r="M21" i="17"/>
  <c r="E22" i="17"/>
  <c r="M22" i="17"/>
  <c r="E23" i="17"/>
  <c r="M23" i="17"/>
  <c r="E24" i="17"/>
  <c r="M24" i="17"/>
  <c r="E25" i="17"/>
  <c r="M25" i="17"/>
  <c r="C17" i="17"/>
  <c r="K8" i="17"/>
  <c r="S13" i="17"/>
  <c r="K14" i="17"/>
  <c r="S14" i="17"/>
  <c r="K15" i="17"/>
  <c r="S15" i="17"/>
  <c r="K16" i="17"/>
  <c r="S16" i="17"/>
  <c r="K17" i="17"/>
  <c r="K18" i="17"/>
  <c r="K19" i="17"/>
  <c r="S19" i="17"/>
  <c r="K20" i="17"/>
  <c r="S20" i="17"/>
  <c r="K21" i="17"/>
  <c r="S21" i="17"/>
  <c r="K22" i="17"/>
  <c r="S22" i="17"/>
  <c r="K23" i="17"/>
  <c r="S23" i="17"/>
  <c r="K24" i="17"/>
  <c r="S24" i="17"/>
  <c r="S25" i="17"/>
  <c r="N6" i="17"/>
  <c r="F7" i="17"/>
  <c r="N7" i="17"/>
  <c r="F8" i="17"/>
  <c r="N8" i="17"/>
  <c r="F9" i="17"/>
  <c r="N9" i="17"/>
  <c r="F10" i="17"/>
  <c r="N10" i="17"/>
  <c r="F11" i="17"/>
  <c r="N11" i="17"/>
  <c r="F12" i="17"/>
  <c r="N12" i="17"/>
  <c r="F13" i="17"/>
  <c r="T54" i="17"/>
  <c r="T55" i="17"/>
  <c r="D8" i="17"/>
  <c r="L8" i="17"/>
  <c r="D14" i="17"/>
  <c r="L14" i="17"/>
  <c r="D15" i="17"/>
  <c r="L15" i="17"/>
  <c r="D16" i="17"/>
  <c r="L16" i="17"/>
  <c r="D17" i="17"/>
  <c r="L17" i="17"/>
  <c r="L19" i="17"/>
  <c r="D21" i="17"/>
  <c r="L21" i="17"/>
  <c r="D22" i="17"/>
  <c r="T71" i="17"/>
  <c r="D24" i="17"/>
  <c r="L24" i="17"/>
  <c r="D25" i="17"/>
  <c r="L25" i="17"/>
  <c r="T33" i="18"/>
  <c r="T69" i="18"/>
  <c r="J7" i="17"/>
  <c r="J10" i="17"/>
  <c r="J13" i="17"/>
  <c r="R14" i="17"/>
  <c r="J16" i="17"/>
  <c r="R17" i="17"/>
  <c r="J19" i="17"/>
  <c r="R20" i="17"/>
  <c r="J22" i="17"/>
  <c r="N16" i="19"/>
  <c r="K7" i="17"/>
  <c r="K10" i="17"/>
  <c r="S11" i="17"/>
  <c r="C21" i="17"/>
  <c r="G8" i="17"/>
  <c r="O8" i="17"/>
  <c r="G10" i="17"/>
  <c r="G11" i="17"/>
  <c r="G12" i="17"/>
  <c r="J9" i="17"/>
  <c r="R10" i="17"/>
  <c r="J12" i="17"/>
  <c r="J15" i="17"/>
  <c r="J18" i="17"/>
  <c r="S11" i="19"/>
  <c r="G15" i="19"/>
  <c r="S9" i="17"/>
  <c r="K11" i="17"/>
  <c r="S12" i="17"/>
  <c r="M10" i="19"/>
  <c r="H9" i="18"/>
  <c r="P9" i="18"/>
  <c r="O10" i="18"/>
  <c r="F11" i="18"/>
  <c r="N11" i="18"/>
  <c r="E12" i="18"/>
  <c r="D13" i="18"/>
  <c r="L13" i="18"/>
  <c r="K14" i="18"/>
  <c r="J15" i="18"/>
  <c r="I16" i="18"/>
  <c r="H17" i="18"/>
  <c r="G18" i="18"/>
  <c r="O18" i="18"/>
  <c r="N19" i="18"/>
  <c r="H25" i="18"/>
  <c r="P25" i="18"/>
  <c r="C8" i="17"/>
  <c r="J8" i="17"/>
  <c r="R9" i="17"/>
  <c r="J11" i="17"/>
  <c r="J14" i="17"/>
  <c r="R15" i="17"/>
  <c r="J17" i="17"/>
  <c r="R18" i="17"/>
  <c r="J20" i="17"/>
  <c r="J23" i="17"/>
  <c r="R24" i="17"/>
  <c r="S7" i="17"/>
  <c r="K9" i="17"/>
  <c r="S10" i="17"/>
  <c r="K12" i="17"/>
  <c r="F6" i="17"/>
  <c r="T60" i="18"/>
  <c r="O9" i="19"/>
  <c r="E11" i="19"/>
  <c r="M11" i="19"/>
  <c r="L12" i="19"/>
  <c r="C13" i="19"/>
  <c r="S13" i="19"/>
  <c r="I15" i="19"/>
  <c r="H16" i="19"/>
  <c r="O17" i="19"/>
  <c r="E19" i="19"/>
  <c r="K21" i="19"/>
  <c r="G25" i="19"/>
  <c r="F14" i="17"/>
  <c r="N14" i="17"/>
  <c r="F17" i="17"/>
  <c r="N17" i="17"/>
  <c r="N18" i="17"/>
  <c r="F19" i="17"/>
  <c r="F22" i="17"/>
  <c r="F23" i="17"/>
  <c r="F24" i="17"/>
  <c r="F25" i="17"/>
  <c r="N25" i="17"/>
  <c r="D9" i="18"/>
  <c r="L9" i="18"/>
  <c r="C10" i="18"/>
  <c r="K10" i="18"/>
  <c r="I12" i="18"/>
  <c r="P13" i="18"/>
  <c r="G14" i="18"/>
  <c r="F15" i="18"/>
  <c r="N15" i="18"/>
  <c r="M16" i="18"/>
  <c r="D17" i="18"/>
  <c r="L17" i="18"/>
  <c r="C18" i="18"/>
  <c r="K18" i="18"/>
  <c r="S18" i="18"/>
  <c r="J19" i="18"/>
  <c r="H21" i="18"/>
  <c r="P21" i="18"/>
  <c r="L25" i="18"/>
  <c r="G14" i="17"/>
  <c r="G15" i="17"/>
  <c r="O15" i="17"/>
  <c r="O16" i="17"/>
  <c r="O18" i="17"/>
  <c r="G19" i="17"/>
  <c r="G21" i="17"/>
  <c r="O21" i="17"/>
  <c r="G22" i="17"/>
  <c r="G23" i="17"/>
  <c r="O25" i="17"/>
  <c r="J9" i="18"/>
  <c r="R9" i="18"/>
  <c r="Q10" i="18"/>
  <c r="H11" i="18"/>
  <c r="P11" i="18"/>
  <c r="G12" i="18"/>
  <c r="O12" i="18"/>
  <c r="F13" i="18"/>
  <c r="N13" i="18"/>
  <c r="M14" i="18"/>
  <c r="D15" i="18"/>
  <c r="C16" i="18"/>
  <c r="K16" i="18"/>
  <c r="S16" i="18"/>
  <c r="Q18" i="18"/>
  <c r="P19" i="18"/>
  <c r="J25" i="18"/>
  <c r="R25" i="18"/>
  <c r="M9" i="18"/>
  <c r="D10" i="18"/>
  <c r="L10" i="18"/>
  <c r="C11" i="18"/>
  <c r="R12" i="18"/>
  <c r="H14" i="18"/>
  <c r="O15" i="18"/>
  <c r="N16" i="18"/>
  <c r="E17" i="18"/>
  <c r="M17" i="18"/>
  <c r="D18" i="18"/>
  <c r="L18" i="18"/>
  <c r="K19" i="18"/>
  <c r="Q21" i="18"/>
  <c r="K9" i="18"/>
  <c r="S9" i="18"/>
  <c r="R10" i="18"/>
  <c r="I11" i="18"/>
  <c r="Q11" i="18"/>
  <c r="H12" i="18"/>
  <c r="P12" i="18"/>
  <c r="N14" i="18"/>
  <c r="O21" i="18"/>
  <c r="C25" i="18"/>
  <c r="K25" i="18"/>
  <c r="S25" i="18"/>
  <c r="I9" i="19"/>
  <c r="Q9" i="19"/>
  <c r="H10" i="19"/>
  <c r="O11" i="19"/>
  <c r="F12" i="19"/>
  <c r="N12" i="19"/>
  <c r="M13" i="19"/>
  <c r="L14" i="19"/>
  <c r="K15" i="19"/>
  <c r="S15" i="19"/>
  <c r="J16" i="19"/>
  <c r="R16" i="19"/>
  <c r="I17" i="19"/>
  <c r="Q17" i="19"/>
  <c r="H18" i="19"/>
  <c r="P18" i="19"/>
  <c r="G19" i="19"/>
  <c r="O19" i="19"/>
  <c r="E21" i="19"/>
  <c r="M21" i="19"/>
  <c r="Q25" i="19"/>
  <c r="O15" i="19"/>
  <c r="N9" i="19"/>
  <c r="E10" i="19"/>
  <c r="D11" i="19"/>
  <c r="L11" i="19"/>
  <c r="K12" i="19"/>
  <c r="J13" i="19"/>
  <c r="R13" i="19"/>
  <c r="I14" i="19"/>
  <c r="Q14" i="19"/>
  <c r="H15" i="19"/>
  <c r="P15" i="19"/>
  <c r="G16" i="19"/>
  <c r="O16" i="19"/>
  <c r="F17" i="19"/>
  <c r="N17" i="19"/>
  <c r="E18" i="19"/>
  <c r="M18" i="19"/>
  <c r="D19" i="19"/>
  <c r="L19" i="19"/>
  <c r="J21" i="19"/>
  <c r="R21" i="19"/>
  <c r="F25" i="19"/>
  <c r="N25" i="19"/>
  <c r="M9" i="19"/>
  <c r="F10" i="19"/>
  <c r="D12" i="19"/>
  <c r="Q13" i="19"/>
  <c r="T38" i="19"/>
  <c r="T57" i="19"/>
  <c r="L9" i="19"/>
  <c r="K10" i="19"/>
  <c r="S10" i="19"/>
  <c r="J11" i="19"/>
  <c r="R11" i="19"/>
  <c r="I12" i="19"/>
  <c r="Q12" i="19"/>
  <c r="H13" i="19"/>
  <c r="P13" i="19"/>
  <c r="G14" i="19"/>
  <c r="O14" i="19"/>
  <c r="F15" i="19"/>
  <c r="N15" i="19"/>
  <c r="E16" i="19"/>
  <c r="M16" i="19"/>
  <c r="D17" i="19"/>
  <c r="L17" i="19"/>
  <c r="K18" i="19"/>
  <c r="S18" i="19"/>
  <c r="J19" i="19"/>
  <c r="R19" i="19"/>
  <c r="P21" i="19"/>
  <c r="L25" i="19"/>
  <c r="T37" i="19"/>
  <c r="E13" i="19"/>
  <c r="I25" i="19"/>
  <c r="T49" i="19"/>
  <c r="T58" i="19"/>
  <c r="C10" i="19"/>
  <c r="T66" i="19"/>
  <c r="C18" i="19"/>
  <c r="T45" i="19"/>
  <c r="G11" i="19"/>
  <c r="T35" i="19"/>
  <c r="T39" i="19"/>
  <c r="C15" i="19"/>
  <c r="D9" i="19"/>
  <c r="T64" i="19"/>
  <c r="T41" i="19"/>
  <c r="T60" i="19"/>
  <c r="T61" i="19"/>
  <c r="D14" i="19"/>
  <c r="T34" i="19"/>
  <c r="T65" i="19"/>
  <c r="P10" i="19"/>
  <c r="T69" i="19"/>
  <c r="H21" i="19"/>
  <c r="T73" i="19"/>
  <c r="D25" i="19"/>
  <c r="E9" i="19"/>
  <c r="C11" i="19"/>
  <c r="R12" i="19"/>
  <c r="T42" i="19"/>
  <c r="D18" i="19"/>
  <c r="L18" i="19"/>
  <c r="T43" i="19"/>
  <c r="C19" i="19"/>
  <c r="K19" i="19"/>
  <c r="S19" i="19"/>
  <c r="I21" i="19"/>
  <c r="Q21" i="19"/>
  <c r="E25" i="19"/>
  <c r="M25" i="19"/>
  <c r="T62" i="19"/>
  <c r="T59" i="19"/>
  <c r="T67" i="19"/>
  <c r="T36" i="19"/>
  <c r="T63" i="19"/>
  <c r="T40" i="19"/>
  <c r="T33" i="19"/>
  <c r="T34" i="18"/>
  <c r="T45" i="18"/>
  <c r="D12" i="18"/>
  <c r="R21" i="18"/>
  <c r="T36" i="18"/>
  <c r="T41" i="18"/>
  <c r="T59" i="18"/>
  <c r="T64" i="18"/>
  <c r="T65" i="18"/>
  <c r="E14" i="18"/>
  <c r="T66" i="18"/>
  <c r="T63" i="18"/>
  <c r="T37" i="18"/>
  <c r="T61" i="18"/>
  <c r="T62" i="18"/>
  <c r="R17" i="18"/>
  <c r="T38" i="18"/>
  <c r="R15" i="18"/>
  <c r="T39" i="18"/>
  <c r="T49" i="18"/>
  <c r="T57" i="18"/>
  <c r="T67" i="18"/>
  <c r="T73" i="18"/>
  <c r="R11" i="18"/>
  <c r="T35" i="18"/>
  <c r="T42" i="18"/>
  <c r="R19" i="18"/>
  <c r="T43" i="18"/>
  <c r="T40" i="18"/>
  <c r="T58" i="18"/>
  <c r="C19" i="17"/>
  <c r="C6" i="17"/>
  <c r="C14" i="17"/>
  <c r="P18" i="17"/>
  <c r="C20" i="17"/>
  <c r="I9" i="17"/>
  <c r="I14" i="17"/>
  <c r="I22" i="17"/>
  <c r="Q21" i="17"/>
  <c r="T70" i="17"/>
  <c r="D23" i="17"/>
  <c r="D6" i="17"/>
  <c r="L6" i="17"/>
  <c r="L7" i="17"/>
  <c r="D9" i="17"/>
  <c r="L9" i="17"/>
  <c r="D10" i="17"/>
  <c r="L10" i="17"/>
  <c r="L12" i="17"/>
  <c r="D13" i="17"/>
  <c r="L13" i="17"/>
  <c r="D18" i="17"/>
  <c r="L18" i="17"/>
  <c r="D19" i="17"/>
  <c r="L22" i="17"/>
  <c r="L23" i="17"/>
  <c r="H7" i="17"/>
  <c r="P7" i="17"/>
  <c r="H8" i="17"/>
  <c r="P8" i="17"/>
  <c r="P9" i="17"/>
  <c r="H10" i="17"/>
  <c r="P10" i="17"/>
  <c r="H11" i="17"/>
  <c r="P11" i="17"/>
  <c r="H12" i="17"/>
  <c r="P12" i="17"/>
  <c r="H15" i="17"/>
  <c r="P15" i="17"/>
  <c r="H16" i="17"/>
  <c r="P16" i="17"/>
  <c r="H19" i="17"/>
  <c r="P19" i="17"/>
  <c r="H20" i="17"/>
  <c r="P20" i="17"/>
  <c r="H21" i="17"/>
  <c r="H23" i="17"/>
  <c r="P23" i="17"/>
  <c r="H24" i="17"/>
  <c r="P24" i="17"/>
  <c r="T63" i="17"/>
  <c r="C10" i="17"/>
  <c r="C18" i="17"/>
  <c r="C22" i="17"/>
  <c r="R12" i="17"/>
  <c r="P14" i="17"/>
  <c r="H22" i="17"/>
  <c r="D11" i="17"/>
  <c r="L11" i="17"/>
  <c r="J21" i="17"/>
  <c r="P6" i="17"/>
  <c r="I13" i="17"/>
  <c r="H14" i="17"/>
  <c r="T33" i="17"/>
  <c r="D12" i="17"/>
  <c r="D20" i="17"/>
  <c r="L20" i="17"/>
  <c r="H6" i="17"/>
  <c r="Q13" i="17"/>
  <c r="P22" i="17"/>
  <c r="Q8" i="17"/>
  <c r="H9" i="17"/>
  <c r="H17" i="17"/>
  <c r="P17" i="17"/>
  <c r="I24" i="17"/>
  <c r="Q24" i="17"/>
  <c r="H25" i="17"/>
  <c r="P25" i="17"/>
  <c r="Q12" i="17"/>
  <c r="H13" i="17"/>
  <c r="P13" i="17"/>
  <c r="P21" i="17"/>
  <c r="C16" i="17"/>
  <c r="C24" i="17"/>
  <c r="T38" i="17"/>
  <c r="C12" i="17"/>
  <c r="T36" i="17"/>
  <c r="T35" i="17"/>
  <c r="C23" i="17"/>
  <c r="T69" i="17"/>
  <c r="R21" i="17"/>
  <c r="T41" i="17"/>
  <c r="G13" i="17"/>
  <c r="J6" i="17"/>
  <c r="R6" i="17"/>
  <c r="T30" i="17"/>
  <c r="T59" i="17"/>
  <c r="T68" i="17"/>
  <c r="R16" i="17"/>
  <c r="T64" i="17"/>
  <c r="S17" i="17"/>
  <c r="T34" i="17"/>
  <c r="R11" i="17"/>
  <c r="K6" i="17"/>
  <c r="T45" i="17"/>
  <c r="R22" i="17"/>
  <c r="T46" i="17"/>
  <c r="T67" i="17"/>
  <c r="T47" i="17"/>
  <c r="T65" i="17"/>
  <c r="T66" i="17"/>
  <c r="T32" i="17"/>
  <c r="T37" i="17"/>
  <c r="T42" i="17"/>
  <c r="T43" i="17"/>
  <c r="T60" i="17"/>
  <c r="T61" i="17"/>
  <c r="R19" i="17"/>
  <c r="T44" i="17"/>
  <c r="T62" i="17"/>
  <c r="T31" i="17"/>
  <c r="T48" i="17"/>
  <c r="T39" i="17"/>
  <c r="T49" i="17"/>
  <c r="T56" i="17"/>
  <c r="T57" i="17"/>
  <c r="T72" i="17"/>
  <c r="T73" i="17"/>
  <c r="R7" i="17"/>
  <c r="R23" i="17"/>
  <c r="R25" i="17"/>
  <c r="T40" i="17"/>
  <c r="I17" i="17"/>
  <c r="Q17" i="17"/>
  <c r="T58" i="17"/>
  <c r="H4" i="21"/>
  <c r="G25" i="21"/>
  <c r="G28" i="21" s="1"/>
  <c r="H8" i="21"/>
  <c r="I8" i="21" s="1"/>
  <c r="H14" i="21"/>
  <c r="I14" i="21" s="1"/>
  <c r="E25" i="21"/>
  <c r="E28" i="21" s="1"/>
  <c r="T11" i="19" l="1"/>
  <c r="T9" i="18"/>
  <c r="T16" i="19"/>
  <c r="T25" i="18"/>
  <c r="T16" i="18"/>
  <c r="T17" i="18"/>
  <c r="T18" i="18"/>
  <c r="T9" i="19"/>
  <c r="T10" i="18"/>
  <c r="T15" i="18"/>
  <c r="T21" i="18"/>
  <c r="T13" i="18"/>
  <c r="T17" i="19"/>
  <c r="T13" i="19"/>
  <c r="T14" i="19"/>
  <c r="T15" i="17"/>
  <c r="T12" i="18"/>
  <c r="T10" i="19"/>
  <c r="T20" i="17"/>
  <c r="T9" i="17"/>
  <c r="T14" i="18"/>
  <c r="T18" i="17"/>
  <c r="T8" i="17"/>
  <c r="T10" i="17"/>
  <c r="T14" i="17"/>
  <c r="T19" i="18"/>
  <c r="T11" i="18"/>
  <c r="T19" i="19"/>
  <c r="T18" i="19"/>
  <c r="T21" i="19"/>
  <c r="T15" i="19"/>
  <c r="T25" i="19"/>
  <c r="T12" i="19"/>
  <c r="T24" i="17"/>
  <c r="T21" i="17"/>
  <c r="T25" i="17"/>
  <c r="T19" i="17"/>
  <c r="T11" i="17"/>
  <c r="T13" i="17"/>
  <c r="T7" i="17"/>
  <c r="T22" i="17"/>
  <c r="T17" i="17"/>
  <c r="T12" i="17"/>
  <c r="T6" i="17"/>
  <c r="T16" i="17"/>
  <c r="T23" i="17"/>
  <c r="I4" i="21"/>
  <c r="H25" i="21"/>
  <c r="N53" i="17" l="1"/>
  <c r="N74" i="17" s="1"/>
  <c r="F53" i="17"/>
  <c r="S29" i="17"/>
  <c r="K29" i="17"/>
  <c r="H29" i="17"/>
  <c r="F29" i="17"/>
  <c r="F50" i="17" s="1"/>
  <c r="M53" i="17"/>
  <c r="M74" i="17" s="1"/>
  <c r="E53" i="17"/>
  <c r="E74" i="17" s="1"/>
  <c r="R29" i="17"/>
  <c r="J29" i="17"/>
  <c r="K53" i="17"/>
  <c r="K74" i="17" s="1"/>
  <c r="P29" i="17"/>
  <c r="J53" i="17"/>
  <c r="J74" i="17" s="1"/>
  <c r="G29" i="17"/>
  <c r="I53" i="17"/>
  <c r="I74" i="17" s="1"/>
  <c r="L53" i="17"/>
  <c r="L74" i="17" s="1"/>
  <c r="D53" i="17"/>
  <c r="D74" i="17" s="1"/>
  <c r="Q29" i="17"/>
  <c r="I29" i="17"/>
  <c r="S53" i="17"/>
  <c r="S74" i="17" s="1"/>
  <c r="C29" i="17"/>
  <c r="R53" i="17"/>
  <c r="O29" i="17"/>
  <c r="Q53" i="17"/>
  <c r="Q74" i="17" s="1"/>
  <c r="P53" i="17"/>
  <c r="P74" i="17" s="1"/>
  <c r="H53" i="17"/>
  <c r="H74" i="17" s="1"/>
  <c r="M29" i="17"/>
  <c r="E29" i="17"/>
  <c r="O53" i="17"/>
  <c r="O74" i="17" s="1"/>
  <c r="G53" i="17"/>
  <c r="G74" i="17" s="1"/>
  <c r="C53" i="17"/>
  <c r="C74" i="17" s="1"/>
  <c r="L29" i="17"/>
  <c r="D29" i="17"/>
  <c r="N29" i="17"/>
  <c r="H28" i="21"/>
  <c r="L25" i="21"/>
  <c r="I25" i="21"/>
  <c r="O5" i="17" l="1"/>
  <c r="O26" i="17" s="1"/>
  <c r="O50" i="17"/>
  <c r="R74" i="17"/>
  <c r="T53" i="17"/>
  <c r="G5" i="17"/>
  <c r="G26" i="17" s="1"/>
  <c r="G50" i="17"/>
  <c r="C50" i="17"/>
  <c r="C5" i="17"/>
  <c r="H50" i="17"/>
  <c r="H5" i="17"/>
  <c r="H26" i="17" s="1"/>
  <c r="E50" i="17"/>
  <c r="E5" i="17"/>
  <c r="E26" i="17" s="1"/>
  <c r="P50" i="17"/>
  <c r="P5" i="17"/>
  <c r="P26" i="17" s="1"/>
  <c r="K50" i="17"/>
  <c r="K5" i="17"/>
  <c r="K26" i="17" s="1"/>
  <c r="L50" i="17"/>
  <c r="L5" i="17"/>
  <c r="L26" i="17" s="1"/>
  <c r="M5" i="17"/>
  <c r="M26" i="17" s="1"/>
  <c r="M50" i="17"/>
  <c r="I5" i="17"/>
  <c r="I26" i="17" s="1"/>
  <c r="I50" i="17"/>
  <c r="S50" i="17"/>
  <c r="S5" i="17"/>
  <c r="S26" i="17" s="1"/>
  <c r="N5" i="17"/>
  <c r="N26" i="17" s="1"/>
  <c r="N50" i="17"/>
  <c r="Q5" i="17"/>
  <c r="Q26" i="17" s="1"/>
  <c r="Q50" i="17"/>
  <c r="F5" i="17"/>
  <c r="F26" i="17" s="1"/>
  <c r="F74" i="17"/>
  <c r="J50" i="17"/>
  <c r="J5" i="17"/>
  <c r="J26" i="17" s="1"/>
  <c r="D5" i="17"/>
  <c r="D26" i="17" s="1"/>
  <c r="D50" i="17"/>
  <c r="R50" i="17"/>
  <c r="T29" i="17"/>
  <c r="R5" i="17"/>
  <c r="R26" i="17" s="1"/>
  <c r="F5" i="16"/>
  <c r="F25" i="16" s="1"/>
  <c r="F28" i="16" s="1"/>
  <c r="D24" i="16"/>
  <c r="G24" i="16" s="1"/>
  <c r="H24" i="16" s="1"/>
  <c r="I24" i="16" s="1"/>
  <c r="D20" i="16"/>
  <c r="G20" i="16" s="1"/>
  <c r="H20" i="16" s="1"/>
  <c r="I20" i="16" s="1"/>
  <c r="D18" i="16"/>
  <c r="G18" i="16" s="1"/>
  <c r="H18" i="16" s="1"/>
  <c r="I18" i="16" s="1"/>
  <c r="D17" i="16"/>
  <c r="G17" i="16" s="1"/>
  <c r="H17" i="16" s="1"/>
  <c r="I17" i="16" s="1"/>
  <c r="D16" i="16"/>
  <c r="G16" i="16" s="1"/>
  <c r="H16" i="16" s="1"/>
  <c r="I16" i="16" s="1"/>
  <c r="D15" i="16"/>
  <c r="G15" i="16" s="1"/>
  <c r="H15" i="16" s="1"/>
  <c r="I15" i="16" s="1"/>
  <c r="D14" i="16"/>
  <c r="G14" i="16" s="1"/>
  <c r="H14" i="16" s="1"/>
  <c r="I14" i="16" s="1"/>
  <c r="D13" i="16"/>
  <c r="G13" i="16" s="1"/>
  <c r="H13" i="16" s="1"/>
  <c r="I13" i="16" s="1"/>
  <c r="D12" i="16"/>
  <c r="G12" i="16" s="1"/>
  <c r="H12" i="16" s="1"/>
  <c r="I12" i="16" s="1"/>
  <c r="D11" i="16"/>
  <c r="G11" i="16" s="1"/>
  <c r="H11" i="16" s="1"/>
  <c r="I11" i="16" s="1"/>
  <c r="D9" i="16"/>
  <c r="D8" i="16"/>
  <c r="G8" i="16" s="1"/>
  <c r="H8" i="16" s="1"/>
  <c r="I8" i="16" s="1"/>
  <c r="C27" i="16"/>
  <c r="C26" i="16"/>
  <c r="C24" i="16"/>
  <c r="C23" i="16"/>
  <c r="C22" i="16"/>
  <c r="C21" i="16"/>
  <c r="C20" i="16"/>
  <c r="C18" i="16"/>
  <c r="C17" i="16"/>
  <c r="C16" i="16"/>
  <c r="C15" i="16"/>
  <c r="C14" i="16"/>
  <c r="C13" i="16"/>
  <c r="C12" i="16"/>
  <c r="C11" i="16"/>
  <c r="C9" i="16"/>
  <c r="C8" i="16"/>
  <c r="C7" i="16"/>
  <c r="C6" i="16"/>
  <c r="C5" i="16"/>
  <c r="C4" i="16"/>
  <c r="G9" i="16"/>
  <c r="H9" i="16" s="1"/>
  <c r="I9" i="16" s="1"/>
  <c r="F25" i="15"/>
  <c r="F28" i="15" s="1"/>
  <c r="C26" i="15"/>
  <c r="C27" i="15"/>
  <c r="T74" i="17" l="1"/>
  <c r="T5" i="17"/>
  <c r="C26" i="17"/>
  <c r="T26" i="17" s="1"/>
  <c r="T50" i="17"/>
  <c r="D18" i="15"/>
  <c r="G18" i="15" s="1"/>
  <c r="H18" i="15" s="1"/>
  <c r="I18" i="15" s="1"/>
  <c r="D24" i="15"/>
  <c r="G24" i="15" s="1"/>
  <c r="H24" i="15" s="1"/>
  <c r="I24" i="15" s="1"/>
  <c r="D20" i="15"/>
  <c r="G20" i="15" s="1"/>
  <c r="H20" i="15" s="1"/>
  <c r="I20" i="15" s="1"/>
  <c r="D17" i="15"/>
  <c r="G17" i="15" s="1"/>
  <c r="H17" i="15" s="1"/>
  <c r="I17" i="15" s="1"/>
  <c r="D16" i="15"/>
  <c r="G16" i="15" s="1"/>
  <c r="H16" i="15" s="1"/>
  <c r="I16" i="15" s="1"/>
  <c r="D15" i="15"/>
  <c r="G15" i="15" s="1"/>
  <c r="H15" i="15" s="1"/>
  <c r="I15" i="15" s="1"/>
  <c r="D14" i="15"/>
  <c r="G14" i="15" s="1"/>
  <c r="H14" i="15" s="1"/>
  <c r="I14" i="15" s="1"/>
  <c r="D13" i="15"/>
  <c r="G13" i="15" s="1"/>
  <c r="H13" i="15" s="1"/>
  <c r="I13" i="15" s="1"/>
  <c r="D12" i="15"/>
  <c r="G12" i="15" s="1"/>
  <c r="H12" i="15" s="1"/>
  <c r="I12" i="15" s="1"/>
  <c r="D11" i="15"/>
  <c r="G11" i="15" s="1"/>
  <c r="H11" i="15" s="1"/>
  <c r="I11" i="15" s="1"/>
  <c r="D9" i="15"/>
  <c r="G9" i="15" s="1"/>
  <c r="H9" i="15" s="1"/>
  <c r="I9" i="15" s="1"/>
  <c r="D8" i="15"/>
  <c r="G8" i="15" s="1"/>
  <c r="H8" i="15" s="1"/>
  <c r="I8" i="15" s="1"/>
  <c r="C24" i="15"/>
  <c r="C23" i="15"/>
  <c r="C22" i="15"/>
  <c r="C21" i="15"/>
  <c r="C20" i="15"/>
  <c r="C18" i="15"/>
  <c r="C17" i="15"/>
  <c r="C16" i="15"/>
  <c r="C15" i="15"/>
  <c r="C14" i="15"/>
  <c r="C13" i="15"/>
  <c r="C12" i="15"/>
  <c r="C11" i="15"/>
  <c r="C9" i="15"/>
  <c r="C8" i="15"/>
  <c r="C7" i="15"/>
  <c r="C6" i="15"/>
  <c r="C5" i="15"/>
  <c r="C4" i="15"/>
  <c r="O120" i="5"/>
  <c r="N120" i="5"/>
  <c r="M120" i="5"/>
  <c r="K120" i="5"/>
  <c r="L120" i="5" s="1"/>
  <c r="J120" i="5"/>
  <c r="AE120" i="3"/>
  <c r="AE120" i="5" s="1"/>
  <c r="AD120" i="3"/>
  <c r="AD120" i="5" s="1"/>
  <c r="AC120" i="3"/>
  <c r="AA120" i="3"/>
  <c r="Z120" i="3"/>
  <c r="Z120" i="5" s="1"/>
  <c r="AB120" i="3" l="1"/>
  <c r="AG120" i="3" s="1"/>
  <c r="AH120" i="3" s="1"/>
  <c r="AA120" i="5"/>
  <c r="AB120" i="5" s="1"/>
  <c r="AF120" i="3"/>
  <c r="AC120" i="5"/>
  <c r="AF120" i="5" s="1"/>
  <c r="P120" i="5"/>
  <c r="Q120" i="5" s="1"/>
  <c r="R120" i="5" s="1"/>
  <c r="S70" i="14"/>
  <c r="R70" i="14"/>
  <c r="Q70" i="14"/>
  <c r="P70" i="14"/>
  <c r="O70" i="14"/>
  <c r="N70" i="14"/>
  <c r="M70" i="14"/>
  <c r="L70" i="14"/>
  <c r="K70" i="14"/>
  <c r="J70" i="14"/>
  <c r="I70" i="14"/>
  <c r="H70" i="14"/>
  <c r="G70" i="14"/>
  <c r="F70" i="14"/>
  <c r="E70" i="14"/>
  <c r="D70" i="14"/>
  <c r="C70" i="14"/>
  <c r="S69" i="14"/>
  <c r="R69" i="14"/>
  <c r="Q69" i="14"/>
  <c r="P69" i="14"/>
  <c r="O69" i="14"/>
  <c r="N69" i="14"/>
  <c r="M69" i="14"/>
  <c r="L69" i="14"/>
  <c r="K69" i="14"/>
  <c r="J69" i="14"/>
  <c r="I69" i="14"/>
  <c r="H69" i="14"/>
  <c r="G69" i="14"/>
  <c r="F69" i="14"/>
  <c r="E69" i="14"/>
  <c r="D69" i="14"/>
  <c r="C69" i="14"/>
  <c r="S68" i="14"/>
  <c r="R68" i="14"/>
  <c r="Q68" i="14"/>
  <c r="P68" i="14"/>
  <c r="O68" i="14"/>
  <c r="N68" i="14"/>
  <c r="M68" i="14"/>
  <c r="L68" i="14"/>
  <c r="K68" i="14"/>
  <c r="J68" i="14"/>
  <c r="I68" i="14"/>
  <c r="H68" i="14"/>
  <c r="G68" i="14"/>
  <c r="F68" i="14"/>
  <c r="E68" i="14"/>
  <c r="D68" i="14"/>
  <c r="C68" i="14"/>
  <c r="S67" i="14"/>
  <c r="R67" i="14"/>
  <c r="Q67" i="14"/>
  <c r="P67" i="14"/>
  <c r="O67" i="14"/>
  <c r="N67" i="14"/>
  <c r="M67" i="14"/>
  <c r="L67" i="14"/>
  <c r="K67" i="14"/>
  <c r="J67" i="14"/>
  <c r="I67" i="14"/>
  <c r="H67" i="14"/>
  <c r="G67" i="14"/>
  <c r="F67" i="14"/>
  <c r="E67" i="14"/>
  <c r="D67" i="14"/>
  <c r="C67" i="14"/>
  <c r="S66" i="14"/>
  <c r="R66" i="14"/>
  <c r="Q66" i="14"/>
  <c r="P66" i="14"/>
  <c r="O66" i="14"/>
  <c r="N66" i="14"/>
  <c r="M66" i="14"/>
  <c r="L66" i="14"/>
  <c r="K66" i="14"/>
  <c r="J66" i="14"/>
  <c r="I66" i="14"/>
  <c r="H66" i="14"/>
  <c r="G66" i="14"/>
  <c r="F66" i="14"/>
  <c r="E66" i="14"/>
  <c r="D66" i="14"/>
  <c r="C66" i="14"/>
  <c r="S65" i="14"/>
  <c r="R65" i="14"/>
  <c r="Q65" i="14"/>
  <c r="P65" i="14"/>
  <c r="O65" i="14"/>
  <c r="N65" i="14"/>
  <c r="M65" i="14"/>
  <c r="L65" i="14"/>
  <c r="K65" i="14"/>
  <c r="J65" i="14"/>
  <c r="I65" i="14"/>
  <c r="H65" i="14"/>
  <c r="G65" i="14"/>
  <c r="F65" i="14"/>
  <c r="E65" i="14"/>
  <c r="D65" i="14"/>
  <c r="C65" i="14"/>
  <c r="S64" i="14"/>
  <c r="R64" i="14"/>
  <c r="Q64" i="14"/>
  <c r="P64" i="14"/>
  <c r="O64" i="14"/>
  <c r="N64" i="14"/>
  <c r="M64" i="14"/>
  <c r="L64" i="14"/>
  <c r="K64" i="14"/>
  <c r="J64" i="14"/>
  <c r="I64" i="14"/>
  <c r="H64" i="14"/>
  <c r="G64" i="14"/>
  <c r="F64" i="14"/>
  <c r="E64" i="14"/>
  <c r="D64" i="14"/>
  <c r="C64" i="14"/>
  <c r="S63" i="14"/>
  <c r="R63" i="14"/>
  <c r="Q63" i="14"/>
  <c r="P63" i="14"/>
  <c r="O63" i="14"/>
  <c r="N63" i="14"/>
  <c r="M63" i="14"/>
  <c r="L63" i="14"/>
  <c r="K63" i="14"/>
  <c r="J63" i="14"/>
  <c r="I63" i="14"/>
  <c r="H63" i="14"/>
  <c r="G63" i="14"/>
  <c r="F63" i="14"/>
  <c r="E63" i="14"/>
  <c r="D63" i="14"/>
  <c r="C63" i="14"/>
  <c r="S62" i="14"/>
  <c r="R62" i="14"/>
  <c r="Q62" i="14"/>
  <c r="P62" i="14"/>
  <c r="O62" i="14"/>
  <c r="N62" i="14"/>
  <c r="M62" i="14"/>
  <c r="L62" i="14"/>
  <c r="K62" i="14"/>
  <c r="J62" i="14"/>
  <c r="I62" i="14"/>
  <c r="H62" i="14"/>
  <c r="G62" i="14"/>
  <c r="F62" i="14"/>
  <c r="E62" i="14"/>
  <c r="D62" i="14"/>
  <c r="C62" i="14"/>
  <c r="S61" i="14"/>
  <c r="R61" i="14"/>
  <c r="Q61" i="14"/>
  <c r="P61" i="14"/>
  <c r="O61" i="14"/>
  <c r="N61" i="14"/>
  <c r="M61" i="14"/>
  <c r="L61" i="14"/>
  <c r="K61" i="14"/>
  <c r="J61" i="14"/>
  <c r="I61" i="14"/>
  <c r="H61" i="14"/>
  <c r="G61" i="14"/>
  <c r="F61" i="14"/>
  <c r="E61" i="14"/>
  <c r="D61" i="14"/>
  <c r="C61" i="14"/>
  <c r="S60" i="14"/>
  <c r="R60" i="14"/>
  <c r="Q60" i="14"/>
  <c r="P60" i="14"/>
  <c r="O60" i="14"/>
  <c r="N60" i="14"/>
  <c r="M60" i="14"/>
  <c r="L60" i="14"/>
  <c r="K60" i="14"/>
  <c r="J60" i="14"/>
  <c r="I60" i="14"/>
  <c r="H60" i="14"/>
  <c r="G60" i="14"/>
  <c r="F60" i="14"/>
  <c r="E60" i="14"/>
  <c r="D60" i="14"/>
  <c r="C60" i="14"/>
  <c r="S59" i="14"/>
  <c r="R59" i="14"/>
  <c r="Q59" i="14"/>
  <c r="P59" i="14"/>
  <c r="O59" i="14"/>
  <c r="N59" i="14"/>
  <c r="M59" i="14"/>
  <c r="L59" i="14"/>
  <c r="K59" i="14"/>
  <c r="J59" i="14"/>
  <c r="I59" i="14"/>
  <c r="H59" i="14"/>
  <c r="G59" i="14"/>
  <c r="F59" i="14"/>
  <c r="E59" i="14"/>
  <c r="D59" i="14"/>
  <c r="C59" i="14"/>
  <c r="S58" i="14"/>
  <c r="R58" i="14"/>
  <c r="Q58" i="14"/>
  <c r="P58" i="14"/>
  <c r="O58" i="14"/>
  <c r="N58" i="14"/>
  <c r="M58" i="14"/>
  <c r="L58" i="14"/>
  <c r="K58" i="14"/>
  <c r="J58" i="14"/>
  <c r="I58" i="14"/>
  <c r="H58" i="14"/>
  <c r="G58" i="14"/>
  <c r="F58" i="14"/>
  <c r="E58" i="14"/>
  <c r="D58" i="14"/>
  <c r="C58" i="14"/>
  <c r="S57" i="14"/>
  <c r="R57" i="14"/>
  <c r="Q57" i="14"/>
  <c r="P57" i="14"/>
  <c r="O57" i="14"/>
  <c r="N57" i="14"/>
  <c r="M57" i="14"/>
  <c r="L57" i="14"/>
  <c r="K57" i="14"/>
  <c r="J57" i="14"/>
  <c r="I57" i="14"/>
  <c r="H57" i="14"/>
  <c r="G57" i="14"/>
  <c r="F57" i="14"/>
  <c r="E57" i="14"/>
  <c r="D57" i="14"/>
  <c r="C57" i="14"/>
  <c r="S56" i="14"/>
  <c r="R56" i="14"/>
  <c r="Q56" i="14"/>
  <c r="P56" i="14"/>
  <c r="O56" i="14"/>
  <c r="N56" i="14"/>
  <c r="M56" i="14"/>
  <c r="L56" i="14"/>
  <c r="K56" i="14"/>
  <c r="J56" i="14"/>
  <c r="I56" i="14"/>
  <c r="H56" i="14"/>
  <c r="G56" i="14"/>
  <c r="F56" i="14"/>
  <c r="E56" i="14"/>
  <c r="D56" i="14"/>
  <c r="C56" i="14"/>
  <c r="S55" i="14"/>
  <c r="R55" i="14"/>
  <c r="Q55" i="14"/>
  <c r="P55" i="14"/>
  <c r="O55" i="14"/>
  <c r="N55" i="14"/>
  <c r="M55" i="14"/>
  <c r="L55" i="14"/>
  <c r="K55" i="14"/>
  <c r="J55" i="14"/>
  <c r="I55" i="14"/>
  <c r="H55" i="14"/>
  <c r="G55" i="14"/>
  <c r="F55" i="14"/>
  <c r="E55" i="14"/>
  <c r="D55" i="14"/>
  <c r="C55" i="14"/>
  <c r="S54" i="14"/>
  <c r="R54" i="14"/>
  <c r="Q54" i="14"/>
  <c r="P54" i="14"/>
  <c r="O54" i="14"/>
  <c r="N54" i="14"/>
  <c r="M54" i="14"/>
  <c r="L54" i="14"/>
  <c r="K54" i="14"/>
  <c r="J54" i="14"/>
  <c r="I54" i="14"/>
  <c r="H54" i="14"/>
  <c r="G54" i="14"/>
  <c r="F54" i="14"/>
  <c r="E54" i="14"/>
  <c r="D54" i="14"/>
  <c r="C54" i="14"/>
  <c r="S53" i="14"/>
  <c r="R53" i="14"/>
  <c r="Q53" i="14"/>
  <c r="P53" i="14"/>
  <c r="O53" i="14"/>
  <c r="N53" i="14"/>
  <c r="M53" i="14"/>
  <c r="L53" i="14"/>
  <c r="K53" i="14"/>
  <c r="J53" i="14"/>
  <c r="I53" i="14"/>
  <c r="H53" i="14"/>
  <c r="G53" i="14"/>
  <c r="F53" i="14"/>
  <c r="E53" i="14"/>
  <c r="D53" i="14"/>
  <c r="C53" i="14"/>
  <c r="S52" i="14"/>
  <c r="R52" i="14"/>
  <c r="Q52" i="14"/>
  <c r="P52" i="14"/>
  <c r="O52" i="14"/>
  <c r="N52" i="14"/>
  <c r="M52" i="14"/>
  <c r="L52" i="14"/>
  <c r="K52" i="14"/>
  <c r="J52" i="14"/>
  <c r="I52" i="14"/>
  <c r="H52" i="14"/>
  <c r="G52" i="14"/>
  <c r="F52" i="14"/>
  <c r="E52" i="14"/>
  <c r="D52" i="14"/>
  <c r="C52" i="14"/>
  <c r="S51" i="14"/>
  <c r="R51" i="14"/>
  <c r="Q51" i="14"/>
  <c r="P51" i="14"/>
  <c r="O51" i="14"/>
  <c r="N51" i="14"/>
  <c r="M51" i="14"/>
  <c r="L51" i="14"/>
  <c r="K51" i="14"/>
  <c r="J51" i="14"/>
  <c r="I51" i="14"/>
  <c r="H51" i="14"/>
  <c r="G51" i="14"/>
  <c r="F51" i="14"/>
  <c r="E51" i="14"/>
  <c r="D51" i="14"/>
  <c r="C51" i="14"/>
  <c r="S50" i="14"/>
  <c r="R50" i="14"/>
  <c r="Q50" i="14"/>
  <c r="P50" i="14"/>
  <c r="O50" i="14"/>
  <c r="N50" i="14"/>
  <c r="M50" i="14"/>
  <c r="L50" i="14"/>
  <c r="L71" i="14" s="1"/>
  <c r="K50" i="14"/>
  <c r="J50" i="14"/>
  <c r="I50" i="14"/>
  <c r="H50" i="14"/>
  <c r="G50" i="14"/>
  <c r="F50" i="14"/>
  <c r="E50" i="14"/>
  <c r="D50" i="14"/>
  <c r="D71" i="14" s="1"/>
  <c r="C50" i="14"/>
  <c r="S47" i="14"/>
  <c r="R47" i="14"/>
  <c r="Q47" i="14"/>
  <c r="P47" i="14"/>
  <c r="O47" i="14"/>
  <c r="N47" i="14"/>
  <c r="M47" i="14"/>
  <c r="L47" i="14"/>
  <c r="K47" i="14"/>
  <c r="J47" i="14"/>
  <c r="I47" i="14"/>
  <c r="H47" i="14"/>
  <c r="G47" i="14"/>
  <c r="F47" i="14"/>
  <c r="E47" i="14"/>
  <c r="D47" i="14"/>
  <c r="C47" i="14"/>
  <c r="T46" i="14"/>
  <c r="O23" i="14" s="1"/>
  <c r="T45" i="14"/>
  <c r="Q22" i="14" s="1"/>
  <c r="T44" i="14"/>
  <c r="T43" i="14"/>
  <c r="T42" i="14"/>
  <c r="O19" i="14" s="1"/>
  <c r="T41" i="14"/>
  <c r="Q18" i="14" s="1"/>
  <c r="T40" i="14"/>
  <c r="T39" i="14"/>
  <c r="M16" i="14" s="1"/>
  <c r="T38" i="14"/>
  <c r="O15" i="14" s="1"/>
  <c r="T37" i="14"/>
  <c r="Q14" i="14" s="1"/>
  <c r="T36" i="14"/>
  <c r="T35" i="14"/>
  <c r="T34" i="14"/>
  <c r="O11" i="14" s="1"/>
  <c r="T33" i="14"/>
  <c r="Q10" i="14" s="1"/>
  <c r="T32" i="14"/>
  <c r="T31" i="14"/>
  <c r="M8" i="14" s="1"/>
  <c r="T30" i="14"/>
  <c r="O7" i="14" s="1"/>
  <c r="T29" i="14"/>
  <c r="Q6" i="14" s="1"/>
  <c r="T28" i="14"/>
  <c r="T27" i="14"/>
  <c r="T26" i="14"/>
  <c r="O3" i="14" s="1"/>
  <c r="P23" i="14"/>
  <c r="H23" i="14"/>
  <c r="R22" i="14"/>
  <c r="J22" i="14"/>
  <c r="T21" i="14"/>
  <c r="S21" i="14"/>
  <c r="R21" i="14"/>
  <c r="Q21" i="14"/>
  <c r="P21" i="14"/>
  <c r="O21" i="14"/>
  <c r="N21" i="14"/>
  <c r="M21" i="14"/>
  <c r="L21" i="14"/>
  <c r="K21" i="14"/>
  <c r="J21" i="14"/>
  <c r="I21" i="14"/>
  <c r="H21" i="14"/>
  <c r="G21" i="14"/>
  <c r="F21" i="14"/>
  <c r="E21" i="14"/>
  <c r="D21" i="14"/>
  <c r="C21" i="14"/>
  <c r="T20" i="14"/>
  <c r="S20" i="14"/>
  <c r="R20" i="14"/>
  <c r="Q20" i="14"/>
  <c r="P20" i="14"/>
  <c r="O20" i="14"/>
  <c r="N20" i="14"/>
  <c r="M20" i="14"/>
  <c r="L20" i="14"/>
  <c r="K20" i="14"/>
  <c r="J20" i="14"/>
  <c r="I20" i="14"/>
  <c r="H20" i="14"/>
  <c r="G20" i="14"/>
  <c r="F20" i="14"/>
  <c r="E20" i="14"/>
  <c r="D20" i="14"/>
  <c r="C20" i="14"/>
  <c r="T19" i="14"/>
  <c r="R19" i="14"/>
  <c r="Q19" i="14"/>
  <c r="P19" i="14"/>
  <c r="M19" i="14"/>
  <c r="L19" i="14"/>
  <c r="J19" i="14"/>
  <c r="I19" i="14"/>
  <c r="H19" i="14"/>
  <c r="E19" i="14"/>
  <c r="D19" i="14"/>
  <c r="S18" i="14"/>
  <c r="R18" i="14"/>
  <c r="N18" i="14"/>
  <c r="K18" i="14"/>
  <c r="J18" i="14"/>
  <c r="F18" i="14"/>
  <c r="C18" i="14"/>
  <c r="T17" i="14"/>
  <c r="S17" i="14"/>
  <c r="R17" i="14"/>
  <c r="Q17" i="14"/>
  <c r="P17" i="14"/>
  <c r="O17" i="14"/>
  <c r="N17" i="14"/>
  <c r="M17" i="14"/>
  <c r="L17" i="14"/>
  <c r="K17" i="14"/>
  <c r="J17" i="14"/>
  <c r="I17" i="14"/>
  <c r="H17" i="14"/>
  <c r="G17" i="14"/>
  <c r="F17" i="14"/>
  <c r="E17" i="14"/>
  <c r="D17" i="14"/>
  <c r="C17" i="14"/>
  <c r="R16" i="14"/>
  <c r="P16" i="14"/>
  <c r="O16" i="14"/>
  <c r="N16" i="14"/>
  <c r="J16" i="14"/>
  <c r="H16" i="14"/>
  <c r="G16" i="14"/>
  <c r="F16" i="14"/>
  <c r="Q15" i="14"/>
  <c r="P15" i="14"/>
  <c r="I15" i="14"/>
  <c r="H15" i="14"/>
  <c r="R14" i="14"/>
  <c r="J14" i="14"/>
  <c r="T13" i="14"/>
  <c r="S13" i="14"/>
  <c r="R13" i="14"/>
  <c r="Q13" i="14"/>
  <c r="P13" i="14"/>
  <c r="O13" i="14"/>
  <c r="N13" i="14"/>
  <c r="M13" i="14"/>
  <c r="L13" i="14"/>
  <c r="K13" i="14"/>
  <c r="J13" i="14"/>
  <c r="I13" i="14"/>
  <c r="H13" i="14"/>
  <c r="G13" i="14"/>
  <c r="F13" i="14"/>
  <c r="E13" i="14"/>
  <c r="D13" i="14"/>
  <c r="C13" i="14"/>
  <c r="T12" i="14"/>
  <c r="S12" i="14"/>
  <c r="R12" i="14"/>
  <c r="Q12" i="14"/>
  <c r="P12" i="14"/>
  <c r="O12" i="14"/>
  <c r="N12" i="14"/>
  <c r="M12" i="14"/>
  <c r="L12" i="14"/>
  <c r="K12" i="14"/>
  <c r="J12" i="14"/>
  <c r="I12" i="14"/>
  <c r="H12" i="14"/>
  <c r="G12" i="14"/>
  <c r="F12" i="14"/>
  <c r="E12" i="14"/>
  <c r="D12" i="14"/>
  <c r="C12" i="14"/>
  <c r="T11" i="14"/>
  <c r="R11" i="14"/>
  <c r="Q11" i="14"/>
  <c r="P11" i="14"/>
  <c r="M11" i="14"/>
  <c r="L11" i="14"/>
  <c r="J11" i="14"/>
  <c r="I11" i="14"/>
  <c r="H11" i="14"/>
  <c r="E11" i="14"/>
  <c r="D11" i="14"/>
  <c r="S10" i="14"/>
  <c r="R10" i="14"/>
  <c r="N10" i="14"/>
  <c r="K10" i="14"/>
  <c r="J10" i="14"/>
  <c r="F10" i="14"/>
  <c r="C10" i="14"/>
  <c r="T9" i="14"/>
  <c r="S9" i="14"/>
  <c r="R9" i="14"/>
  <c r="Q9" i="14"/>
  <c r="P9" i="14"/>
  <c r="O9" i="14"/>
  <c r="N9" i="14"/>
  <c r="M9" i="14"/>
  <c r="L9" i="14"/>
  <c r="K9" i="14"/>
  <c r="J9" i="14"/>
  <c r="I9" i="14"/>
  <c r="H9" i="14"/>
  <c r="G9" i="14"/>
  <c r="F9" i="14"/>
  <c r="E9" i="14"/>
  <c r="D9" i="14"/>
  <c r="C9" i="14"/>
  <c r="S8" i="14"/>
  <c r="R8" i="14"/>
  <c r="P8" i="14"/>
  <c r="O8" i="14"/>
  <c r="N8" i="14"/>
  <c r="K8" i="14"/>
  <c r="J8" i="14"/>
  <c r="H8" i="14"/>
  <c r="G8" i="14"/>
  <c r="F8" i="14"/>
  <c r="C8" i="14"/>
  <c r="Q7" i="14"/>
  <c r="P7" i="14"/>
  <c r="I7" i="14"/>
  <c r="H7" i="14"/>
  <c r="R6" i="14"/>
  <c r="J6" i="14"/>
  <c r="T5" i="14"/>
  <c r="S5" i="14"/>
  <c r="R5" i="14"/>
  <c r="Q5" i="14"/>
  <c r="P5" i="14"/>
  <c r="O5" i="14"/>
  <c r="N5" i="14"/>
  <c r="M5" i="14"/>
  <c r="L5" i="14"/>
  <c r="K5" i="14"/>
  <c r="J5" i="14"/>
  <c r="I5" i="14"/>
  <c r="H5" i="14"/>
  <c r="G5" i="14"/>
  <c r="F5" i="14"/>
  <c r="E5" i="14"/>
  <c r="D5" i="14"/>
  <c r="C5" i="14"/>
  <c r="T4" i="14"/>
  <c r="S4" i="14"/>
  <c r="R4" i="14"/>
  <c r="Q4" i="14"/>
  <c r="P4" i="14"/>
  <c r="O4" i="14"/>
  <c r="N4" i="14"/>
  <c r="M4" i="14"/>
  <c r="L4" i="14"/>
  <c r="K4" i="14"/>
  <c r="J4" i="14"/>
  <c r="I4" i="14"/>
  <c r="H4" i="14"/>
  <c r="G4" i="14"/>
  <c r="F4" i="14"/>
  <c r="E4" i="14"/>
  <c r="D4" i="14"/>
  <c r="C4" i="14"/>
  <c r="T3" i="14"/>
  <c r="R3" i="14"/>
  <c r="Q3" i="14"/>
  <c r="P3" i="14"/>
  <c r="M3" i="14"/>
  <c r="L3" i="14"/>
  <c r="J3" i="14"/>
  <c r="I3" i="14"/>
  <c r="H3" i="14"/>
  <c r="E3" i="14"/>
  <c r="D3" i="14"/>
  <c r="S70" i="13"/>
  <c r="R70" i="13"/>
  <c r="Q70" i="13"/>
  <c r="P70" i="13"/>
  <c r="O70" i="13"/>
  <c r="N70" i="13"/>
  <c r="M70" i="13"/>
  <c r="L70" i="13"/>
  <c r="K70" i="13"/>
  <c r="J70" i="13"/>
  <c r="I70" i="13"/>
  <c r="H70" i="13"/>
  <c r="G70" i="13"/>
  <c r="F70" i="13"/>
  <c r="E70" i="13"/>
  <c r="D70" i="13"/>
  <c r="C70" i="13"/>
  <c r="S69" i="13"/>
  <c r="R69" i="13"/>
  <c r="Q69" i="13"/>
  <c r="P69" i="13"/>
  <c r="O69" i="13"/>
  <c r="N69" i="13"/>
  <c r="M69" i="13"/>
  <c r="L69" i="13"/>
  <c r="K69" i="13"/>
  <c r="J69" i="13"/>
  <c r="I69" i="13"/>
  <c r="H69" i="13"/>
  <c r="G69" i="13"/>
  <c r="F69" i="13"/>
  <c r="E69" i="13"/>
  <c r="D69" i="13"/>
  <c r="C69" i="13"/>
  <c r="S68" i="13"/>
  <c r="R68" i="13"/>
  <c r="Q68" i="13"/>
  <c r="P68" i="13"/>
  <c r="O68" i="13"/>
  <c r="N68" i="13"/>
  <c r="M68" i="13"/>
  <c r="L68" i="13"/>
  <c r="K68" i="13"/>
  <c r="J68" i="13"/>
  <c r="I68" i="13"/>
  <c r="H68" i="13"/>
  <c r="G68" i="13"/>
  <c r="F68" i="13"/>
  <c r="E68" i="13"/>
  <c r="D68" i="13"/>
  <c r="C68" i="13"/>
  <c r="S67" i="13"/>
  <c r="R67" i="13"/>
  <c r="Q67" i="13"/>
  <c r="P67" i="13"/>
  <c r="O67" i="13"/>
  <c r="N67" i="13"/>
  <c r="M67" i="13"/>
  <c r="L67" i="13"/>
  <c r="K67" i="13"/>
  <c r="J67" i="13"/>
  <c r="I67" i="13"/>
  <c r="H67" i="13"/>
  <c r="G67" i="13"/>
  <c r="F67" i="13"/>
  <c r="E67" i="13"/>
  <c r="D67" i="13"/>
  <c r="C67" i="13"/>
  <c r="S66" i="13"/>
  <c r="R66" i="13"/>
  <c r="Q66" i="13"/>
  <c r="P66" i="13"/>
  <c r="O66" i="13"/>
  <c r="N66" i="13"/>
  <c r="M66" i="13"/>
  <c r="L66" i="13"/>
  <c r="K66" i="13"/>
  <c r="J66" i="13"/>
  <c r="I66" i="13"/>
  <c r="H66" i="13"/>
  <c r="G66" i="13"/>
  <c r="F66" i="13"/>
  <c r="E66" i="13"/>
  <c r="D66" i="13"/>
  <c r="C66" i="13"/>
  <c r="S65" i="13"/>
  <c r="R65" i="13"/>
  <c r="Q65" i="13"/>
  <c r="P65" i="13"/>
  <c r="O65" i="13"/>
  <c r="N65" i="13"/>
  <c r="M65" i="13"/>
  <c r="L65" i="13"/>
  <c r="K65" i="13"/>
  <c r="J65" i="13"/>
  <c r="I65" i="13"/>
  <c r="H65" i="13"/>
  <c r="G65" i="13"/>
  <c r="F65" i="13"/>
  <c r="E65" i="13"/>
  <c r="D65" i="13"/>
  <c r="C65" i="13"/>
  <c r="S64" i="13"/>
  <c r="R64" i="13"/>
  <c r="Q64" i="13"/>
  <c r="P64" i="13"/>
  <c r="O64" i="13"/>
  <c r="N64" i="13"/>
  <c r="M64" i="13"/>
  <c r="L64" i="13"/>
  <c r="K64" i="13"/>
  <c r="J64" i="13"/>
  <c r="I64" i="13"/>
  <c r="H64" i="13"/>
  <c r="G64" i="13"/>
  <c r="F64" i="13"/>
  <c r="E64" i="13"/>
  <c r="D64" i="13"/>
  <c r="C64" i="13"/>
  <c r="T64" i="13" s="1"/>
  <c r="S63" i="13"/>
  <c r="R63" i="13"/>
  <c r="Q63" i="13"/>
  <c r="P63" i="13"/>
  <c r="O63" i="13"/>
  <c r="N63" i="13"/>
  <c r="M63" i="13"/>
  <c r="L63" i="13"/>
  <c r="K63" i="13"/>
  <c r="J63" i="13"/>
  <c r="I63" i="13"/>
  <c r="H63" i="13"/>
  <c r="G63" i="13"/>
  <c r="F63" i="13"/>
  <c r="E63" i="13"/>
  <c r="D63" i="13"/>
  <c r="C63" i="13"/>
  <c r="S62" i="13"/>
  <c r="R62" i="13"/>
  <c r="Q62" i="13"/>
  <c r="P62" i="13"/>
  <c r="O62" i="13"/>
  <c r="N62" i="13"/>
  <c r="M62" i="13"/>
  <c r="L62" i="13"/>
  <c r="K62" i="13"/>
  <c r="J62" i="13"/>
  <c r="I62" i="13"/>
  <c r="H62" i="13"/>
  <c r="G62" i="13"/>
  <c r="F62" i="13"/>
  <c r="E62" i="13"/>
  <c r="D62" i="13"/>
  <c r="C62" i="13"/>
  <c r="S61" i="13"/>
  <c r="R61" i="13"/>
  <c r="Q61" i="13"/>
  <c r="P61" i="13"/>
  <c r="O61" i="13"/>
  <c r="N61" i="13"/>
  <c r="M61" i="13"/>
  <c r="L61" i="13"/>
  <c r="K61" i="13"/>
  <c r="J61" i="13"/>
  <c r="I61" i="13"/>
  <c r="H61" i="13"/>
  <c r="G61" i="13"/>
  <c r="F61" i="13"/>
  <c r="E61" i="13"/>
  <c r="D61" i="13"/>
  <c r="C61" i="13"/>
  <c r="S60" i="13"/>
  <c r="R60" i="13"/>
  <c r="Q60" i="13"/>
  <c r="P60" i="13"/>
  <c r="O60" i="13"/>
  <c r="N60" i="13"/>
  <c r="M60" i="13"/>
  <c r="L60" i="13"/>
  <c r="K60" i="13"/>
  <c r="J60" i="13"/>
  <c r="I60" i="13"/>
  <c r="H60" i="13"/>
  <c r="G60" i="13"/>
  <c r="F60" i="13"/>
  <c r="E60" i="13"/>
  <c r="D60" i="13"/>
  <c r="C60" i="13"/>
  <c r="S59" i="13"/>
  <c r="R59" i="13"/>
  <c r="Q59" i="13"/>
  <c r="P59" i="13"/>
  <c r="O59" i="13"/>
  <c r="N59" i="13"/>
  <c r="M59" i="13"/>
  <c r="L59" i="13"/>
  <c r="K59" i="13"/>
  <c r="J59" i="13"/>
  <c r="I59" i="13"/>
  <c r="H59" i="13"/>
  <c r="G59" i="13"/>
  <c r="F59" i="13"/>
  <c r="E59" i="13"/>
  <c r="D59" i="13"/>
  <c r="C59" i="13"/>
  <c r="S58" i="13"/>
  <c r="R58" i="13"/>
  <c r="Q58" i="13"/>
  <c r="P58" i="13"/>
  <c r="O58" i="13"/>
  <c r="N58" i="13"/>
  <c r="M58" i="13"/>
  <c r="L58" i="13"/>
  <c r="K58" i="13"/>
  <c r="J58" i="13"/>
  <c r="I58" i="13"/>
  <c r="H58" i="13"/>
  <c r="G58" i="13"/>
  <c r="F58" i="13"/>
  <c r="E58" i="13"/>
  <c r="D58" i="13"/>
  <c r="C58" i="13"/>
  <c r="S57" i="13"/>
  <c r="R57" i="13"/>
  <c r="Q57" i="13"/>
  <c r="P57" i="13"/>
  <c r="O57" i="13"/>
  <c r="N57" i="13"/>
  <c r="M57" i="13"/>
  <c r="L57" i="13"/>
  <c r="K57" i="13"/>
  <c r="J57" i="13"/>
  <c r="I57" i="13"/>
  <c r="H57" i="13"/>
  <c r="G57" i="13"/>
  <c r="F57" i="13"/>
  <c r="E57" i="13"/>
  <c r="D57" i="13"/>
  <c r="C57" i="13"/>
  <c r="S56" i="13"/>
  <c r="R56" i="13"/>
  <c r="Q56" i="13"/>
  <c r="P56" i="13"/>
  <c r="O56" i="13"/>
  <c r="N56" i="13"/>
  <c r="M56" i="13"/>
  <c r="L56" i="13"/>
  <c r="K56" i="13"/>
  <c r="J56" i="13"/>
  <c r="I56" i="13"/>
  <c r="H56" i="13"/>
  <c r="G56" i="13"/>
  <c r="F56" i="13"/>
  <c r="E56" i="13"/>
  <c r="D56" i="13"/>
  <c r="C56" i="13"/>
  <c r="T56" i="13" s="1"/>
  <c r="V55" i="13"/>
  <c r="S55" i="13"/>
  <c r="R55" i="13"/>
  <c r="Q55" i="13"/>
  <c r="P55" i="13"/>
  <c r="O55" i="13"/>
  <c r="N55" i="13"/>
  <c r="M55" i="13"/>
  <c r="L55" i="13"/>
  <c r="K55" i="13"/>
  <c r="J55" i="13"/>
  <c r="I55" i="13"/>
  <c r="H55" i="13"/>
  <c r="G55" i="13"/>
  <c r="F55" i="13"/>
  <c r="E55" i="13"/>
  <c r="D55" i="13"/>
  <c r="C55" i="13"/>
  <c r="S54" i="13"/>
  <c r="R54" i="13"/>
  <c r="Q54" i="13"/>
  <c r="P54" i="13"/>
  <c r="O54" i="13"/>
  <c r="N54" i="13"/>
  <c r="M54" i="13"/>
  <c r="L54" i="13"/>
  <c r="K54" i="13"/>
  <c r="J54" i="13"/>
  <c r="I54" i="13"/>
  <c r="H54" i="13"/>
  <c r="G54" i="13"/>
  <c r="F54" i="13"/>
  <c r="E54" i="13"/>
  <c r="D54" i="13"/>
  <c r="C54" i="13"/>
  <c r="S53" i="13"/>
  <c r="R53" i="13"/>
  <c r="Q53" i="13"/>
  <c r="P53" i="13"/>
  <c r="O53" i="13"/>
  <c r="N53" i="13"/>
  <c r="M53" i="13"/>
  <c r="L53" i="13"/>
  <c r="K53" i="13"/>
  <c r="J53" i="13"/>
  <c r="I53" i="13"/>
  <c r="H53" i="13"/>
  <c r="G53" i="13"/>
  <c r="F53" i="13"/>
  <c r="E53" i="13"/>
  <c r="D53" i="13"/>
  <c r="C53" i="13"/>
  <c r="S52" i="13"/>
  <c r="R52" i="13"/>
  <c r="Q52" i="13"/>
  <c r="P52" i="13"/>
  <c r="O52" i="13"/>
  <c r="N52" i="13"/>
  <c r="M52" i="13"/>
  <c r="L52" i="13"/>
  <c r="K52" i="13"/>
  <c r="J52" i="13"/>
  <c r="I52" i="13"/>
  <c r="H52" i="13"/>
  <c r="G52" i="13"/>
  <c r="F52" i="13"/>
  <c r="E52" i="13"/>
  <c r="D52" i="13"/>
  <c r="C52" i="13"/>
  <c r="S51" i="13"/>
  <c r="R51" i="13"/>
  <c r="Q51" i="13"/>
  <c r="P51" i="13"/>
  <c r="O51" i="13"/>
  <c r="N51" i="13"/>
  <c r="M51" i="13"/>
  <c r="L51" i="13"/>
  <c r="K51" i="13"/>
  <c r="J51" i="13"/>
  <c r="I51" i="13"/>
  <c r="H51" i="13"/>
  <c r="G51" i="13"/>
  <c r="F51" i="13"/>
  <c r="E51" i="13"/>
  <c r="D51" i="13"/>
  <c r="C51" i="13"/>
  <c r="S50" i="13"/>
  <c r="R50" i="13"/>
  <c r="R71" i="13" s="1"/>
  <c r="Q50" i="13"/>
  <c r="P50" i="13"/>
  <c r="O50" i="13"/>
  <c r="N50" i="13"/>
  <c r="M50" i="13"/>
  <c r="L50" i="13"/>
  <c r="K50" i="13"/>
  <c r="J50" i="13"/>
  <c r="J71" i="13" s="1"/>
  <c r="I50" i="13"/>
  <c r="H50" i="13"/>
  <c r="G50" i="13"/>
  <c r="F50" i="13"/>
  <c r="E50" i="13"/>
  <c r="D50" i="13"/>
  <c r="C50" i="13"/>
  <c r="S47" i="13"/>
  <c r="R47" i="13"/>
  <c r="Q47" i="13"/>
  <c r="P47" i="13"/>
  <c r="O47" i="13"/>
  <c r="N47" i="13"/>
  <c r="M47" i="13"/>
  <c r="L47" i="13"/>
  <c r="K47" i="13"/>
  <c r="J47" i="13"/>
  <c r="I47" i="13"/>
  <c r="H47" i="13"/>
  <c r="G47" i="13"/>
  <c r="F47" i="13"/>
  <c r="E47" i="13"/>
  <c r="D47" i="13"/>
  <c r="C47" i="13"/>
  <c r="T46" i="13"/>
  <c r="P23" i="13" s="1"/>
  <c r="T45" i="13"/>
  <c r="T44" i="13"/>
  <c r="T43" i="13"/>
  <c r="T42" i="13"/>
  <c r="P19" i="13" s="1"/>
  <c r="T41" i="13"/>
  <c r="R18" i="13" s="1"/>
  <c r="T40" i="13"/>
  <c r="T17" i="13" s="1"/>
  <c r="T39" i="13"/>
  <c r="N16" i="13" s="1"/>
  <c r="T38" i="13"/>
  <c r="P15" i="13" s="1"/>
  <c r="T37" i="13"/>
  <c r="T36" i="13"/>
  <c r="T35" i="13"/>
  <c r="T34" i="13"/>
  <c r="P11" i="13" s="1"/>
  <c r="T33" i="13"/>
  <c r="R10" i="13" s="1"/>
  <c r="T32" i="13"/>
  <c r="T9" i="13" s="1"/>
  <c r="T31" i="13"/>
  <c r="N8" i="13" s="1"/>
  <c r="T30" i="13"/>
  <c r="P7" i="13" s="1"/>
  <c r="T29" i="13"/>
  <c r="T28" i="13"/>
  <c r="T27" i="13"/>
  <c r="T26" i="13"/>
  <c r="P3" i="13" s="1"/>
  <c r="Q23" i="13"/>
  <c r="I23" i="13"/>
  <c r="T22" i="13"/>
  <c r="S22" i="13"/>
  <c r="R22" i="13"/>
  <c r="Q22" i="13"/>
  <c r="P22" i="13"/>
  <c r="O22" i="13"/>
  <c r="N22" i="13"/>
  <c r="M22" i="13"/>
  <c r="L22" i="13"/>
  <c r="K22" i="13"/>
  <c r="J22" i="13"/>
  <c r="I22" i="13"/>
  <c r="H22" i="13"/>
  <c r="G22" i="13"/>
  <c r="F22" i="13"/>
  <c r="E22" i="13"/>
  <c r="D22" i="13"/>
  <c r="C22" i="13"/>
  <c r="T21" i="13"/>
  <c r="S21" i="13"/>
  <c r="R21" i="13"/>
  <c r="Q21" i="13"/>
  <c r="P21" i="13"/>
  <c r="O21" i="13"/>
  <c r="N21" i="13"/>
  <c r="M21" i="13"/>
  <c r="L21" i="13"/>
  <c r="K21" i="13"/>
  <c r="J21" i="13"/>
  <c r="I21" i="13"/>
  <c r="H21" i="13"/>
  <c r="G21" i="13"/>
  <c r="F21" i="13"/>
  <c r="E21" i="13"/>
  <c r="D21" i="13"/>
  <c r="C21" i="13"/>
  <c r="T20" i="13"/>
  <c r="S20" i="13"/>
  <c r="R20" i="13"/>
  <c r="Q20" i="13"/>
  <c r="P20" i="13"/>
  <c r="O20" i="13"/>
  <c r="N20" i="13"/>
  <c r="M20" i="13"/>
  <c r="L20" i="13"/>
  <c r="K20" i="13"/>
  <c r="J20" i="13"/>
  <c r="I20" i="13"/>
  <c r="H20" i="13"/>
  <c r="G20" i="13"/>
  <c r="F20" i="13"/>
  <c r="E20" i="13"/>
  <c r="D20" i="13"/>
  <c r="C20" i="13"/>
  <c r="T19" i="13"/>
  <c r="S19" i="13"/>
  <c r="R19" i="13"/>
  <c r="Q19" i="13"/>
  <c r="M19" i="13"/>
  <c r="L19" i="13"/>
  <c r="K19" i="13"/>
  <c r="J19" i="13"/>
  <c r="I19" i="13"/>
  <c r="E19" i="13"/>
  <c r="D19" i="13"/>
  <c r="C19" i="13"/>
  <c r="T18" i="13"/>
  <c r="S18" i="13"/>
  <c r="N18" i="13"/>
  <c r="M18" i="13"/>
  <c r="L18" i="13"/>
  <c r="K18" i="13"/>
  <c r="F18" i="13"/>
  <c r="E18" i="13"/>
  <c r="D18" i="13"/>
  <c r="C18" i="13"/>
  <c r="O17" i="13"/>
  <c r="N17" i="13"/>
  <c r="M17" i="13"/>
  <c r="G17" i="13"/>
  <c r="F17" i="13"/>
  <c r="E17" i="13"/>
  <c r="P16" i="13"/>
  <c r="O16" i="13"/>
  <c r="H16" i="13"/>
  <c r="G16" i="13"/>
  <c r="Q15" i="13"/>
  <c r="I15" i="13"/>
  <c r="T14" i="13"/>
  <c r="S14" i="13"/>
  <c r="R14" i="13"/>
  <c r="Q14" i="13"/>
  <c r="P14" i="13"/>
  <c r="O14" i="13"/>
  <c r="N14" i="13"/>
  <c r="M14" i="13"/>
  <c r="L14" i="13"/>
  <c r="K14" i="13"/>
  <c r="J14" i="13"/>
  <c r="I14" i="13"/>
  <c r="H14" i="13"/>
  <c r="G14" i="13"/>
  <c r="F14" i="13"/>
  <c r="E14" i="13"/>
  <c r="D14" i="13"/>
  <c r="C14" i="13"/>
  <c r="T13" i="13"/>
  <c r="S13" i="13"/>
  <c r="R13" i="13"/>
  <c r="Q13" i="13"/>
  <c r="P13" i="13"/>
  <c r="O13" i="13"/>
  <c r="N13" i="13"/>
  <c r="M13" i="13"/>
  <c r="L13" i="13"/>
  <c r="K13" i="13"/>
  <c r="J13" i="13"/>
  <c r="I13" i="13"/>
  <c r="H13" i="13"/>
  <c r="G13" i="13"/>
  <c r="F13" i="13"/>
  <c r="E13" i="13"/>
  <c r="D13" i="13"/>
  <c r="C13" i="13"/>
  <c r="T12" i="13"/>
  <c r="S12" i="13"/>
  <c r="R12" i="13"/>
  <c r="Q12" i="13"/>
  <c r="P12" i="13"/>
  <c r="O12" i="13"/>
  <c r="N12" i="13"/>
  <c r="M12" i="13"/>
  <c r="L12" i="13"/>
  <c r="K12" i="13"/>
  <c r="J12" i="13"/>
  <c r="I12" i="13"/>
  <c r="H12" i="13"/>
  <c r="G12" i="13"/>
  <c r="F12" i="13"/>
  <c r="E12" i="13"/>
  <c r="D12" i="13"/>
  <c r="C12" i="13"/>
  <c r="T11" i="13"/>
  <c r="S11" i="13"/>
  <c r="R11" i="13"/>
  <c r="Q11" i="13"/>
  <c r="M11" i="13"/>
  <c r="L11" i="13"/>
  <c r="K11" i="13"/>
  <c r="J11" i="13"/>
  <c r="I11" i="13"/>
  <c r="E11" i="13"/>
  <c r="D11" i="13"/>
  <c r="C11" i="13"/>
  <c r="T10" i="13"/>
  <c r="S10" i="13"/>
  <c r="N10" i="13"/>
  <c r="M10" i="13"/>
  <c r="L10" i="13"/>
  <c r="K10" i="13"/>
  <c r="F10" i="13"/>
  <c r="E10" i="13"/>
  <c r="D10" i="13"/>
  <c r="C10" i="13"/>
  <c r="O9" i="13"/>
  <c r="N9" i="13"/>
  <c r="M9" i="13"/>
  <c r="G9" i="13"/>
  <c r="F9" i="13"/>
  <c r="E9" i="13"/>
  <c r="P8" i="13"/>
  <c r="O8" i="13"/>
  <c r="H8" i="13"/>
  <c r="G8" i="13"/>
  <c r="Q7" i="13"/>
  <c r="I7" i="13"/>
  <c r="T6" i="13"/>
  <c r="S6" i="13"/>
  <c r="R6" i="13"/>
  <c r="Q6" i="13"/>
  <c r="P6" i="13"/>
  <c r="O6" i="13"/>
  <c r="N6" i="13"/>
  <c r="M6" i="13"/>
  <c r="L6" i="13"/>
  <c r="K6" i="13"/>
  <c r="J6" i="13"/>
  <c r="I6" i="13"/>
  <c r="H6" i="13"/>
  <c r="G6" i="13"/>
  <c r="F6" i="13"/>
  <c r="E6" i="13"/>
  <c r="D6" i="13"/>
  <c r="C6" i="13"/>
  <c r="T5" i="13"/>
  <c r="S5" i="13"/>
  <c r="R5" i="13"/>
  <c r="Q5" i="13"/>
  <c r="P5" i="13"/>
  <c r="O5" i="13"/>
  <c r="N5" i="13"/>
  <c r="M5" i="13"/>
  <c r="L5" i="13"/>
  <c r="K5" i="13"/>
  <c r="J5" i="13"/>
  <c r="I5" i="13"/>
  <c r="H5" i="13"/>
  <c r="G5" i="13"/>
  <c r="F5" i="13"/>
  <c r="E5" i="13"/>
  <c r="D5" i="13"/>
  <c r="C5" i="13"/>
  <c r="T4" i="13"/>
  <c r="S4" i="13"/>
  <c r="R4" i="13"/>
  <c r="Q4" i="13"/>
  <c r="P4" i="13"/>
  <c r="O4" i="13"/>
  <c r="N4" i="13"/>
  <c r="M4" i="13"/>
  <c r="L4" i="13"/>
  <c r="K4" i="13"/>
  <c r="J4" i="13"/>
  <c r="I4" i="13"/>
  <c r="H4" i="13"/>
  <c r="G4" i="13"/>
  <c r="F4" i="13"/>
  <c r="E4" i="13"/>
  <c r="D4" i="13"/>
  <c r="C4" i="13"/>
  <c r="T3" i="13"/>
  <c r="S3" i="13"/>
  <c r="R3" i="13"/>
  <c r="Q3" i="13"/>
  <c r="M3" i="13"/>
  <c r="L3" i="13"/>
  <c r="K3" i="13"/>
  <c r="J3" i="13"/>
  <c r="I3" i="13"/>
  <c r="E3" i="13"/>
  <c r="D3" i="13"/>
  <c r="C3" i="13"/>
  <c r="AG120" i="5" l="1"/>
  <c r="AH120" i="5" s="1"/>
  <c r="AO120" i="5" s="1"/>
  <c r="Y120" i="5"/>
  <c r="X120" i="5"/>
  <c r="W120" i="5"/>
  <c r="AM120" i="5"/>
  <c r="K71" i="13"/>
  <c r="T51" i="14"/>
  <c r="T59" i="14"/>
  <c r="T68" i="14"/>
  <c r="L71" i="13"/>
  <c r="T66" i="13"/>
  <c r="M71" i="14"/>
  <c r="T61" i="14"/>
  <c r="T59" i="13"/>
  <c r="T67" i="13"/>
  <c r="G71" i="14"/>
  <c r="F71" i="14"/>
  <c r="T52" i="13"/>
  <c r="T68" i="13"/>
  <c r="T71" i="13" s="1"/>
  <c r="P71" i="14"/>
  <c r="N71" i="13"/>
  <c r="T54" i="13"/>
  <c r="E71" i="13"/>
  <c r="T56" i="14"/>
  <c r="T64" i="14"/>
  <c r="H71" i="13"/>
  <c r="P71" i="13"/>
  <c r="G71" i="13"/>
  <c r="O71" i="13"/>
  <c r="T55" i="13"/>
  <c r="T62" i="13"/>
  <c r="T70" i="13"/>
  <c r="I71" i="14"/>
  <c r="Q71" i="14"/>
  <c r="T57" i="14"/>
  <c r="T65" i="14"/>
  <c r="T50" i="13"/>
  <c r="S71" i="13"/>
  <c r="T57" i="13"/>
  <c r="T65" i="13"/>
  <c r="T52" i="14"/>
  <c r="T71" i="14" s="1"/>
  <c r="T60" i="14"/>
  <c r="T67" i="14"/>
  <c r="D71" i="13"/>
  <c r="T51" i="13"/>
  <c r="T58" i="13"/>
  <c r="E71" i="14"/>
  <c r="T53" i="14"/>
  <c r="T69" i="14"/>
  <c r="O71" i="14"/>
  <c r="N71" i="14"/>
  <c r="T54" i="14"/>
  <c r="T62" i="14"/>
  <c r="T70" i="14"/>
  <c r="T53" i="13"/>
  <c r="T60" i="13"/>
  <c r="H71" i="14"/>
  <c r="F71" i="13"/>
  <c r="M71" i="13"/>
  <c r="T61" i="13"/>
  <c r="T69" i="13"/>
  <c r="T55" i="14"/>
  <c r="T63" i="14"/>
  <c r="I71" i="13"/>
  <c r="Q71" i="13"/>
  <c r="T63" i="13"/>
  <c r="T50" i="14"/>
  <c r="K71" i="14"/>
  <c r="S71" i="14"/>
  <c r="J71" i="14"/>
  <c r="R71" i="14"/>
  <c r="T58" i="14"/>
  <c r="T66" i="14"/>
  <c r="S14" i="14"/>
  <c r="C22" i="14"/>
  <c r="K22" i="14"/>
  <c r="S22" i="14"/>
  <c r="I23" i="14"/>
  <c r="Q23" i="14"/>
  <c r="D6" i="14"/>
  <c r="L6" i="14"/>
  <c r="T6" i="14"/>
  <c r="J7" i="14"/>
  <c r="R7" i="14"/>
  <c r="D10" i="14"/>
  <c r="L10" i="14"/>
  <c r="T10" i="14"/>
  <c r="D14" i="14"/>
  <c r="L14" i="14"/>
  <c r="T14" i="14"/>
  <c r="J15" i="14"/>
  <c r="R15" i="14"/>
  <c r="D18" i="14"/>
  <c r="L18" i="14"/>
  <c r="T18" i="14"/>
  <c r="D22" i="14"/>
  <c r="L22" i="14"/>
  <c r="T22" i="14"/>
  <c r="J23" i="14"/>
  <c r="R23" i="14"/>
  <c r="C3" i="14"/>
  <c r="K3" i="14"/>
  <c r="S3" i="14"/>
  <c r="E6" i="14"/>
  <c r="M6" i="14"/>
  <c r="C7" i="14"/>
  <c r="K7" i="14"/>
  <c r="S7" i="14"/>
  <c r="I8" i="14"/>
  <c r="Q8" i="14"/>
  <c r="E10" i="14"/>
  <c r="M10" i="14"/>
  <c r="C11" i="14"/>
  <c r="K11" i="14"/>
  <c r="S11" i="14"/>
  <c r="E14" i="14"/>
  <c r="M14" i="14"/>
  <c r="C15" i="14"/>
  <c r="K15" i="14"/>
  <c r="S15" i="14"/>
  <c r="I16" i="14"/>
  <c r="Q16" i="14"/>
  <c r="E18" i="14"/>
  <c r="M18" i="14"/>
  <c r="C19" i="14"/>
  <c r="K19" i="14"/>
  <c r="S19" i="14"/>
  <c r="E22" i="14"/>
  <c r="M22" i="14"/>
  <c r="C23" i="14"/>
  <c r="K23" i="14"/>
  <c r="S23" i="14"/>
  <c r="T47" i="14"/>
  <c r="C6" i="14"/>
  <c r="S6" i="14"/>
  <c r="K14" i="14"/>
  <c r="N6" i="14"/>
  <c r="L7" i="14"/>
  <c r="F14" i="14"/>
  <c r="D15" i="14"/>
  <c r="N22" i="14"/>
  <c r="L23" i="14"/>
  <c r="G6" i="14"/>
  <c r="O6" i="14"/>
  <c r="M7" i="14"/>
  <c r="O10" i="14"/>
  <c r="O14" i="14"/>
  <c r="E15" i="14"/>
  <c r="C16" i="14"/>
  <c r="S16" i="14"/>
  <c r="G18" i="14"/>
  <c r="O22" i="14"/>
  <c r="M23" i="14"/>
  <c r="F3" i="14"/>
  <c r="N3" i="14"/>
  <c r="H6" i="14"/>
  <c r="P6" i="14"/>
  <c r="F7" i="14"/>
  <c r="N7" i="14"/>
  <c r="D8" i="14"/>
  <c r="L8" i="14"/>
  <c r="T8" i="14"/>
  <c r="H10" i="14"/>
  <c r="P10" i="14"/>
  <c r="F11" i="14"/>
  <c r="N11" i="14"/>
  <c r="H14" i="14"/>
  <c r="P14" i="14"/>
  <c r="F15" i="14"/>
  <c r="N15" i="14"/>
  <c r="D16" i="14"/>
  <c r="L16" i="14"/>
  <c r="T16" i="14"/>
  <c r="H18" i="14"/>
  <c r="P18" i="14"/>
  <c r="F19" i="14"/>
  <c r="N19" i="14"/>
  <c r="H22" i="14"/>
  <c r="P22" i="14"/>
  <c r="F23" i="14"/>
  <c r="N23" i="14"/>
  <c r="C71" i="14"/>
  <c r="K6" i="14"/>
  <c r="C14" i="14"/>
  <c r="F6" i="14"/>
  <c r="D7" i="14"/>
  <c r="T7" i="14"/>
  <c r="N14" i="14"/>
  <c r="L15" i="14"/>
  <c r="T15" i="14"/>
  <c r="F22" i="14"/>
  <c r="D23" i="14"/>
  <c r="T23" i="14"/>
  <c r="E7" i="14"/>
  <c r="G10" i="14"/>
  <c r="G14" i="14"/>
  <c r="M15" i="14"/>
  <c r="K16" i="14"/>
  <c r="O18" i="14"/>
  <c r="G22" i="14"/>
  <c r="E23" i="14"/>
  <c r="G3" i="14"/>
  <c r="I6" i="14"/>
  <c r="G7" i="14"/>
  <c r="E8" i="14"/>
  <c r="I10" i="14"/>
  <c r="G11" i="14"/>
  <c r="I14" i="14"/>
  <c r="G15" i="14"/>
  <c r="E16" i="14"/>
  <c r="I18" i="14"/>
  <c r="G19" i="14"/>
  <c r="I22" i="14"/>
  <c r="G23" i="14"/>
  <c r="R7" i="13"/>
  <c r="R23" i="13"/>
  <c r="S7" i="13"/>
  <c r="K15" i="13"/>
  <c r="Q16" i="13"/>
  <c r="C23" i="13"/>
  <c r="S23" i="13"/>
  <c r="T7" i="13"/>
  <c r="H9" i="13"/>
  <c r="D15" i="13"/>
  <c r="J16" i="13"/>
  <c r="P17" i="13"/>
  <c r="L23" i="13"/>
  <c r="E7" i="13"/>
  <c r="K8" i="13"/>
  <c r="Q9" i="13"/>
  <c r="E15" i="13"/>
  <c r="K16" i="13"/>
  <c r="G18" i="13"/>
  <c r="E23" i="13"/>
  <c r="F3" i="13"/>
  <c r="N3" i="13"/>
  <c r="F7" i="13"/>
  <c r="N7" i="13"/>
  <c r="D8" i="13"/>
  <c r="L8" i="13"/>
  <c r="T8" i="13"/>
  <c r="J9" i="13"/>
  <c r="R9" i="13"/>
  <c r="H10" i="13"/>
  <c r="P10" i="13"/>
  <c r="F11" i="13"/>
  <c r="N11" i="13"/>
  <c r="F15" i="13"/>
  <c r="N15" i="13"/>
  <c r="D16" i="13"/>
  <c r="L16" i="13"/>
  <c r="T16" i="13"/>
  <c r="J17" i="13"/>
  <c r="R17" i="13"/>
  <c r="H18" i="13"/>
  <c r="P18" i="13"/>
  <c r="F19" i="13"/>
  <c r="N19" i="13"/>
  <c r="F23" i="13"/>
  <c r="N23" i="13"/>
  <c r="R15" i="13"/>
  <c r="J23" i="13"/>
  <c r="K7" i="13"/>
  <c r="Q8" i="13"/>
  <c r="C15" i="13"/>
  <c r="I16" i="13"/>
  <c r="K23" i="13"/>
  <c r="T47" i="13"/>
  <c r="D7" i="13"/>
  <c r="J8" i="13"/>
  <c r="P9" i="13"/>
  <c r="L15" i="13"/>
  <c r="R16" i="13"/>
  <c r="D23" i="13"/>
  <c r="T23" i="13"/>
  <c r="M7" i="13"/>
  <c r="S8" i="13"/>
  <c r="G10" i="13"/>
  <c r="M15" i="13"/>
  <c r="S16" i="13"/>
  <c r="Q17" i="13"/>
  <c r="O18" i="13"/>
  <c r="M23" i="13"/>
  <c r="G3" i="13"/>
  <c r="O3" i="13"/>
  <c r="G7" i="13"/>
  <c r="O7" i="13"/>
  <c r="E8" i="13"/>
  <c r="M8" i="13"/>
  <c r="C9" i="13"/>
  <c r="K9" i="13"/>
  <c r="S9" i="13"/>
  <c r="I10" i="13"/>
  <c r="Q10" i="13"/>
  <c r="G11" i="13"/>
  <c r="O11" i="13"/>
  <c r="G15" i="13"/>
  <c r="O15" i="13"/>
  <c r="E16" i="13"/>
  <c r="M16" i="13"/>
  <c r="C17" i="13"/>
  <c r="K17" i="13"/>
  <c r="S17" i="13"/>
  <c r="I18" i="13"/>
  <c r="Q18" i="13"/>
  <c r="G19" i="13"/>
  <c r="O19" i="13"/>
  <c r="G23" i="13"/>
  <c r="O23" i="13"/>
  <c r="C71" i="13"/>
  <c r="J7" i="13"/>
  <c r="J15" i="13"/>
  <c r="C7" i="13"/>
  <c r="I8" i="13"/>
  <c r="S15" i="13"/>
  <c r="L7" i="13"/>
  <c r="R8" i="13"/>
  <c r="T15" i="13"/>
  <c r="H17" i="13"/>
  <c r="C8" i="13"/>
  <c r="I9" i="13"/>
  <c r="O10" i="13"/>
  <c r="C16" i="13"/>
  <c r="I17" i="13"/>
  <c r="H3" i="13"/>
  <c r="H7" i="13"/>
  <c r="F8" i="13"/>
  <c r="D9" i="13"/>
  <c r="L9" i="13"/>
  <c r="J10" i="13"/>
  <c r="H11" i="13"/>
  <c r="H15" i="13"/>
  <c r="F16" i="13"/>
  <c r="D17" i="13"/>
  <c r="L17" i="13"/>
  <c r="J18" i="13"/>
  <c r="H19" i="13"/>
  <c r="H23" i="13"/>
  <c r="AN120" i="5" l="1"/>
  <c r="AP120" i="5" s="1"/>
  <c r="K106" i="12" l="1"/>
  <c r="V106" i="12" s="1"/>
  <c r="K100" i="12"/>
  <c r="V100" i="12" s="1"/>
  <c r="K82" i="12"/>
  <c r="V82" i="12" s="1"/>
  <c r="K81" i="12"/>
  <c r="V81" i="12" s="1"/>
  <c r="N98" i="12"/>
  <c r="N92" i="12"/>
  <c r="N82" i="12"/>
  <c r="N78" i="12"/>
  <c r="N46" i="12"/>
  <c r="N62" i="12"/>
  <c r="N70" i="12"/>
  <c r="K49" i="12"/>
  <c r="V49" i="12" s="1"/>
  <c r="K41" i="12"/>
  <c r="V41" i="12" s="1"/>
  <c r="K17" i="12"/>
  <c r="V17" i="12" s="1"/>
  <c r="J75" i="12"/>
  <c r="U75" i="12" s="1"/>
  <c r="J74" i="12"/>
  <c r="U74" i="12" s="1"/>
  <c r="J73" i="12"/>
  <c r="U73" i="12" s="1"/>
  <c r="J72" i="12"/>
  <c r="U72" i="12" s="1"/>
  <c r="J71" i="12"/>
  <c r="U71" i="12" s="1"/>
  <c r="J70" i="12"/>
  <c r="U70" i="12" s="1"/>
  <c r="J69" i="12"/>
  <c r="U69" i="12" s="1"/>
  <c r="J68" i="12"/>
  <c r="U68" i="12" s="1"/>
  <c r="J67" i="12"/>
  <c r="U67" i="12" s="1"/>
  <c r="J66" i="12"/>
  <c r="U66" i="12" s="1"/>
  <c r="J65" i="12"/>
  <c r="U65" i="12" s="1"/>
  <c r="J64" i="12"/>
  <c r="U64" i="12" s="1"/>
  <c r="J63" i="12"/>
  <c r="U63" i="12" s="1"/>
  <c r="J62" i="12"/>
  <c r="U62" i="12" s="1"/>
  <c r="J61" i="12"/>
  <c r="U61" i="12" s="1"/>
  <c r="J60" i="12"/>
  <c r="U60" i="12" s="1"/>
  <c r="J59" i="12"/>
  <c r="U59" i="12" s="1"/>
  <c r="J58" i="12"/>
  <c r="U58" i="12" s="1"/>
  <c r="J57" i="12"/>
  <c r="U57" i="12" s="1"/>
  <c r="J56" i="12"/>
  <c r="U56" i="12" s="1"/>
  <c r="J55" i="12"/>
  <c r="U55" i="12" s="1"/>
  <c r="J54" i="12"/>
  <c r="U54" i="12" s="1"/>
  <c r="J53" i="12"/>
  <c r="U53" i="12" s="1"/>
  <c r="Z48" i="3" s="1"/>
  <c r="J52" i="12"/>
  <c r="U52" i="12" s="1"/>
  <c r="J51" i="12"/>
  <c r="U51" i="12" s="1"/>
  <c r="Z46" i="3" s="1"/>
  <c r="J50" i="12"/>
  <c r="U50" i="12" s="1"/>
  <c r="Z45" i="3" s="1"/>
  <c r="J49" i="12"/>
  <c r="U49" i="12" s="1"/>
  <c r="J48" i="12"/>
  <c r="U48" i="12" s="1"/>
  <c r="J47" i="12"/>
  <c r="U47" i="12" s="1"/>
  <c r="J46" i="12"/>
  <c r="U46" i="12" s="1"/>
  <c r="J45" i="12"/>
  <c r="U45" i="12" s="1"/>
  <c r="J44" i="12"/>
  <c r="U44" i="12" s="1"/>
  <c r="J43" i="12"/>
  <c r="U43" i="12" s="1"/>
  <c r="J42" i="12"/>
  <c r="U42" i="12" s="1"/>
  <c r="J41" i="12"/>
  <c r="U41" i="12" s="1"/>
  <c r="J40" i="12"/>
  <c r="U40" i="12" s="1"/>
  <c r="J39" i="12"/>
  <c r="U39" i="12" s="1"/>
  <c r="J38" i="12"/>
  <c r="U38" i="12" s="1"/>
  <c r="J37" i="12"/>
  <c r="U37" i="12" s="1"/>
  <c r="J36" i="12"/>
  <c r="U36" i="12" s="1"/>
  <c r="J35" i="12"/>
  <c r="U35" i="12" s="1"/>
  <c r="J34" i="12"/>
  <c r="U34" i="12" s="1"/>
  <c r="J33" i="12"/>
  <c r="U33" i="12" s="1"/>
  <c r="J32" i="12"/>
  <c r="U32" i="12" s="1"/>
  <c r="J31" i="12"/>
  <c r="U31" i="12" s="1"/>
  <c r="J30" i="12"/>
  <c r="U30" i="12" s="1"/>
  <c r="J29" i="12"/>
  <c r="U29" i="12" s="1"/>
  <c r="J28" i="12"/>
  <c r="U28" i="12" s="1"/>
  <c r="J27" i="12"/>
  <c r="U27" i="12" s="1"/>
  <c r="J26" i="12"/>
  <c r="U26" i="12" s="1"/>
  <c r="J25" i="12"/>
  <c r="U25" i="12" s="1"/>
  <c r="J24" i="12"/>
  <c r="U24" i="12" s="1"/>
  <c r="J23" i="12"/>
  <c r="U23" i="12" s="1"/>
  <c r="J22" i="12"/>
  <c r="U22" i="12" s="1"/>
  <c r="J21" i="12"/>
  <c r="U21" i="12" s="1"/>
  <c r="J20" i="12"/>
  <c r="U20" i="12" s="1"/>
  <c r="J19" i="12"/>
  <c r="U19" i="12" s="1"/>
  <c r="J18" i="12"/>
  <c r="U18" i="12" s="1"/>
  <c r="J17" i="12"/>
  <c r="U17" i="12" s="1"/>
  <c r="J16" i="12"/>
  <c r="U16" i="12" s="1"/>
  <c r="J15" i="12"/>
  <c r="U15" i="12" s="1"/>
  <c r="J14" i="12"/>
  <c r="U14" i="12" s="1"/>
  <c r="J13" i="12"/>
  <c r="U13" i="12" s="1"/>
  <c r="J12" i="12"/>
  <c r="U12" i="12" s="1"/>
  <c r="J11" i="12"/>
  <c r="U11" i="12" s="1"/>
  <c r="J10" i="12"/>
  <c r="U10" i="12" s="1"/>
  <c r="J9" i="12"/>
  <c r="U9" i="12" s="1"/>
  <c r="J113" i="12"/>
  <c r="K113" i="12" s="1"/>
  <c r="J112" i="12"/>
  <c r="U112" i="12" s="1"/>
  <c r="J111" i="12"/>
  <c r="U111" i="12" s="1"/>
  <c r="J110" i="12"/>
  <c r="U110" i="12" s="1"/>
  <c r="J109" i="12"/>
  <c r="U109" i="12" s="1"/>
  <c r="J108" i="12"/>
  <c r="U108" i="12" s="1"/>
  <c r="J107" i="12"/>
  <c r="U107" i="12" s="1"/>
  <c r="J106" i="12"/>
  <c r="U106" i="12" s="1"/>
  <c r="J105" i="12"/>
  <c r="U105" i="12" s="1"/>
  <c r="J104" i="12"/>
  <c r="U104" i="12" s="1"/>
  <c r="J103" i="12"/>
  <c r="U103" i="12" s="1"/>
  <c r="J102" i="12"/>
  <c r="U102" i="12" s="1"/>
  <c r="J101" i="12"/>
  <c r="U101" i="12" s="1"/>
  <c r="J100" i="12"/>
  <c r="U100" i="12" s="1"/>
  <c r="J99" i="12"/>
  <c r="U99" i="12" s="1"/>
  <c r="J98" i="12"/>
  <c r="U98" i="12" s="1"/>
  <c r="J97" i="12"/>
  <c r="U97" i="12" s="1"/>
  <c r="J96" i="12"/>
  <c r="U96" i="12" s="1"/>
  <c r="J78" i="12"/>
  <c r="U78" i="12" s="1"/>
  <c r="J79" i="12"/>
  <c r="U79" i="12" s="1"/>
  <c r="J80" i="12"/>
  <c r="U80" i="12" s="1"/>
  <c r="J81" i="12"/>
  <c r="U81" i="12" s="1"/>
  <c r="J82" i="12"/>
  <c r="U82" i="12" s="1"/>
  <c r="J83" i="12"/>
  <c r="U83" i="12" s="1"/>
  <c r="J84" i="12"/>
  <c r="U84" i="12" s="1"/>
  <c r="J85" i="12"/>
  <c r="U85" i="12" s="1"/>
  <c r="J86" i="12"/>
  <c r="K86" i="12" s="1"/>
  <c r="J87" i="12"/>
  <c r="K87" i="12" s="1"/>
  <c r="J88" i="12"/>
  <c r="K88" i="12" s="1"/>
  <c r="J89" i="12"/>
  <c r="U89" i="12" s="1"/>
  <c r="J90" i="12"/>
  <c r="U90" i="12" s="1"/>
  <c r="J91" i="12"/>
  <c r="U91" i="12" s="1"/>
  <c r="J92" i="12"/>
  <c r="U92" i="12" s="1"/>
  <c r="J93" i="12"/>
  <c r="U93" i="12" s="1"/>
  <c r="J94" i="12"/>
  <c r="U94" i="12" s="1"/>
  <c r="J77" i="12"/>
  <c r="U77" i="12" s="1"/>
  <c r="J8" i="12"/>
  <c r="K8" i="12" s="1"/>
  <c r="V8" i="12" s="1"/>
  <c r="N51" i="12" l="1"/>
  <c r="N50" i="12"/>
  <c r="N66" i="12"/>
  <c r="N54" i="12"/>
  <c r="K58" i="12"/>
  <c r="V58" i="12" s="1"/>
  <c r="N74" i="12"/>
  <c r="O74" i="12" s="1"/>
  <c r="K59" i="12"/>
  <c r="V59" i="12" s="1"/>
  <c r="N75" i="12"/>
  <c r="K18" i="12"/>
  <c r="V18" i="12" s="1"/>
  <c r="K26" i="12"/>
  <c r="V26" i="12" s="1"/>
  <c r="AA21" i="3" s="1"/>
  <c r="N38" i="12"/>
  <c r="K35" i="12"/>
  <c r="V35" i="12" s="1"/>
  <c r="N34" i="12"/>
  <c r="N30" i="12"/>
  <c r="K42" i="12"/>
  <c r="V42" i="12" s="1"/>
  <c r="AD37" i="3" s="1"/>
  <c r="N22" i="12"/>
  <c r="N11" i="12"/>
  <c r="N10" i="12"/>
  <c r="K67" i="12"/>
  <c r="V67" i="12" s="1"/>
  <c r="N43" i="12"/>
  <c r="O82" i="12"/>
  <c r="N106" i="12"/>
  <c r="K91" i="12"/>
  <c r="V91" i="12" s="1"/>
  <c r="K27" i="12"/>
  <c r="V27" i="12" s="1"/>
  <c r="AF22" i="3" s="1"/>
  <c r="K50" i="12"/>
  <c r="V50" i="12" s="1"/>
  <c r="AB45" i="3" s="1"/>
  <c r="AC45" i="3" s="1"/>
  <c r="K73" i="12"/>
  <c r="V73" i="12" s="1"/>
  <c r="AF68" i="3" s="1"/>
  <c r="N42" i="12"/>
  <c r="N19" i="12"/>
  <c r="N89" i="12"/>
  <c r="N107" i="12"/>
  <c r="K92" i="12"/>
  <c r="V92" i="12" s="1"/>
  <c r="K10" i="12"/>
  <c r="V10" i="12" s="1"/>
  <c r="K33" i="12"/>
  <c r="V33" i="12" s="1"/>
  <c r="AE28" i="3" s="1"/>
  <c r="AE28" i="5" s="1"/>
  <c r="K51" i="12"/>
  <c r="V51" i="12" s="1"/>
  <c r="AB46" i="3" s="1"/>
  <c r="AC46" i="3" s="1"/>
  <c r="AC46" i="5" s="1"/>
  <c r="K74" i="12"/>
  <c r="V74" i="12" s="1"/>
  <c r="N59" i="12"/>
  <c r="O59" i="12" s="1"/>
  <c r="N18" i="12"/>
  <c r="N90" i="12"/>
  <c r="O90" i="12" s="1"/>
  <c r="N108" i="12"/>
  <c r="O108" i="12" s="1"/>
  <c r="K98" i="12"/>
  <c r="V98" i="12" s="1"/>
  <c r="K11" i="12"/>
  <c r="V11" i="12" s="1"/>
  <c r="K34" i="12"/>
  <c r="V34" i="12" s="1"/>
  <c r="AF29" i="3" s="1"/>
  <c r="K57" i="12"/>
  <c r="V57" i="12" s="1"/>
  <c r="K75" i="12"/>
  <c r="V75" i="12" s="1"/>
  <c r="AA70" i="3" s="1"/>
  <c r="N58" i="12"/>
  <c r="N35" i="12"/>
  <c r="O35" i="12" s="1"/>
  <c r="N14" i="12"/>
  <c r="N91" i="12"/>
  <c r="O91" i="12" s="1"/>
  <c r="K78" i="12"/>
  <c r="V78" i="12" s="1"/>
  <c r="K99" i="12"/>
  <c r="V99" i="12" s="1"/>
  <c r="K19" i="12"/>
  <c r="V19" i="12" s="1"/>
  <c r="K65" i="12"/>
  <c r="V65" i="12" s="1"/>
  <c r="N27" i="12"/>
  <c r="N99" i="12"/>
  <c r="K89" i="12"/>
  <c r="V89" i="12" s="1"/>
  <c r="K107" i="12"/>
  <c r="V107" i="12" s="1"/>
  <c r="N8" i="12"/>
  <c r="U8" i="12"/>
  <c r="K25" i="12"/>
  <c r="V25" i="12" s="1"/>
  <c r="K43" i="12"/>
  <c r="V43" i="12" s="1"/>
  <c r="AD38" i="3" s="1"/>
  <c r="K66" i="12"/>
  <c r="V66" i="12" s="1"/>
  <c r="N67" i="12"/>
  <c r="O67" i="12" s="1"/>
  <c r="N26" i="12"/>
  <c r="O26" i="12" s="1"/>
  <c r="N81" i="12"/>
  <c r="O81" i="12" s="1"/>
  <c r="N100" i="12"/>
  <c r="K90" i="12"/>
  <c r="V90" i="12" s="1"/>
  <c r="K108" i="12"/>
  <c r="V108" i="12" s="1"/>
  <c r="O15" i="3"/>
  <c r="M15" i="3"/>
  <c r="J15" i="3"/>
  <c r="K15" i="3"/>
  <c r="N15" i="3"/>
  <c r="N23" i="3"/>
  <c r="K23" i="3"/>
  <c r="O23" i="3"/>
  <c r="J23" i="3"/>
  <c r="M23" i="3"/>
  <c r="N31" i="3"/>
  <c r="K31" i="3"/>
  <c r="O31" i="3"/>
  <c r="M31" i="3"/>
  <c r="J31" i="3"/>
  <c r="M39" i="3"/>
  <c r="J39" i="3"/>
  <c r="O39" i="3"/>
  <c r="N39" i="3"/>
  <c r="K39" i="3"/>
  <c r="J47" i="3"/>
  <c r="O47" i="3"/>
  <c r="K47" i="3"/>
  <c r="N47" i="3"/>
  <c r="M47" i="3"/>
  <c r="N63" i="3"/>
  <c r="K63" i="3"/>
  <c r="O63" i="3"/>
  <c r="M63" i="3"/>
  <c r="J63" i="3"/>
  <c r="AE20" i="3"/>
  <c r="AE20" i="5" s="1"/>
  <c r="AB20" i="3"/>
  <c r="AC20" i="3" s="1"/>
  <c r="AC20" i="5" s="1"/>
  <c r="AA20" i="3"/>
  <c r="AF20" i="3"/>
  <c r="AD20" i="3"/>
  <c r="AD20" i="5" s="1"/>
  <c r="AD28" i="3"/>
  <c r="AA28" i="3"/>
  <c r="AE36" i="3"/>
  <c r="AE36" i="5" s="1"/>
  <c r="AB36" i="3"/>
  <c r="AC36" i="3" s="1"/>
  <c r="AC36" i="5" s="1"/>
  <c r="AF36" i="3"/>
  <c r="AD36" i="3"/>
  <c r="AA36" i="3"/>
  <c r="AB44" i="3"/>
  <c r="AC44" i="3" s="1"/>
  <c r="AC44" i="5" s="1"/>
  <c r="AA44" i="3"/>
  <c r="AF44" i="3"/>
  <c r="AE44" i="3"/>
  <c r="AE44" i="5" s="1"/>
  <c r="AD44" i="3"/>
  <c r="AD117" i="3"/>
  <c r="Z117" i="3"/>
  <c r="AE117" i="3"/>
  <c r="AE117" i="5" s="1"/>
  <c r="AC117" i="3"/>
  <c r="AC117" i="5" s="1"/>
  <c r="AA117" i="3"/>
  <c r="K16" i="3"/>
  <c r="O16" i="3"/>
  <c r="M16" i="3"/>
  <c r="J16" i="3"/>
  <c r="N16" i="3"/>
  <c r="J24" i="3"/>
  <c r="O24" i="3"/>
  <c r="M24" i="3"/>
  <c r="N24" i="3"/>
  <c r="K24" i="3"/>
  <c r="O32" i="3"/>
  <c r="M32" i="3"/>
  <c r="K32" i="3"/>
  <c r="J32" i="3"/>
  <c r="N32" i="3"/>
  <c r="N40" i="3"/>
  <c r="K40" i="3"/>
  <c r="M40" i="3"/>
  <c r="J40" i="3"/>
  <c r="O40" i="3"/>
  <c r="N48" i="3"/>
  <c r="K48" i="3"/>
  <c r="O48" i="3"/>
  <c r="J48" i="3"/>
  <c r="M48" i="3"/>
  <c r="J64" i="3"/>
  <c r="O64" i="3"/>
  <c r="N64" i="3"/>
  <c r="M64" i="3"/>
  <c r="K64" i="3"/>
  <c r="AE21" i="3"/>
  <c r="AE21" i="5" s="1"/>
  <c r="AB21" i="3"/>
  <c r="AC21" i="3" s="1"/>
  <c r="AE37" i="3"/>
  <c r="AE37" i="5" s="1"/>
  <c r="AF37" i="3"/>
  <c r="AA69" i="3"/>
  <c r="AE69" i="3"/>
  <c r="AE69" i="5" s="1"/>
  <c r="AF69" i="3"/>
  <c r="AD69" i="3"/>
  <c r="AB69" i="3"/>
  <c r="AC69" i="3" s="1"/>
  <c r="AC69" i="5" s="1"/>
  <c r="N69" i="12"/>
  <c r="N61" i="12"/>
  <c r="N53" i="12"/>
  <c r="N45" i="12"/>
  <c r="N37" i="12"/>
  <c r="N29" i="12"/>
  <c r="N21" i="12"/>
  <c r="N13" i="12"/>
  <c r="N79" i="12"/>
  <c r="K79" i="12"/>
  <c r="V79" i="12" s="1"/>
  <c r="AD95" i="3"/>
  <c r="N95" i="3"/>
  <c r="AA95" i="3"/>
  <c r="K95" i="3"/>
  <c r="AC95" i="3"/>
  <c r="Z95" i="3"/>
  <c r="O95" i="3"/>
  <c r="O95" i="5" s="1"/>
  <c r="M95" i="3"/>
  <c r="J95" i="3"/>
  <c r="AE95" i="3"/>
  <c r="Z118" i="3"/>
  <c r="AE118" i="3"/>
  <c r="AC118" i="3"/>
  <c r="AA118" i="3"/>
  <c r="AD118" i="3"/>
  <c r="O17" i="3"/>
  <c r="M17" i="3"/>
  <c r="J17" i="3"/>
  <c r="N17" i="3"/>
  <c r="K17" i="3"/>
  <c r="N25" i="3"/>
  <c r="K25" i="3"/>
  <c r="J25" i="3"/>
  <c r="O25" i="3"/>
  <c r="M25" i="3"/>
  <c r="K33" i="3"/>
  <c r="M33" i="3"/>
  <c r="J33" i="3"/>
  <c r="O33" i="3"/>
  <c r="N33" i="3"/>
  <c r="J41" i="3"/>
  <c r="O41" i="3"/>
  <c r="N41" i="3"/>
  <c r="K41" i="3"/>
  <c r="M41" i="3"/>
  <c r="O49" i="3"/>
  <c r="M49" i="3"/>
  <c r="N49" i="3"/>
  <c r="K49" i="3"/>
  <c r="J49" i="3"/>
  <c r="N65" i="3"/>
  <c r="K65" i="3"/>
  <c r="J65" i="3"/>
  <c r="O65" i="3"/>
  <c r="M65" i="3"/>
  <c r="AF30" i="3"/>
  <c r="AD30" i="3"/>
  <c r="AB30" i="3"/>
  <c r="AC30" i="3" s="1"/>
  <c r="AA30" i="3"/>
  <c r="AE30" i="3"/>
  <c r="AE30" i="5" s="1"/>
  <c r="AE38" i="3"/>
  <c r="AE38" i="5" s="1"/>
  <c r="AF38" i="3"/>
  <c r="AD46" i="3"/>
  <c r="AE70" i="3"/>
  <c r="AE70" i="5" s="1"/>
  <c r="AF70" i="3"/>
  <c r="AD70" i="3"/>
  <c r="N68" i="12"/>
  <c r="N60" i="12"/>
  <c r="N52" i="12"/>
  <c r="N44" i="12"/>
  <c r="N36" i="12"/>
  <c r="N28" i="12"/>
  <c r="N20" i="12"/>
  <c r="N12" i="12"/>
  <c r="N80" i="12"/>
  <c r="K80" i="12"/>
  <c r="V80" i="12" s="1"/>
  <c r="Z94" i="3"/>
  <c r="K94" i="3"/>
  <c r="AE94" i="3"/>
  <c r="O94" i="3"/>
  <c r="N94" i="3"/>
  <c r="AA94" i="3"/>
  <c r="J94" i="3"/>
  <c r="AD94" i="3"/>
  <c r="M94" i="3"/>
  <c r="AC94" i="3"/>
  <c r="AE119" i="3"/>
  <c r="AC119" i="3"/>
  <c r="AA119" i="3"/>
  <c r="Z119" i="3"/>
  <c r="AD119" i="3"/>
  <c r="N18" i="3"/>
  <c r="J18" i="3"/>
  <c r="M18" i="3"/>
  <c r="K18" i="3"/>
  <c r="O18" i="3"/>
  <c r="N26" i="3"/>
  <c r="O26" i="3"/>
  <c r="K26" i="3"/>
  <c r="J26" i="3"/>
  <c r="M26" i="3"/>
  <c r="O34" i="3"/>
  <c r="M34" i="3"/>
  <c r="J34" i="3"/>
  <c r="N34" i="3"/>
  <c r="K34" i="3"/>
  <c r="M42" i="3"/>
  <c r="K42" i="3"/>
  <c r="J42" i="3"/>
  <c r="O42" i="3"/>
  <c r="N42" i="3"/>
  <c r="K50" i="3"/>
  <c r="O50" i="3"/>
  <c r="N50" i="3"/>
  <c r="M50" i="3"/>
  <c r="J50" i="3"/>
  <c r="O66" i="3"/>
  <c r="M66" i="3"/>
  <c r="K66" i="3"/>
  <c r="N66" i="3"/>
  <c r="J66" i="3"/>
  <c r="K12" i="12"/>
  <c r="K20" i="12"/>
  <c r="K28" i="12"/>
  <c r="K36" i="12"/>
  <c r="K44" i="12"/>
  <c r="K52" i="12"/>
  <c r="K60" i="12"/>
  <c r="K68" i="12"/>
  <c r="N101" i="12"/>
  <c r="N109" i="12"/>
  <c r="K101" i="12"/>
  <c r="V101" i="12" s="1"/>
  <c r="K109" i="12"/>
  <c r="V109" i="12" s="1"/>
  <c r="AD93" i="3"/>
  <c r="AD93" i="5" s="1"/>
  <c r="O93" i="3"/>
  <c r="O93" i="5" s="1"/>
  <c r="AA93" i="3"/>
  <c r="M93" i="3"/>
  <c r="N93" i="3"/>
  <c r="K93" i="3"/>
  <c r="AC93" i="3"/>
  <c r="Z93" i="3"/>
  <c r="AE93" i="3"/>
  <c r="AE93" i="5" s="1"/>
  <c r="J93" i="3"/>
  <c r="M19" i="3"/>
  <c r="J19" i="3"/>
  <c r="N19" i="3"/>
  <c r="O19" i="3"/>
  <c r="K19" i="3"/>
  <c r="J27" i="3"/>
  <c r="O27" i="3"/>
  <c r="M27" i="3"/>
  <c r="K27" i="3"/>
  <c r="N27" i="3"/>
  <c r="N35" i="3"/>
  <c r="J35" i="3"/>
  <c r="M35" i="3"/>
  <c r="O35" i="3"/>
  <c r="K35" i="3"/>
  <c r="N43" i="3"/>
  <c r="K43" i="3"/>
  <c r="J43" i="3"/>
  <c r="O43" i="3"/>
  <c r="M43" i="3"/>
  <c r="K67" i="3"/>
  <c r="N67" i="3"/>
  <c r="O67" i="3"/>
  <c r="M67" i="3"/>
  <c r="J67" i="3"/>
  <c r="K13" i="12"/>
  <c r="K21" i="12"/>
  <c r="K29" i="12"/>
  <c r="K37" i="12"/>
  <c r="K45" i="12"/>
  <c r="K53" i="12"/>
  <c r="K61" i="12"/>
  <c r="K69" i="12"/>
  <c r="N93" i="12"/>
  <c r="N102" i="12"/>
  <c r="N110" i="12"/>
  <c r="O110" i="12" s="1"/>
  <c r="K93" i="12"/>
  <c r="V93" i="12" s="1"/>
  <c r="K102" i="12"/>
  <c r="V102" i="12" s="1"/>
  <c r="K110" i="12"/>
  <c r="V110" i="12" s="1"/>
  <c r="AC92" i="3"/>
  <c r="N92" i="3"/>
  <c r="AA92" i="3"/>
  <c r="K92" i="3"/>
  <c r="AE92" i="3"/>
  <c r="AE92" i="5" s="1"/>
  <c r="AD92" i="3"/>
  <c r="AD92" i="5" s="1"/>
  <c r="M92" i="3"/>
  <c r="J92" i="3"/>
  <c r="Z92" i="3"/>
  <c r="O92" i="3"/>
  <c r="N20" i="3"/>
  <c r="N20" i="5" s="1"/>
  <c r="K20" i="3"/>
  <c r="J20" i="3"/>
  <c r="J20" i="5" s="1"/>
  <c r="O20" i="3"/>
  <c r="O20" i="5" s="1"/>
  <c r="M20" i="3"/>
  <c r="M20" i="5" s="1"/>
  <c r="N28" i="3"/>
  <c r="K28" i="3"/>
  <c r="O28" i="3"/>
  <c r="M28" i="3"/>
  <c r="J28" i="3"/>
  <c r="J28" i="5" s="1"/>
  <c r="M36" i="3"/>
  <c r="M36" i="5" s="1"/>
  <c r="J36" i="3"/>
  <c r="J36" i="5" s="1"/>
  <c r="O36" i="3"/>
  <c r="O36" i="5" s="1"/>
  <c r="N36" i="3"/>
  <c r="N36" i="5" s="1"/>
  <c r="K36" i="3"/>
  <c r="J44" i="3"/>
  <c r="J44" i="5" s="1"/>
  <c r="O44" i="3"/>
  <c r="O44" i="5" s="1"/>
  <c r="N44" i="3"/>
  <c r="N44" i="5" s="1"/>
  <c r="M44" i="3"/>
  <c r="M44" i="5" s="1"/>
  <c r="P44" i="5" s="1"/>
  <c r="K44" i="3"/>
  <c r="O68" i="3"/>
  <c r="M68" i="3"/>
  <c r="J68" i="3"/>
  <c r="K68" i="3"/>
  <c r="N68" i="3"/>
  <c r="K14" i="12"/>
  <c r="K22" i="12"/>
  <c r="K30" i="12"/>
  <c r="K38" i="12"/>
  <c r="K46" i="12"/>
  <c r="K54" i="12"/>
  <c r="K62" i="12"/>
  <c r="K70" i="12"/>
  <c r="N73" i="12"/>
  <c r="N65" i="12"/>
  <c r="N57" i="12"/>
  <c r="O57" i="12" s="1"/>
  <c r="N49" i="12"/>
  <c r="N41" i="12"/>
  <c r="O41" i="12" s="1"/>
  <c r="N33" i="12"/>
  <c r="N25" i="12"/>
  <c r="N17" i="12"/>
  <c r="O75" i="12"/>
  <c r="O43" i="12"/>
  <c r="O19" i="12"/>
  <c r="N83" i="12"/>
  <c r="N94" i="12"/>
  <c r="N103" i="12"/>
  <c r="N111" i="12"/>
  <c r="K83" i="12"/>
  <c r="V83" i="12" s="1"/>
  <c r="K94" i="12"/>
  <c r="V94" i="12" s="1"/>
  <c r="K103" i="12"/>
  <c r="V103" i="12" s="1"/>
  <c r="K111" i="12"/>
  <c r="V111" i="12" s="1"/>
  <c r="J21" i="3"/>
  <c r="O21" i="3"/>
  <c r="O21" i="5" s="1"/>
  <c r="M21" i="3"/>
  <c r="M21" i="5" s="1"/>
  <c r="K21" i="3"/>
  <c r="N21" i="3"/>
  <c r="N21" i="5" s="1"/>
  <c r="O29" i="3"/>
  <c r="M29" i="3"/>
  <c r="M29" i="5" s="1"/>
  <c r="N29" i="3"/>
  <c r="K29" i="3"/>
  <c r="J29" i="3"/>
  <c r="N37" i="3"/>
  <c r="K37" i="3"/>
  <c r="M37" i="3"/>
  <c r="M37" i="5" s="1"/>
  <c r="J37" i="3"/>
  <c r="O37" i="3"/>
  <c r="N45" i="3"/>
  <c r="K45" i="3"/>
  <c r="M45" i="3"/>
  <c r="O45" i="3"/>
  <c r="J45" i="3"/>
  <c r="N69" i="3"/>
  <c r="N69" i="5" s="1"/>
  <c r="O69" i="3"/>
  <c r="O69" i="5" s="1"/>
  <c r="M69" i="3"/>
  <c r="M69" i="5" s="1"/>
  <c r="K69" i="3"/>
  <c r="J69" i="3"/>
  <c r="J69" i="5" s="1"/>
  <c r="K15" i="12"/>
  <c r="K23" i="12"/>
  <c r="K31" i="12"/>
  <c r="K39" i="12"/>
  <c r="K47" i="12"/>
  <c r="K55" i="12"/>
  <c r="K63" i="12"/>
  <c r="K71" i="12"/>
  <c r="N72" i="12"/>
  <c r="N64" i="12"/>
  <c r="N56" i="12"/>
  <c r="N48" i="12"/>
  <c r="N40" i="12"/>
  <c r="N32" i="12"/>
  <c r="N24" i="12"/>
  <c r="N16" i="12"/>
  <c r="O66" i="12"/>
  <c r="O58" i="12"/>
  <c r="N84" i="12"/>
  <c r="O84" i="12" s="1"/>
  <c r="N96" i="12"/>
  <c r="O96" i="12" s="1"/>
  <c r="N104" i="12"/>
  <c r="O104" i="12" s="1"/>
  <c r="N112" i="12"/>
  <c r="K84" i="12"/>
  <c r="V84" i="12" s="1"/>
  <c r="K96" i="12"/>
  <c r="V96" i="12" s="1"/>
  <c r="K104" i="12"/>
  <c r="V104" i="12" s="1"/>
  <c r="K112" i="12"/>
  <c r="V112" i="12" s="1"/>
  <c r="M22" i="3"/>
  <c r="K22" i="3"/>
  <c r="N22" i="3"/>
  <c r="J22" i="3"/>
  <c r="O22" i="3"/>
  <c r="K30" i="3"/>
  <c r="O30" i="3"/>
  <c r="O30" i="5" s="1"/>
  <c r="J30" i="3"/>
  <c r="J30" i="5" s="1"/>
  <c r="N30" i="3"/>
  <c r="N30" i="5" s="1"/>
  <c r="M30" i="3"/>
  <c r="M30" i="5" s="1"/>
  <c r="P30" i="5" s="1"/>
  <c r="J38" i="3"/>
  <c r="J38" i="5" s="1"/>
  <c r="N38" i="3"/>
  <c r="M38" i="3"/>
  <c r="K38" i="3"/>
  <c r="O38" i="3"/>
  <c r="O38" i="5" s="1"/>
  <c r="N46" i="3"/>
  <c r="M46" i="3"/>
  <c r="O46" i="3"/>
  <c r="K46" i="3"/>
  <c r="J46" i="3"/>
  <c r="J70" i="3"/>
  <c r="K70" i="3"/>
  <c r="N70" i="3"/>
  <c r="M70" i="3"/>
  <c r="M70" i="5" s="1"/>
  <c r="O70" i="3"/>
  <c r="O70" i="5" s="1"/>
  <c r="K16" i="12"/>
  <c r="K24" i="12"/>
  <c r="K32" i="12"/>
  <c r="K40" i="12"/>
  <c r="K48" i="12"/>
  <c r="K56" i="12"/>
  <c r="K64" i="12"/>
  <c r="K72" i="12"/>
  <c r="N71" i="12"/>
  <c r="N63" i="12"/>
  <c r="N55" i="12"/>
  <c r="N47" i="12"/>
  <c r="N39" i="12"/>
  <c r="N31" i="12"/>
  <c r="N23" i="12"/>
  <c r="N15" i="12"/>
  <c r="O65" i="12"/>
  <c r="O49" i="12"/>
  <c r="O25" i="12"/>
  <c r="O17" i="12"/>
  <c r="N77" i="12"/>
  <c r="N85" i="12"/>
  <c r="N97" i="12"/>
  <c r="N105" i="12"/>
  <c r="K77" i="12"/>
  <c r="V77" i="12" s="1"/>
  <c r="K85" i="12"/>
  <c r="V85" i="12" s="1"/>
  <c r="K97" i="12"/>
  <c r="V97" i="12" s="1"/>
  <c r="K105" i="12"/>
  <c r="V105" i="12" s="1"/>
  <c r="N9" i="12"/>
  <c r="K9" i="12"/>
  <c r="O98" i="12"/>
  <c r="O100" i="12"/>
  <c r="O106" i="12"/>
  <c r="O89" i="12"/>
  <c r="O79" i="12"/>
  <c r="O8" i="12"/>
  <c r="C19" i="15" l="1"/>
  <c r="C25" i="15" s="1"/>
  <c r="C28" i="15" s="1"/>
  <c r="AE45" i="3"/>
  <c r="AE45" i="5" s="1"/>
  <c r="AA45" i="3"/>
  <c r="O50" i="12"/>
  <c r="N70" i="5"/>
  <c r="AB70" i="3"/>
  <c r="AC70" i="3" s="1"/>
  <c r="AC70" i="5" s="1"/>
  <c r="J70" i="5"/>
  <c r="N68" i="5"/>
  <c r="N22" i="5"/>
  <c r="M22" i="5"/>
  <c r="O18" i="12"/>
  <c r="J21" i="5"/>
  <c r="AD21" i="3"/>
  <c r="AD21" i="5" s="1"/>
  <c r="N37" i="5"/>
  <c r="P37" i="5" s="1"/>
  <c r="Q37" i="5" s="1"/>
  <c r="R37" i="5" s="1"/>
  <c r="AA37" i="3"/>
  <c r="AA37" i="5" s="1"/>
  <c r="AB37" i="5" s="1"/>
  <c r="P36" i="5"/>
  <c r="O42" i="12"/>
  <c r="AB22" i="3"/>
  <c r="AC22" i="3" s="1"/>
  <c r="AC22" i="5" s="1"/>
  <c r="AF21" i="3"/>
  <c r="O37" i="5"/>
  <c r="O27" i="12"/>
  <c r="AE22" i="3"/>
  <c r="AE22" i="5" s="1"/>
  <c r="AB37" i="3"/>
  <c r="AC37" i="3" s="1"/>
  <c r="J37" i="5"/>
  <c r="AA22" i="3"/>
  <c r="AA22" i="5" s="1"/>
  <c r="AB22" i="5" s="1"/>
  <c r="O46" i="5"/>
  <c r="O33" i="12"/>
  <c r="J68" i="5"/>
  <c r="M28" i="5"/>
  <c r="AF28" i="3"/>
  <c r="AG28" i="3" s="1"/>
  <c r="AA68" i="3"/>
  <c r="AB28" i="3"/>
  <c r="AC28" i="3" s="1"/>
  <c r="AC28" i="5" s="1"/>
  <c r="O68" i="5"/>
  <c r="O92" i="5"/>
  <c r="AA29" i="3"/>
  <c r="AA29" i="5" s="1"/>
  <c r="AB29" i="5" s="1"/>
  <c r="AD68" i="3"/>
  <c r="AG68" i="3" s="1"/>
  <c r="M45" i="5"/>
  <c r="J29" i="5"/>
  <c r="N28" i="5"/>
  <c r="AE46" i="3"/>
  <c r="AE46" i="5" s="1"/>
  <c r="AB38" i="3"/>
  <c r="AC38" i="3" s="1"/>
  <c r="AC38" i="5" s="1"/>
  <c r="AD45" i="3"/>
  <c r="AG45" i="3" s="1"/>
  <c r="AH45" i="3" s="1"/>
  <c r="AI45" i="3" s="1"/>
  <c r="AE29" i="3"/>
  <c r="AE29" i="5" s="1"/>
  <c r="AE68" i="3"/>
  <c r="AE68" i="5" s="1"/>
  <c r="AF46" i="3"/>
  <c r="AB68" i="3"/>
  <c r="AC68" i="3" s="1"/>
  <c r="AC68" i="5" s="1"/>
  <c r="O107" i="12"/>
  <c r="N46" i="5"/>
  <c r="P46" i="5" s="1"/>
  <c r="O78" i="12"/>
  <c r="O45" i="5"/>
  <c r="P45" i="5" s="1"/>
  <c r="Q45" i="5" s="1"/>
  <c r="R45" i="5" s="1"/>
  <c r="O51" i="12"/>
  <c r="M38" i="5"/>
  <c r="O22" i="5"/>
  <c r="O34" i="12"/>
  <c r="N93" i="5"/>
  <c r="AA46" i="3"/>
  <c r="AA38" i="3"/>
  <c r="AA38" i="5" s="1"/>
  <c r="AB38" i="5" s="1"/>
  <c r="AF45" i="3"/>
  <c r="O29" i="5"/>
  <c r="AB29" i="3"/>
  <c r="AC29" i="3" s="1"/>
  <c r="AC29" i="5" s="1"/>
  <c r="M46" i="5"/>
  <c r="AD29" i="3"/>
  <c r="O10" i="12"/>
  <c r="J45" i="5"/>
  <c r="M68" i="5"/>
  <c r="P68" i="5" s="1"/>
  <c r="O28" i="5"/>
  <c r="AD22" i="3"/>
  <c r="O99" i="12"/>
  <c r="O77" i="12"/>
  <c r="O73" i="12"/>
  <c r="P73" i="12" s="1"/>
  <c r="Q73" i="12" s="1"/>
  <c r="R73" i="12" s="1"/>
  <c r="J46" i="5"/>
  <c r="N38" i="5"/>
  <c r="J22" i="5"/>
  <c r="O112" i="12"/>
  <c r="N45" i="5"/>
  <c r="N29" i="5"/>
  <c r="O11" i="12"/>
  <c r="M92" i="5"/>
  <c r="AD119" i="5"/>
  <c r="AD94" i="5"/>
  <c r="O92" i="12"/>
  <c r="V47" i="12"/>
  <c r="K42" i="5" s="1"/>
  <c r="L42" i="5" s="1"/>
  <c r="O47" i="12"/>
  <c r="L44" i="3"/>
  <c r="K44" i="5"/>
  <c r="L44" i="5" s="1"/>
  <c r="L43" i="3"/>
  <c r="L27" i="3"/>
  <c r="K27" i="5"/>
  <c r="L27" i="5" s="1"/>
  <c r="P93" i="3"/>
  <c r="M93" i="5"/>
  <c r="P93" i="5" s="1"/>
  <c r="AA70" i="5"/>
  <c r="AB70" i="5" s="1"/>
  <c r="AG38" i="3"/>
  <c r="AD38" i="5"/>
  <c r="AF38" i="5" s="1"/>
  <c r="V16" i="12"/>
  <c r="O16" i="12"/>
  <c r="N118" i="5"/>
  <c r="K118" i="5"/>
  <c r="L118" i="5" s="1"/>
  <c r="J118" i="5"/>
  <c r="M118" i="5"/>
  <c r="O118" i="5"/>
  <c r="V14" i="12"/>
  <c r="O14" i="12"/>
  <c r="V53" i="12"/>
  <c r="M48" i="5" s="1"/>
  <c r="O53" i="12"/>
  <c r="V68" i="12"/>
  <c r="J63" i="5" s="1"/>
  <c r="O68" i="12"/>
  <c r="AC45" i="5"/>
  <c r="AC21" i="5"/>
  <c r="L32" i="3"/>
  <c r="K32" i="5"/>
  <c r="L32" i="5" s="1"/>
  <c r="J31" i="5"/>
  <c r="V72" i="12"/>
  <c r="K67" i="5" s="1"/>
  <c r="L67" i="5" s="1"/>
  <c r="O72" i="12"/>
  <c r="L46" i="3"/>
  <c r="K46" i="5"/>
  <c r="L46" i="5" s="1"/>
  <c r="V70" i="12"/>
  <c r="K65" i="5" s="1"/>
  <c r="L65" i="5" s="1"/>
  <c r="O70" i="12"/>
  <c r="V45" i="12"/>
  <c r="O45" i="12"/>
  <c r="AB93" i="3"/>
  <c r="AA93" i="5"/>
  <c r="AB93" i="5" s="1"/>
  <c r="V60" i="12"/>
  <c r="O60" i="12"/>
  <c r="Z119" i="5"/>
  <c r="AG21" i="3"/>
  <c r="M31" i="5"/>
  <c r="P70" i="5"/>
  <c r="K22" i="5"/>
  <c r="L22" i="5" s="1"/>
  <c r="L22" i="3"/>
  <c r="V31" i="12"/>
  <c r="K26" i="5" s="1"/>
  <c r="L26" i="5" s="1"/>
  <c r="O31" i="12"/>
  <c r="V37" i="12"/>
  <c r="M32" i="5" s="1"/>
  <c r="O37" i="12"/>
  <c r="L67" i="3"/>
  <c r="L35" i="3"/>
  <c r="L66" i="3"/>
  <c r="K66" i="5"/>
  <c r="L66" i="5" s="1"/>
  <c r="L42" i="3"/>
  <c r="L33" i="3"/>
  <c r="K33" i="5"/>
  <c r="L33" i="5" s="1"/>
  <c r="AD118" i="5"/>
  <c r="L64" i="3"/>
  <c r="AA117" i="5"/>
  <c r="AB117" i="5" s="1"/>
  <c r="AB117" i="3"/>
  <c r="AA20" i="5"/>
  <c r="AB20" i="5" s="1"/>
  <c r="O31" i="5"/>
  <c r="O80" i="12"/>
  <c r="V56" i="12"/>
  <c r="O56" i="12"/>
  <c r="V23" i="12"/>
  <c r="K18" i="5" s="1"/>
  <c r="L18" i="5" s="1"/>
  <c r="O23" i="12"/>
  <c r="V54" i="12"/>
  <c r="N49" i="5" s="1"/>
  <c r="O54" i="12"/>
  <c r="O102" i="12"/>
  <c r="V29" i="12"/>
  <c r="O24" i="5" s="1"/>
  <c r="O29" i="12"/>
  <c r="V44" i="12"/>
  <c r="M39" i="5" s="1"/>
  <c r="O44" i="12"/>
  <c r="AA30" i="5"/>
  <c r="AB30" i="5" s="1"/>
  <c r="O65" i="5"/>
  <c r="AF95" i="3"/>
  <c r="AC95" i="5"/>
  <c r="AG29" i="3"/>
  <c r="AD29" i="5"/>
  <c r="AA28" i="5"/>
  <c r="AB28" i="5" s="1"/>
  <c r="L39" i="3"/>
  <c r="K39" i="5"/>
  <c r="L39" i="5" s="1"/>
  <c r="K70" i="5"/>
  <c r="L70" i="5" s="1"/>
  <c r="L70" i="3"/>
  <c r="M119" i="5"/>
  <c r="K119" i="5"/>
  <c r="L119" i="5" s="1"/>
  <c r="O119" i="5"/>
  <c r="J119" i="5"/>
  <c r="N119" i="5"/>
  <c r="L37" i="3"/>
  <c r="K37" i="5"/>
  <c r="L37" i="5" s="1"/>
  <c r="O111" i="12"/>
  <c r="V46" i="12"/>
  <c r="M41" i="5" s="1"/>
  <c r="O46" i="12"/>
  <c r="O93" i="12"/>
  <c r="M35" i="5"/>
  <c r="Z93" i="5"/>
  <c r="V36" i="12"/>
  <c r="O36" i="12"/>
  <c r="L34" i="3"/>
  <c r="AD22" i="5"/>
  <c r="L95" i="3"/>
  <c r="K95" i="5"/>
  <c r="L95" i="5" s="1"/>
  <c r="AC37" i="5"/>
  <c r="L40" i="3"/>
  <c r="O105" i="12"/>
  <c r="V40" i="12"/>
  <c r="N35" i="5" s="1"/>
  <c r="O40" i="12"/>
  <c r="V71" i="12"/>
  <c r="J66" i="5" s="1"/>
  <c r="O71" i="12"/>
  <c r="P21" i="5"/>
  <c r="O103" i="12"/>
  <c r="V38" i="12"/>
  <c r="O38" i="12"/>
  <c r="L36" i="3"/>
  <c r="K36" i="5"/>
  <c r="L36" i="5" s="1"/>
  <c r="Q36" i="5" s="1"/>
  <c r="L28" i="3"/>
  <c r="K28" i="5"/>
  <c r="L28" i="5" s="1"/>
  <c r="P92" i="3"/>
  <c r="N92" i="5"/>
  <c r="P92" i="5" s="1"/>
  <c r="V13" i="12"/>
  <c r="O13" i="12"/>
  <c r="AF93" i="3"/>
  <c r="AC93" i="5"/>
  <c r="AF93" i="5" s="1"/>
  <c r="V28" i="12"/>
  <c r="O23" i="5" s="1"/>
  <c r="O28" i="12"/>
  <c r="AE94" i="5"/>
  <c r="AG30" i="3"/>
  <c r="AH30" i="3" s="1"/>
  <c r="AD30" i="5"/>
  <c r="L65" i="3"/>
  <c r="L49" i="3"/>
  <c r="K49" i="5"/>
  <c r="L49" i="5" s="1"/>
  <c r="AE118" i="5"/>
  <c r="AB95" i="3"/>
  <c r="AG95" i="3" s="1"/>
  <c r="AA95" i="5"/>
  <c r="AB95" i="5" s="1"/>
  <c r="AD69" i="5"/>
  <c r="AF69" i="5" s="1"/>
  <c r="AG69" i="3"/>
  <c r="Z117" i="5"/>
  <c r="AD36" i="5"/>
  <c r="AG36" i="3"/>
  <c r="AH36" i="3" s="1"/>
  <c r="M23" i="5"/>
  <c r="L17" i="3"/>
  <c r="M95" i="5"/>
  <c r="P95" i="3"/>
  <c r="AA69" i="5"/>
  <c r="AB69" i="5" s="1"/>
  <c r="L47" i="3"/>
  <c r="L23" i="3"/>
  <c r="K23" i="5"/>
  <c r="L23" i="5" s="1"/>
  <c r="V39" i="12"/>
  <c r="M34" i="5" s="1"/>
  <c r="O39" i="12"/>
  <c r="N66" i="5"/>
  <c r="J42" i="5"/>
  <c r="J94" i="5"/>
  <c r="AD46" i="5"/>
  <c r="AA45" i="5"/>
  <c r="AB45" i="5" s="1"/>
  <c r="AA44" i="5"/>
  <c r="AB44" i="5" s="1"/>
  <c r="AG20" i="3"/>
  <c r="AH20" i="3" s="1"/>
  <c r="AI20" i="3" s="1"/>
  <c r="N23" i="5"/>
  <c r="V64" i="12"/>
  <c r="O64" i="12"/>
  <c r="V62" i="12"/>
  <c r="O62" i="12"/>
  <c r="L68" i="3"/>
  <c r="K68" i="5"/>
  <c r="L68" i="5" s="1"/>
  <c r="L20" i="3"/>
  <c r="K20" i="5"/>
  <c r="L20" i="5" s="1"/>
  <c r="J93" i="5"/>
  <c r="V52" i="12"/>
  <c r="J47" i="5" s="1"/>
  <c r="O52" i="12"/>
  <c r="AA119" i="5"/>
  <c r="AB119" i="5" s="1"/>
  <c r="AB119" i="3"/>
  <c r="AG119" i="3" s="1"/>
  <c r="AH119" i="3" s="1"/>
  <c r="AB94" i="3"/>
  <c r="AA94" i="5"/>
  <c r="AB94" i="5" s="1"/>
  <c r="L41" i="3"/>
  <c r="Z95" i="5"/>
  <c r="O32" i="5"/>
  <c r="L92" i="3"/>
  <c r="K92" i="5"/>
  <c r="L92" i="5" s="1"/>
  <c r="O35" i="5"/>
  <c r="L26" i="3"/>
  <c r="AF119" i="3"/>
  <c r="AC119" i="5"/>
  <c r="N94" i="5"/>
  <c r="AB118" i="3"/>
  <c r="AA118" i="5"/>
  <c r="AB118" i="5" s="1"/>
  <c r="L24" i="3"/>
  <c r="AF20" i="5"/>
  <c r="L31" i="3"/>
  <c r="K31" i="5"/>
  <c r="L31" i="5" s="1"/>
  <c r="L15" i="3"/>
  <c r="V48" i="12"/>
  <c r="J43" i="5" s="1"/>
  <c r="O48" i="12"/>
  <c r="V15" i="12"/>
  <c r="O15" i="12"/>
  <c r="L21" i="3"/>
  <c r="K21" i="5"/>
  <c r="L21" i="5" s="1"/>
  <c r="AA92" i="5"/>
  <c r="AB92" i="5" s="1"/>
  <c r="AB92" i="3"/>
  <c r="V21" i="12"/>
  <c r="M16" i="5" s="1"/>
  <c r="O21" i="12"/>
  <c r="P21" i="12" s="1"/>
  <c r="Q21" i="12" s="1"/>
  <c r="R21" i="12" s="1"/>
  <c r="L19" i="3"/>
  <c r="AE119" i="5"/>
  <c r="O94" i="5"/>
  <c r="AG70" i="3"/>
  <c r="AD70" i="5"/>
  <c r="AC30" i="5"/>
  <c r="AF118" i="3"/>
  <c r="AC118" i="5"/>
  <c r="AA21" i="5"/>
  <c r="AB21" i="5" s="1"/>
  <c r="L16" i="3"/>
  <c r="K16" i="5"/>
  <c r="L16" i="5" s="1"/>
  <c r="AA36" i="5"/>
  <c r="AB36" i="5" s="1"/>
  <c r="AD28" i="5"/>
  <c r="N39" i="5"/>
  <c r="N31" i="5"/>
  <c r="O97" i="12"/>
  <c r="V32" i="12"/>
  <c r="M27" i="5" s="1"/>
  <c r="O32" i="12"/>
  <c r="K38" i="5"/>
  <c r="L38" i="5" s="1"/>
  <c r="L38" i="3"/>
  <c r="K30" i="5"/>
  <c r="L30" i="5" s="1"/>
  <c r="Q30" i="5" s="1"/>
  <c r="L30" i="3"/>
  <c r="V63" i="12"/>
  <c r="O63" i="12"/>
  <c r="L69" i="3"/>
  <c r="K69" i="5"/>
  <c r="L69" i="5" s="1"/>
  <c r="O94" i="12"/>
  <c r="V30" i="12"/>
  <c r="K25" i="5" s="1"/>
  <c r="L25" i="5" s="1"/>
  <c r="O30" i="12"/>
  <c r="Z92" i="5"/>
  <c r="AF92" i="3"/>
  <c r="AC92" i="5"/>
  <c r="AF92" i="5" s="1"/>
  <c r="V69" i="12"/>
  <c r="M64" i="5" s="1"/>
  <c r="O69" i="12"/>
  <c r="P69" i="12" s="1"/>
  <c r="Q69" i="12" s="1"/>
  <c r="R69" i="12" s="1"/>
  <c r="L93" i="3"/>
  <c r="Q93" i="3" s="1"/>
  <c r="R93" i="3" s="1"/>
  <c r="K93" i="5"/>
  <c r="L93" i="5" s="1"/>
  <c r="O109" i="12"/>
  <c r="V20" i="12"/>
  <c r="O20" i="12"/>
  <c r="L50" i="3"/>
  <c r="AF94" i="3"/>
  <c r="AC94" i="5"/>
  <c r="K94" i="5"/>
  <c r="L94" i="5" s="1"/>
  <c r="L94" i="3"/>
  <c r="L25" i="3"/>
  <c r="Z118" i="5"/>
  <c r="AE95" i="5"/>
  <c r="N95" i="5"/>
  <c r="AG37" i="3"/>
  <c r="AD37" i="5"/>
  <c r="N32" i="5"/>
  <c r="AF117" i="3"/>
  <c r="AD117" i="5"/>
  <c r="AF117" i="5" s="1"/>
  <c r="AA68" i="5"/>
  <c r="AB68" i="5" s="1"/>
  <c r="AD44" i="5"/>
  <c r="AF44" i="5" s="1"/>
  <c r="AG44" i="3"/>
  <c r="M47" i="5"/>
  <c r="J23" i="5"/>
  <c r="O85" i="12"/>
  <c r="V24" i="12"/>
  <c r="K19" i="5" s="1"/>
  <c r="L19" i="5" s="1"/>
  <c r="O24" i="12"/>
  <c r="V55" i="12"/>
  <c r="K50" i="5" s="1"/>
  <c r="L50" i="5" s="1"/>
  <c r="O55" i="12"/>
  <c r="P69" i="5"/>
  <c r="L45" i="3"/>
  <c r="K45" i="5"/>
  <c r="L45" i="5" s="1"/>
  <c r="L29" i="3"/>
  <c r="K29" i="5"/>
  <c r="L29" i="5" s="1"/>
  <c r="O83" i="12"/>
  <c r="V22" i="12"/>
  <c r="M17" i="5" s="1"/>
  <c r="O22" i="12"/>
  <c r="P20" i="5"/>
  <c r="J92" i="5"/>
  <c r="Q92" i="3"/>
  <c r="R92" i="3" s="1"/>
  <c r="J117" i="5"/>
  <c r="N117" i="5"/>
  <c r="M117" i="5"/>
  <c r="O117" i="5"/>
  <c r="K117" i="5"/>
  <c r="L117" i="5" s="1"/>
  <c r="V61" i="12"/>
  <c r="O61" i="12"/>
  <c r="M67" i="5"/>
  <c r="N27" i="5"/>
  <c r="O101" i="12"/>
  <c r="V12" i="12"/>
  <c r="O12" i="12"/>
  <c r="N42" i="5"/>
  <c r="L18" i="3"/>
  <c r="P94" i="3"/>
  <c r="M94" i="5"/>
  <c r="AG94" i="3"/>
  <c r="Z94" i="5"/>
  <c r="AH94" i="3"/>
  <c r="AA46" i="5"/>
  <c r="AB46" i="5" s="1"/>
  <c r="M49" i="5"/>
  <c r="J95" i="5"/>
  <c r="AD95" i="5"/>
  <c r="L48" i="3"/>
  <c r="AF36" i="5"/>
  <c r="L63" i="3"/>
  <c r="N47" i="5"/>
  <c r="V9" i="12"/>
  <c r="O9" i="12"/>
  <c r="P65" i="12"/>
  <c r="Q65" i="12" s="1"/>
  <c r="R65" i="12" s="1"/>
  <c r="P57" i="12"/>
  <c r="Q57" i="12" s="1"/>
  <c r="R57" i="12" s="1"/>
  <c r="P49" i="12"/>
  <c r="Q49" i="12" s="1"/>
  <c r="R49" i="12" s="1"/>
  <c r="P41" i="12"/>
  <c r="Q41" i="12" s="1"/>
  <c r="R41" i="12" s="1"/>
  <c r="P29" i="12"/>
  <c r="Q29" i="12" s="1"/>
  <c r="R29" i="12" s="1"/>
  <c r="P25" i="12"/>
  <c r="Q25" i="12" s="1"/>
  <c r="N48" i="5" l="1"/>
  <c r="C19" i="16"/>
  <c r="C25" i="16" s="1"/>
  <c r="C28" i="16" s="1"/>
  <c r="J64" i="5"/>
  <c r="N63" i="5"/>
  <c r="AF70" i="5"/>
  <c r="M66" i="5"/>
  <c r="P66" i="5" s="1"/>
  <c r="Q66" i="5" s="1"/>
  <c r="R66" i="5" s="1"/>
  <c r="O50" i="5"/>
  <c r="N24" i="5"/>
  <c r="AG22" i="3"/>
  <c r="AH22" i="3" s="1"/>
  <c r="AI22" i="3" s="1"/>
  <c r="AH37" i="3"/>
  <c r="AI37" i="3" s="1"/>
  <c r="AF22" i="5"/>
  <c r="O42" i="5"/>
  <c r="J19" i="5"/>
  <c r="J39" i="5"/>
  <c r="M42" i="5"/>
  <c r="Q20" i="5"/>
  <c r="R20" i="5" s="1"/>
  <c r="K17" i="5"/>
  <c r="L17" i="5" s="1"/>
  <c r="O39" i="5"/>
  <c r="P39" i="5" s="1"/>
  <c r="M24" i="5"/>
  <c r="AH38" i="3"/>
  <c r="AI38" i="3" s="1"/>
  <c r="P29" i="5"/>
  <c r="P22" i="5"/>
  <c r="Q22" i="5" s="1"/>
  <c r="R22" i="5" s="1"/>
  <c r="J24" i="5"/>
  <c r="J27" i="5"/>
  <c r="P38" i="5"/>
  <c r="Q38" i="5" s="1"/>
  <c r="R38" i="5" s="1"/>
  <c r="R30" i="5"/>
  <c r="J50" i="5"/>
  <c r="K34" i="5"/>
  <c r="L34" i="5" s="1"/>
  <c r="J32" i="5"/>
  <c r="N50" i="5"/>
  <c r="P50" i="5" s="1"/>
  <c r="Q50" i="5" s="1"/>
  <c r="R50" i="5" s="1"/>
  <c r="P31" i="5"/>
  <c r="AF28" i="5"/>
  <c r="AF30" i="5"/>
  <c r="O66" i="5"/>
  <c r="AG46" i="3"/>
  <c r="AH46" i="3" s="1"/>
  <c r="AI46" i="3" s="1"/>
  <c r="P24" i="5"/>
  <c r="O17" i="5"/>
  <c r="P17" i="5" s="1"/>
  <c r="M50" i="5"/>
  <c r="K35" i="5"/>
  <c r="L35" i="5" s="1"/>
  <c r="N17" i="5"/>
  <c r="Q69" i="5"/>
  <c r="R69" i="5" s="1"/>
  <c r="Q68" i="5"/>
  <c r="Q95" i="3"/>
  <c r="R95" i="3" s="1"/>
  <c r="O34" i="5"/>
  <c r="P42" i="5"/>
  <c r="Q42" i="5" s="1"/>
  <c r="R42" i="5" s="1"/>
  <c r="AD68" i="5"/>
  <c r="AF68" i="5" s="1"/>
  <c r="N25" i="5"/>
  <c r="AF94" i="5"/>
  <c r="AH94" i="5" s="1"/>
  <c r="AF46" i="5"/>
  <c r="AG93" i="3"/>
  <c r="AH93" i="3" s="1"/>
  <c r="AD45" i="5"/>
  <c r="AI36" i="3"/>
  <c r="AH29" i="3"/>
  <c r="AI29" i="3" s="1"/>
  <c r="J35" i="5"/>
  <c r="AF37" i="5"/>
  <c r="O41" i="5"/>
  <c r="P41" i="5" s="1"/>
  <c r="N18" i="5"/>
  <c r="K41" i="5"/>
  <c r="L41" i="5" s="1"/>
  <c r="P95" i="5"/>
  <c r="Q95" i="5" s="1"/>
  <c r="R95" i="5" s="1"/>
  <c r="P28" i="5"/>
  <c r="Q28" i="5" s="1"/>
  <c r="R28" i="5" s="1"/>
  <c r="K43" i="5"/>
  <c r="L43" i="5" s="1"/>
  <c r="Q29" i="5"/>
  <c r="R29" i="5" s="1"/>
  <c r="Q21" i="5"/>
  <c r="R21" i="5" s="1"/>
  <c r="N16" i="5"/>
  <c r="M43" i="5"/>
  <c r="N41" i="5"/>
  <c r="AA15" i="3"/>
  <c r="AB15" i="3"/>
  <c r="AC15" i="3" s="1"/>
  <c r="AC15" i="5" s="1"/>
  <c r="AF15" i="3"/>
  <c r="AD15" i="3"/>
  <c r="AE15" i="3"/>
  <c r="AE15" i="5" s="1"/>
  <c r="K15" i="5"/>
  <c r="L15" i="5" s="1"/>
  <c r="J15" i="5"/>
  <c r="O15" i="5"/>
  <c r="AF26" i="3"/>
  <c r="AD26" i="3"/>
  <c r="AD26" i="5" s="1"/>
  <c r="AA26" i="3"/>
  <c r="AE26" i="3"/>
  <c r="AE26" i="5" s="1"/>
  <c r="AB26" i="3"/>
  <c r="AC26" i="3" s="1"/>
  <c r="AC26" i="5" s="1"/>
  <c r="M26" i="5"/>
  <c r="N26" i="5"/>
  <c r="AG117" i="5"/>
  <c r="AH117" i="5" s="1"/>
  <c r="Q94" i="3"/>
  <c r="R94" i="3" s="1"/>
  <c r="J26" i="5"/>
  <c r="AF33" i="3"/>
  <c r="AD33" i="3"/>
  <c r="AE33" i="3"/>
  <c r="AE33" i="5" s="1"/>
  <c r="AA33" i="3"/>
  <c r="AB33" i="3"/>
  <c r="AC33" i="3" s="1"/>
  <c r="AC33" i="5" s="1"/>
  <c r="O33" i="5"/>
  <c r="J33" i="5"/>
  <c r="M33" i="5"/>
  <c r="N33" i="5"/>
  <c r="P35" i="5"/>
  <c r="AH68" i="3"/>
  <c r="AI68" i="3"/>
  <c r="AH28" i="3"/>
  <c r="AI28" i="3" s="1"/>
  <c r="M15" i="5"/>
  <c r="AI30" i="3"/>
  <c r="P23" i="5"/>
  <c r="AF65" i="3"/>
  <c r="AD65" i="3"/>
  <c r="AA65" i="3"/>
  <c r="AB65" i="3"/>
  <c r="AC65" i="3" s="1"/>
  <c r="AC65" i="5" s="1"/>
  <c r="AE65" i="3"/>
  <c r="AE65" i="5" s="1"/>
  <c r="N65" i="5"/>
  <c r="M65" i="5"/>
  <c r="J65" i="5"/>
  <c r="AE64" i="3"/>
  <c r="AE64" i="5" s="1"/>
  <c r="AB64" i="3"/>
  <c r="AC64" i="3" s="1"/>
  <c r="AC64" i="5" s="1"/>
  <c r="AF64" i="3"/>
  <c r="AD64" i="3"/>
  <c r="AA64" i="3"/>
  <c r="K64" i="5"/>
  <c r="L64" i="5" s="1"/>
  <c r="O64" i="5"/>
  <c r="N64" i="5"/>
  <c r="O26" i="5"/>
  <c r="P26" i="5" s="1"/>
  <c r="AE18" i="3"/>
  <c r="AE18" i="5" s="1"/>
  <c r="AF18" i="3"/>
  <c r="AA18" i="3"/>
  <c r="AB18" i="3"/>
  <c r="AC18" i="3" s="1"/>
  <c r="AC18" i="5" s="1"/>
  <c r="AD18" i="3"/>
  <c r="AD18" i="5" s="1"/>
  <c r="M18" i="5"/>
  <c r="J18" i="5"/>
  <c r="O18" i="5"/>
  <c r="P18" i="5" s="1"/>
  <c r="AE67" i="3"/>
  <c r="AE67" i="5" s="1"/>
  <c r="AB67" i="3"/>
  <c r="AC67" i="3" s="1"/>
  <c r="AC67" i="5" s="1"/>
  <c r="AF67" i="3"/>
  <c r="AA67" i="3"/>
  <c r="AD67" i="3"/>
  <c r="AD67" i="5" s="1"/>
  <c r="J67" i="5"/>
  <c r="O67" i="5"/>
  <c r="AE48" i="3"/>
  <c r="AE48" i="5" s="1"/>
  <c r="AB48" i="3"/>
  <c r="AC48" i="3" s="1"/>
  <c r="AC48" i="5" s="1"/>
  <c r="AF48" i="3"/>
  <c r="AD48" i="3"/>
  <c r="AA48" i="3"/>
  <c r="O48" i="5"/>
  <c r="P48" i="5" s="1"/>
  <c r="K48" i="5"/>
  <c r="L48" i="5" s="1"/>
  <c r="J48" i="5"/>
  <c r="N67" i="5"/>
  <c r="P67" i="5" s="1"/>
  <c r="AH95" i="3"/>
  <c r="AE40" i="3"/>
  <c r="AE40" i="5" s="1"/>
  <c r="AD40" i="3"/>
  <c r="AB40" i="3"/>
  <c r="AC40" i="3" s="1"/>
  <c r="AC40" i="5" s="1"/>
  <c r="AF40" i="3"/>
  <c r="AA40" i="3"/>
  <c r="O40" i="5"/>
  <c r="M40" i="5"/>
  <c r="K40" i="5"/>
  <c r="L40" i="5" s="1"/>
  <c r="J40" i="5"/>
  <c r="N40" i="5"/>
  <c r="Q44" i="5"/>
  <c r="R44" i="5" s="1"/>
  <c r="N15" i="5"/>
  <c r="AH44" i="3"/>
  <c r="AI44" i="3" s="1"/>
  <c r="AH21" i="3"/>
  <c r="AI21" i="3" s="1"/>
  <c r="AF29" i="5"/>
  <c r="AA34" i="3"/>
  <c r="AF34" i="3"/>
  <c r="AE34" i="3"/>
  <c r="AE34" i="5" s="1"/>
  <c r="AD34" i="3"/>
  <c r="AD34" i="5" s="1"/>
  <c r="AB34" i="3"/>
  <c r="AC34" i="3" s="1"/>
  <c r="N34" i="5"/>
  <c r="J34" i="5"/>
  <c r="AD41" i="3"/>
  <c r="AA41" i="3"/>
  <c r="AB41" i="3"/>
  <c r="AC41" i="3" s="1"/>
  <c r="AC41" i="5" s="1"/>
  <c r="AF41" i="3"/>
  <c r="AE41" i="3"/>
  <c r="AE41" i="5" s="1"/>
  <c r="J41" i="5"/>
  <c r="Q70" i="5"/>
  <c r="R70" i="5" s="1"/>
  <c r="P118" i="5"/>
  <c r="Q118" i="5" s="1"/>
  <c r="AG117" i="3"/>
  <c r="AH117" i="3" s="1"/>
  <c r="Q93" i="5"/>
  <c r="R93" i="5" s="1"/>
  <c r="AB47" i="3"/>
  <c r="AC47" i="3" s="1"/>
  <c r="AC47" i="5" s="1"/>
  <c r="AF47" i="3"/>
  <c r="AD47" i="3"/>
  <c r="AE47" i="3"/>
  <c r="AE47" i="5" s="1"/>
  <c r="AA47" i="3"/>
  <c r="AG93" i="5"/>
  <c r="AH93" i="5" s="1"/>
  <c r="Q31" i="5"/>
  <c r="R31" i="5" s="1"/>
  <c r="AA63" i="3"/>
  <c r="AF63" i="3"/>
  <c r="AE63" i="3"/>
  <c r="AE63" i="5" s="1"/>
  <c r="AD63" i="3"/>
  <c r="AB63" i="3"/>
  <c r="AC63" i="3" s="1"/>
  <c r="AC63" i="5" s="1"/>
  <c r="AH70" i="3"/>
  <c r="AI70" i="3" s="1"/>
  <c r="AE27" i="3"/>
  <c r="AE27" i="5" s="1"/>
  <c r="AF27" i="3"/>
  <c r="AD27" i="3"/>
  <c r="AB27" i="3"/>
  <c r="AC27" i="3" s="1"/>
  <c r="AA27" i="3"/>
  <c r="AF118" i="5"/>
  <c r="AG118" i="5" s="1"/>
  <c r="AH118" i="5" s="1"/>
  <c r="R68" i="5"/>
  <c r="AG94" i="5"/>
  <c r="AH69" i="3"/>
  <c r="AI69" i="3" s="1"/>
  <c r="AF23" i="3"/>
  <c r="AD23" i="3"/>
  <c r="AB23" i="3"/>
  <c r="AC23" i="3" s="1"/>
  <c r="AC23" i="5" s="1"/>
  <c r="AE23" i="3"/>
  <c r="AE23" i="5" s="1"/>
  <c r="AA23" i="3"/>
  <c r="AB31" i="3"/>
  <c r="AC31" i="3" s="1"/>
  <c r="AC31" i="5" s="1"/>
  <c r="AF31" i="3"/>
  <c r="AA31" i="3"/>
  <c r="AD31" i="3"/>
  <c r="AE31" i="3"/>
  <c r="AE31" i="5" s="1"/>
  <c r="AF39" i="3"/>
  <c r="AD39" i="3"/>
  <c r="AB39" i="3"/>
  <c r="AC39" i="3" s="1"/>
  <c r="AC39" i="5" s="1"/>
  <c r="AA39" i="3"/>
  <c r="AE39" i="3"/>
  <c r="AE39" i="5" s="1"/>
  <c r="AE24" i="3"/>
  <c r="AE24" i="5" s="1"/>
  <c r="AB24" i="3"/>
  <c r="AC24" i="3" s="1"/>
  <c r="AC24" i="5" s="1"/>
  <c r="AD24" i="3"/>
  <c r="AF24" i="3"/>
  <c r="AA24" i="3"/>
  <c r="R36" i="5"/>
  <c r="AD19" i="3"/>
  <c r="AD19" i="5" s="1"/>
  <c r="AA19" i="3"/>
  <c r="AE19" i="3"/>
  <c r="AF19" i="3"/>
  <c r="AB19" i="3"/>
  <c r="AC19" i="3" s="1"/>
  <c r="AC19" i="5" s="1"/>
  <c r="N19" i="5"/>
  <c r="AE43" i="3"/>
  <c r="AE43" i="5" s="1"/>
  <c r="AA43" i="3"/>
  <c r="AF43" i="3"/>
  <c r="AD43" i="3"/>
  <c r="AB43" i="3"/>
  <c r="AC43" i="3" s="1"/>
  <c r="AF49" i="3"/>
  <c r="AD49" i="3"/>
  <c r="AA49" i="3"/>
  <c r="AE49" i="3"/>
  <c r="AE49" i="5" s="1"/>
  <c r="AB49" i="3"/>
  <c r="AC49" i="3" s="1"/>
  <c r="AC49" i="5" s="1"/>
  <c r="K63" i="5"/>
  <c r="L63" i="5" s="1"/>
  <c r="P117" i="5"/>
  <c r="Q117" i="5" s="1"/>
  <c r="Q23" i="5"/>
  <c r="R23" i="5"/>
  <c r="P94" i="5"/>
  <c r="Q94" i="5" s="1"/>
  <c r="R94" i="5" s="1"/>
  <c r="O43" i="5"/>
  <c r="AG92" i="5"/>
  <c r="AH92" i="5" s="1"/>
  <c r="AG118" i="3"/>
  <c r="AH118" i="3" s="1"/>
  <c r="O47" i="5"/>
  <c r="P47" i="5" s="1"/>
  <c r="M63" i="5"/>
  <c r="Q92" i="5"/>
  <c r="AE32" i="3"/>
  <c r="AE32" i="5" s="1"/>
  <c r="AB32" i="3"/>
  <c r="AC32" i="3" s="1"/>
  <c r="AC32" i="5" s="1"/>
  <c r="AF32" i="3"/>
  <c r="AD32" i="3"/>
  <c r="AA32" i="3"/>
  <c r="Q46" i="5"/>
  <c r="R46" i="5" s="1"/>
  <c r="AF21" i="5"/>
  <c r="AA50" i="3"/>
  <c r="AF50" i="3"/>
  <c r="AD50" i="3"/>
  <c r="AD50" i="5" s="1"/>
  <c r="AE50" i="3"/>
  <c r="AE50" i="5" s="1"/>
  <c r="AB50" i="3"/>
  <c r="AC50" i="3" s="1"/>
  <c r="AD25" i="3"/>
  <c r="AA25" i="3"/>
  <c r="AB25" i="3"/>
  <c r="AC25" i="3" s="1"/>
  <c r="AC25" i="5" s="1"/>
  <c r="AE25" i="3"/>
  <c r="AE25" i="5" s="1"/>
  <c r="AF25" i="3"/>
  <c r="O25" i="5"/>
  <c r="AF16" i="3"/>
  <c r="AD16" i="3"/>
  <c r="AA16" i="3"/>
  <c r="AE16" i="3"/>
  <c r="AE16" i="5" s="1"/>
  <c r="AB16" i="3"/>
  <c r="AC16" i="3" s="1"/>
  <c r="AC16" i="5" s="1"/>
  <c r="M25" i="5"/>
  <c r="P32" i="5"/>
  <c r="Q32" i="5" s="1"/>
  <c r="K47" i="5"/>
  <c r="L47" i="5" s="1"/>
  <c r="J25" i="5"/>
  <c r="AE35" i="3"/>
  <c r="AE35" i="5" s="1"/>
  <c r="AB35" i="3"/>
  <c r="AC35" i="3" s="1"/>
  <c r="AC35" i="5" s="1"/>
  <c r="AF35" i="3"/>
  <c r="AA35" i="3"/>
  <c r="AD35" i="3"/>
  <c r="P119" i="5"/>
  <c r="Q119" i="5" s="1"/>
  <c r="R119" i="5" s="1"/>
  <c r="O16" i="5"/>
  <c r="AF95" i="5"/>
  <c r="AG95" i="5" s="1"/>
  <c r="AH95" i="5" s="1"/>
  <c r="J16" i="5"/>
  <c r="O49" i="5"/>
  <c r="P49" i="5" s="1"/>
  <c r="M19" i="5"/>
  <c r="R92" i="5"/>
  <c r="AF17" i="3"/>
  <c r="AD17" i="3"/>
  <c r="AB17" i="3"/>
  <c r="AC17" i="3" s="1"/>
  <c r="AC17" i="5" s="1"/>
  <c r="AA17" i="3"/>
  <c r="AE17" i="3"/>
  <c r="AE17" i="5" s="1"/>
  <c r="O63" i="5"/>
  <c r="J49" i="5"/>
  <c r="AG92" i="3"/>
  <c r="AH92" i="3" s="1"/>
  <c r="K24" i="5"/>
  <c r="L24" i="5" s="1"/>
  <c r="AF119" i="5"/>
  <c r="AG119" i="5" s="1"/>
  <c r="AH119" i="5" s="1"/>
  <c r="J17" i="5"/>
  <c r="O27" i="5"/>
  <c r="P27" i="5" s="1"/>
  <c r="Q27" i="5" s="1"/>
  <c r="N43" i="5"/>
  <c r="O19" i="5"/>
  <c r="AA66" i="3"/>
  <c r="AF66" i="3"/>
  <c r="AB66" i="3"/>
  <c r="AC66" i="3" s="1"/>
  <c r="AD66" i="3"/>
  <c r="AD66" i="5" s="1"/>
  <c r="AE66" i="3"/>
  <c r="AE66" i="5" s="1"/>
  <c r="AF45" i="5"/>
  <c r="AF42" i="3"/>
  <c r="AD42" i="3"/>
  <c r="AD42" i="5" s="1"/>
  <c r="AA42" i="3"/>
  <c r="AE42" i="3"/>
  <c r="AE42" i="5" s="1"/>
  <c r="AB42" i="3"/>
  <c r="AC42" i="3" s="1"/>
  <c r="AC42" i="5" s="1"/>
  <c r="P112" i="12"/>
  <c r="Q112" i="12" s="1"/>
  <c r="R112" i="12" s="1"/>
  <c r="P22" i="12"/>
  <c r="Q22" i="12" s="1"/>
  <c r="R22" i="12" s="1"/>
  <c r="P30" i="12"/>
  <c r="Q30" i="12" s="1"/>
  <c r="R30" i="12" s="1"/>
  <c r="P42" i="12"/>
  <c r="Q42" i="12" s="1"/>
  <c r="R42" i="12" s="1"/>
  <c r="P46" i="12"/>
  <c r="Q46" i="12" s="1"/>
  <c r="R46" i="12" s="1"/>
  <c r="P50" i="12"/>
  <c r="Q50" i="12" s="1"/>
  <c r="R50" i="12" s="1"/>
  <c r="P54" i="12"/>
  <c r="Q54" i="12" s="1"/>
  <c r="P70" i="12"/>
  <c r="Q70" i="12" s="1"/>
  <c r="R70" i="12" s="1"/>
  <c r="P74" i="12"/>
  <c r="Q74" i="12" s="1"/>
  <c r="R74" i="12" s="1"/>
  <c r="P35" i="12"/>
  <c r="Q35" i="12" s="1"/>
  <c r="R35" i="12" s="1"/>
  <c r="P59" i="12"/>
  <c r="Q59" i="12" s="1"/>
  <c r="R59" i="12" s="1"/>
  <c r="P75" i="12"/>
  <c r="Q75" i="12" s="1"/>
  <c r="R75" i="12" s="1"/>
  <c r="P95" i="12"/>
  <c r="P63" i="12"/>
  <c r="Q63" i="12" s="1"/>
  <c r="R63" i="12" s="1"/>
  <c r="P67" i="12"/>
  <c r="Q67" i="12" s="1"/>
  <c r="R67" i="12" s="1"/>
  <c r="P20" i="12"/>
  <c r="Q20" i="12" s="1"/>
  <c r="R20" i="12" s="1"/>
  <c r="P24" i="12"/>
  <c r="Q24" i="12" s="1"/>
  <c r="R24" i="12" s="1"/>
  <c r="P28" i="12"/>
  <c r="Q28" i="12" s="1"/>
  <c r="R28" i="12" s="1"/>
  <c r="P36" i="12"/>
  <c r="Q36" i="12" s="1"/>
  <c r="R36" i="12" s="1"/>
  <c r="P40" i="12"/>
  <c r="Q40" i="12" s="1"/>
  <c r="R40" i="12" s="1"/>
  <c r="P44" i="12"/>
  <c r="Q44" i="12" s="1"/>
  <c r="P52" i="12"/>
  <c r="Q52" i="12" s="1"/>
  <c r="R52" i="12" s="1"/>
  <c r="P68" i="12"/>
  <c r="Q68" i="12" s="1"/>
  <c r="R68" i="12" s="1"/>
  <c r="P34" i="12"/>
  <c r="Q34" i="12" s="1"/>
  <c r="R34" i="12" s="1"/>
  <c r="P56" i="12"/>
  <c r="Q56" i="12" s="1"/>
  <c r="R56" i="12" s="1"/>
  <c r="P60" i="12"/>
  <c r="Q60" i="12" s="1"/>
  <c r="R60" i="12" s="1"/>
  <c r="P64" i="12"/>
  <c r="Q64" i="12" s="1"/>
  <c r="R64" i="12" s="1"/>
  <c r="P71" i="12"/>
  <c r="Q71" i="12" s="1"/>
  <c r="R71" i="12" s="1"/>
  <c r="P94" i="12"/>
  <c r="Q94" i="12" s="1"/>
  <c r="R94" i="12" s="1"/>
  <c r="P113" i="12"/>
  <c r="Q113" i="12" s="1"/>
  <c r="R113" i="12" s="1"/>
  <c r="P32" i="12"/>
  <c r="Q32" i="12" s="1"/>
  <c r="R32" i="12" s="1"/>
  <c r="P51" i="12"/>
  <c r="Q51" i="12" s="1"/>
  <c r="R51" i="12" s="1"/>
  <c r="P62" i="12"/>
  <c r="Q62" i="12" s="1"/>
  <c r="R62" i="12" s="1"/>
  <c r="P66" i="12"/>
  <c r="Q66" i="12" s="1"/>
  <c r="R66" i="12" s="1"/>
  <c r="P92" i="12"/>
  <c r="Q92" i="12" s="1"/>
  <c r="R92" i="12" s="1"/>
  <c r="P111" i="12"/>
  <c r="Q111" i="12" s="1"/>
  <c r="R111" i="12" s="1"/>
  <c r="P27" i="12"/>
  <c r="Q27" i="12" s="1"/>
  <c r="R27" i="12" s="1"/>
  <c r="P31" i="12"/>
  <c r="Q31" i="12" s="1"/>
  <c r="R31" i="12" s="1"/>
  <c r="P72" i="12"/>
  <c r="Q72" i="12" s="1"/>
  <c r="R72" i="12" s="1"/>
  <c r="P26" i="12"/>
  <c r="Q26" i="12" s="1"/>
  <c r="R26" i="12" s="1"/>
  <c r="P58" i="12"/>
  <c r="Q58" i="12" s="1"/>
  <c r="R58" i="12" s="1"/>
  <c r="P23" i="12"/>
  <c r="Q23" i="12" s="1"/>
  <c r="R23" i="12" s="1"/>
  <c r="P33" i="12"/>
  <c r="Q33" i="12" s="1"/>
  <c r="R33" i="12" s="1"/>
  <c r="P45" i="12"/>
  <c r="Q45" i="12" s="1"/>
  <c r="R45" i="12" s="1"/>
  <c r="P48" i="12"/>
  <c r="Q48" i="12" s="1"/>
  <c r="R48" i="12" s="1"/>
  <c r="R25" i="12"/>
  <c r="P37" i="12"/>
  <c r="Q37" i="12" s="1"/>
  <c r="R37" i="12" s="1"/>
  <c r="P55" i="12"/>
  <c r="Q55" i="12" s="1"/>
  <c r="R55" i="12" s="1"/>
  <c r="P93" i="12"/>
  <c r="Q93" i="12" s="1"/>
  <c r="R93" i="12" s="1"/>
  <c r="P47" i="12"/>
  <c r="Q47" i="12" s="1"/>
  <c r="R47" i="12" s="1"/>
  <c r="P90" i="12"/>
  <c r="Q90" i="12" s="1"/>
  <c r="R90" i="12" s="1"/>
  <c r="P38" i="12"/>
  <c r="Q38" i="12" s="1"/>
  <c r="R38" i="12" s="1"/>
  <c r="P43" i="12"/>
  <c r="Q43" i="12" s="1"/>
  <c r="R43" i="12" s="1"/>
  <c r="P114" i="12"/>
  <c r="Q114" i="12" s="1"/>
  <c r="R114" i="12" s="1"/>
  <c r="P39" i="12"/>
  <c r="Q39" i="12" s="1"/>
  <c r="R39" i="12" s="1"/>
  <c r="P53" i="12"/>
  <c r="Q53" i="12" s="1"/>
  <c r="R53" i="12" s="1"/>
  <c r="P61" i="12"/>
  <c r="Q61" i="12" s="1"/>
  <c r="R61" i="12" s="1"/>
  <c r="R135" i="5"/>
  <c r="R135" i="3"/>
  <c r="R142" i="2"/>
  <c r="R140" i="2"/>
  <c r="R139" i="2"/>
  <c r="R138" i="2"/>
  <c r="R136" i="2"/>
  <c r="R134" i="2"/>
  <c r="AP131" i="2"/>
  <c r="R130" i="2"/>
  <c r="AP129" i="2"/>
  <c r="AO129" i="2"/>
  <c r="AN129" i="2"/>
  <c r="AM129" i="2"/>
  <c r="AH129" i="2"/>
  <c r="Y129" i="2"/>
  <c r="X129" i="2"/>
  <c r="W129" i="2"/>
  <c r="AH126" i="2"/>
  <c r="AG126" i="2"/>
  <c r="AF126" i="2"/>
  <c r="AE126" i="2"/>
  <c r="AD126" i="2"/>
  <c r="AC126" i="2"/>
  <c r="AB126" i="2"/>
  <c r="AA126" i="2"/>
  <c r="Z126" i="2"/>
  <c r="R126" i="2"/>
  <c r="Q126" i="2"/>
  <c r="P126" i="2"/>
  <c r="O126" i="2"/>
  <c r="N126" i="2"/>
  <c r="M126" i="2"/>
  <c r="L126" i="2"/>
  <c r="K126" i="2"/>
  <c r="J126" i="2"/>
  <c r="AH125" i="2"/>
  <c r="AG125" i="2"/>
  <c r="AF125" i="2"/>
  <c r="AE125" i="2"/>
  <c r="AD125" i="2"/>
  <c r="AC125" i="2"/>
  <c r="AB125" i="2"/>
  <c r="AA125" i="2"/>
  <c r="Z125" i="2"/>
  <c r="R125" i="2"/>
  <c r="Q125" i="2"/>
  <c r="P125" i="2"/>
  <c r="O125" i="2"/>
  <c r="N125" i="2"/>
  <c r="M125" i="2"/>
  <c r="L125" i="2"/>
  <c r="K125" i="2"/>
  <c r="J125" i="2"/>
  <c r="AH124" i="2"/>
  <c r="AG124" i="2"/>
  <c r="AF124" i="2"/>
  <c r="AE124" i="2"/>
  <c r="AD124" i="2"/>
  <c r="AC124" i="2"/>
  <c r="AB124" i="2"/>
  <c r="AA124" i="2"/>
  <c r="Z124" i="2"/>
  <c r="R124" i="2"/>
  <c r="Q124" i="2"/>
  <c r="P124" i="2"/>
  <c r="O124" i="2"/>
  <c r="N124" i="2"/>
  <c r="M124" i="2"/>
  <c r="L124" i="2"/>
  <c r="K124" i="2"/>
  <c r="J124" i="2"/>
  <c r="AH123" i="2"/>
  <c r="AG123" i="2"/>
  <c r="AF123" i="2"/>
  <c r="AE123" i="2"/>
  <c r="AD123" i="2"/>
  <c r="AC123" i="2"/>
  <c r="AB123" i="2"/>
  <c r="AA123" i="2"/>
  <c r="Z123" i="2"/>
  <c r="R123" i="2"/>
  <c r="Q123" i="2"/>
  <c r="P123" i="2"/>
  <c r="O123" i="2"/>
  <c r="N123" i="2"/>
  <c r="M123" i="2"/>
  <c r="L123" i="2"/>
  <c r="K123" i="2"/>
  <c r="J123" i="2"/>
  <c r="AH122" i="2"/>
  <c r="AG122" i="2"/>
  <c r="AF122" i="2"/>
  <c r="AE122" i="2"/>
  <c r="AD122" i="2"/>
  <c r="AC122" i="2"/>
  <c r="AB122" i="2"/>
  <c r="AA122" i="2"/>
  <c r="Z122" i="2"/>
  <c r="R122" i="2"/>
  <c r="Q122" i="2"/>
  <c r="P122" i="2"/>
  <c r="O122" i="2"/>
  <c r="N122" i="2"/>
  <c r="M122" i="2"/>
  <c r="L122" i="2"/>
  <c r="K122" i="2"/>
  <c r="J122" i="2"/>
  <c r="AP120" i="2"/>
  <c r="AO120" i="2"/>
  <c r="AN120" i="2"/>
  <c r="AM120" i="2"/>
  <c r="Y120" i="2"/>
  <c r="X120" i="2"/>
  <c r="W120" i="2"/>
  <c r="AP119" i="2"/>
  <c r="AO119" i="2"/>
  <c r="AN119" i="2"/>
  <c r="AM119" i="2"/>
  <c r="Y119" i="2"/>
  <c r="X119" i="2"/>
  <c r="W119" i="2"/>
  <c r="AP118" i="2"/>
  <c r="AO118" i="2"/>
  <c r="AN118" i="2"/>
  <c r="AM118" i="2"/>
  <c r="Y118" i="2"/>
  <c r="X118" i="2"/>
  <c r="W118" i="2"/>
  <c r="AP117" i="2"/>
  <c r="AO117" i="2"/>
  <c r="AN117" i="2"/>
  <c r="AM117" i="2"/>
  <c r="Y117" i="2"/>
  <c r="X117" i="2"/>
  <c r="W117" i="2"/>
  <c r="AP116" i="2"/>
  <c r="AO116" i="2"/>
  <c r="AN116" i="2"/>
  <c r="AM116" i="2"/>
  <c r="Y116" i="2"/>
  <c r="X116" i="2"/>
  <c r="W116" i="2"/>
  <c r="AP115" i="2"/>
  <c r="AO115" i="2"/>
  <c r="AN115" i="2"/>
  <c r="AM115" i="2"/>
  <c r="Y115" i="2"/>
  <c r="X115" i="2"/>
  <c r="W115" i="2"/>
  <c r="AP114" i="2"/>
  <c r="AO114" i="2"/>
  <c r="AN114" i="2"/>
  <c r="AM114" i="2"/>
  <c r="Y114" i="2"/>
  <c r="X114" i="2"/>
  <c r="W114" i="2"/>
  <c r="AP113" i="2"/>
  <c r="AO113" i="2"/>
  <c r="AN113" i="2"/>
  <c r="AM113" i="2"/>
  <c r="Y113" i="2"/>
  <c r="X113" i="2"/>
  <c r="W113" i="2"/>
  <c r="AP112" i="2"/>
  <c r="AO112" i="2"/>
  <c r="AN112" i="2"/>
  <c r="AM112" i="2"/>
  <c r="Y112" i="2"/>
  <c r="X112" i="2"/>
  <c r="W112" i="2"/>
  <c r="AP111" i="2"/>
  <c r="AO111" i="2"/>
  <c r="AN111" i="2"/>
  <c r="AM111" i="2"/>
  <c r="Y111" i="2"/>
  <c r="X111" i="2"/>
  <c r="W111" i="2"/>
  <c r="AP110" i="2"/>
  <c r="AO110" i="2"/>
  <c r="AN110" i="2"/>
  <c r="AM110" i="2"/>
  <c r="Y110" i="2"/>
  <c r="X110" i="2"/>
  <c r="W110" i="2"/>
  <c r="AP109" i="2"/>
  <c r="AO109" i="2"/>
  <c r="AN109" i="2"/>
  <c r="AM109" i="2"/>
  <c r="Y109" i="2"/>
  <c r="X109" i="2"/>
  <c r="W109" i="2"/>
  <c r="AP108" i="2"/>
  <c r="AO108" i="2"/>
  <c r="AN108" i="2"/>
  <c r="AM108" i="2"/>
  <c r="Y108" i="2"/>
  <c r="X108" i="2"/>
  <c r="W108" i="2"/>
  <c r="AP107" i="2"/>
  <c r="AO107" i="2"/>
  <c r="AN107" i="2"/>
  <c r="AM107" i="2"/>
  <c r="Y107" i="2"/>
  <c r="X107" i="2"/>
  <c r="W107" i="2"/>
  <c r="AP106" i="2"/>
  <c r="AO106" i="2"/>
  <c r="AN106" i="2"/>
  <c r="AM106" i="2"/>
  <c r="Y106" i="2"/>
  <c r="X106" i="2"/>
  <c r="W106" i="2"/>
  <c r="AP105" i="2"/>
  <c r="AO105" i="2"/>
  <c r="AN105" i="2"/>
  <c r="AM105" i="2"/>
  <c r="Y105" i="2"/>
  <c r="X105" i="2"/>
  <c r="W105" i="2"/>
  <c r="AP104" i="2"/>
  <c r="AO104" i="2"/>
  <c r="AN104" i="2"/>
  <c r="AM104" i="2"/>
  <c r="Y104" i="2"/>
  <c r="X104" i="2"/>
  <c r="W104" i="2"/>
  <c r="AP103" i="2"/>
  <c r="AO103" i="2"/>
  <c r="AN103" i="2"/>
  <c r="AM103" i="2"/>
  <c r="Y103" i="2"/>
  <c r="X103" i="2"/>
  <c r="W103" i="2"/>
  <c r="AH101" i="2"/>
  <c r="AG101" i="2"/>
  <c r="AF101" i="2"/>
  <c r="AE101" i="2"/>
  <c r="AD101" i="2"/>
  <c r="AC101" i="2"/>
  <c r="AB101" i="2"/>
  <c r="AA101" i="2"/>
  <c r="Z101" i="2"/>
  <c r="R101" i="2"/>
  <c r="Q101" i="2"/>
  <c r="P101" i="2"/>
  <c r="O101" i="2"/>
  <c r="N101" i="2"/>
  <c r="M101" i="2"/>
  <c r="L101" i="2"/>
  <c r="K101" i="2"/>
  <c r="J101" i="2"/>
  <c r="AH100" i="2"/>
  <c r="AG100" i="2"/>
  <c r="AF100" i="2"/>
  <c r="AE100" i="2"/>
  <c r="AD100" i="2"/>
  <c r="AC100" i="2"/>
  <c r="AB100" i="2"/>
  <c r="AA100" i="2"/>
  <c r="Z100" i="2"/>
  <c r="R100" i="2"/>
  <c r="Q100" i="2"/>
  <c r="P100" i="2"/>
  <c r="O100" i="2"/>
  <c r="N100" i="2"/>
  <c r="M100" i="2"/>
  <c r="L100" i="2"/>
  <c r="K100" i="2"/>
  <c r="J100" i="2"/>
  <c r="AH99" i="2"/>
  <c r="AG99" i="2"/>
  <c r="AF99" i="2"/>
  <c r="AE99" i="2"/>
  <c r="AD99" i="2"/>
  <c r="AC99" i="2"/>
  <c r="AB99" i="2"/>
  <c r="AA99" i="2"/>
  <c r="Z99" i="2"/>
  <c r="R99" i="2"/>
  <c r="Q99" i="2"/>
  <c r="P99" i="2"/>
  <c r="O99" i="2"/>
  <c r="N99" i="2"/>
  <c r="M99" i="2"/>
  <c r="L99" i="2"/>
  <c r="K99" i="2"/>
  <c r="J99" i="2"/>
  <c r="AH98" i="2"/>
  <c r="AG98" i="2"/>
  <c r="AF98" i="2"/>
  <c r="AE98" i="2"/>
  <c r="AD98" i="2"/>
  <c r="AC98" i="2"/>
  <c r="AB98" i="2"/>
  <c r="AA98" i="2"/>
  <c r="Z98" i="2"/>
  <c r="R98" i="2"/>
  <c r="Q98" i="2"/>
  <c r="P98" i="2"/>
  <c r="O98" i="2"/>
  <c r="N98" i="2"/>
  <c r="M98" i="2"/>
  <c r="L98" i="2"/>
  <c r="K98" i="2"/>
  <c r="J98" i="2"/>
  <c r="AH97" i="2"/>
  <c r="AG97" i="2"/>
  <c r="AF97" i="2"/>
  <c r="AE97" i="2"/>
  <c r="AD97" i="2"/>
  <c r="AC97" i="2"/>
  <c r="AB97" i="2"/>
  <c r="AA97" i="2"/>
  <c r="Z97" i="2"/>
  <c r="R97" i="2"/>
  <c r="Q97" i="2"/>
  <c r="P97" i="2"/>
  <c r="O97" i="2"/>
  <c r="N97" i="2"/>
  <c r="M97" i="2"/>
  <c r="L97" i="2"/>
  <c r="K97" i="2"/>
  <c r="J97" i="2"/>
  <c r="AP95" i="2"/>
  <c r="AO95" i="2"/>
  <c r="AN95" i="2"/>
  <c r="AM95" i="2"/>
  <c r="Y95" i="2"/>
  <c r="X95" i="2"/>
  <c r="W95" i="2"/>
  <c r="AP94" i="2"/>
  <c r="AO94" i="2"/>
  <c r="AN94" i="2"/>
  <c r="AM94" i="2"/>
  <c r="Y94" i="2"/>
  <c r="X94" i="2"/>
  <c r="W94" i="2"/>
  <c r="AP93" i="2"/>
  <c r="AO93" i="2"/>
  <c r="AN93" i="2"/>
  <c r="AM93" i="2"/>
  <c r="Y93" i="2"/>
  <c r="X93" i="2"/>
  <c r="W93" i="2"/>
  <c r="AP92" i="2"/>
  <c r="AO92" i="2"/>
  <c r="AN92" i="2"/>
  <c r="AM92" i="2"/>
  <c r="Y92" i="2"/>
  <c r="X92" i="2"/>
  <c r="W92" i="2"/>
  <c r="AP91" i="2"/>
  <c r="AO91" i="2"/>
  <c r="AN91" i="2"/>
  <c r="AM91" i="2"/>
  <c r="Y91" i="2"/>
  <c r="X91" i="2"/>
  <c r="W91" i="2"/>
  <c r="AP90" i="2"/>
  <c r="AO90" i="2"/>
  <c r="AN90" i="2"/>
  <c r="AM90" i="2"/>
  <c r="Y90" i="2"/>
  <c r="X90" i="2"/>
  <c r="W90" i="2"/>
  <c r="AP89" i="2"/>
  <c r="AO89" i="2"/>
  <c r="AN89" i="2"/>
  <c r="AM89" i="2"/>
  <c r="Y89" i="2"/>
  <c r="X89" i="2"/>
  <c r="W89" i="2"/>
  <c r="AP88" i="2"/>
  <c r="AO88" i="2"/>
  <c r="AN88" i="2"/>
  <c r="AM88" i="2"/>
  <c r="Y88" i="2"/>
  <c r="X88" i="2"/>
  <c r="W88" i="2"/>
  <c r="AP87" i="2"/>
  <c r="AO87" i="2"/>
  <c r="AN87" i="2"/>
  <c r="AM87" i="2"/>
  <c r="Y87" i="2"/>
  <c r="X87" i="2"/>
  <c r="W87" i="2"/>
  <c r="AP86" i="2"/>
  <c r="AO86" i="2"/>
  <c r="AN86" i="2"/>
  <c r="AM86" i="2"/>
  <c r="Y86" i="2"/>
  <c r="X86" i="2"/>
  <c r="W86" i="2"/>
  <c r="AP85" i="2"/>
  <c r="AO85" i="2"/>
  <c r="AN85" i="2"/>
  <c r="AM85" i="2"/>
  <c r="Y85" i="2"/>
  <c r="X85" i="2"/>
  <c r="W85" i="2"/>
  <c r="AP84" i="2"/>
  <c r="AO84" i="2"/>
  <c r="AN84" i="2"/>
  <c r="AM84" i="2"/>
  <c r="Y84" i="2"/>
  <c r="X84" i="2"/>
  <c r="W84" i="2"/>
  <c r="AP83" i="2"/>
  <c r="AO83" i="2"/>
  <c r="AN83" i="2"/>
  <c r="AM83" i="2"/>
  <c r="Y83" i="2"/>
  <c r="X83" i="2"/>
  <c r="W83" i="2"/>
  <c r="AP82" i="2"/>
  <c r="AO82" i="2"/>
  <c r="AN82" i="2"/>
  <c r="AM82" i="2"/>
  <c r="Y82" i="2"/>
  <c r="X82" i="2"/>
  <c r="W82" i="2"/>
  <c r="AP81" i="2"/>
  <c r="AO81" i="2"/>
  <c r="AN81" i="2"/>
  <c r="AM81" i="2"/>
  <c r="Y81" i="2"/>
  <c r="X81" i="2"/>
  <c r="W81" i="2"/>
  <c r="AP80" i="2"/>
  <c r="AO80" i="2"/>
  <c r="AN80" i="2"/>
  <c r="AM80" i="2"/>
  <c r="Y80" i="2"/>
  <c r="X80" i="2"/>
  <c r="W80" i="2"/>
  <c r="AP79" i="2"/>
  <c r="AO79" i="2"/>
  <c r="AN79" i="2"/>
  <c r="AM79" i="2"/>
  <c r="Y79" i="2"/>
  <c r="X79" i="2"/>
  <c r="W79" i="2"/>
  <c r="AP78" i="2"/>
  <c r="AO78" i="2"/>
  <c r="AN78" i="2"/>
  <c r="AM78" i="2"/>
  <c r="Y78" i="2"/>
  <c r="X78" i="2"/>
  <c r="W78" i="2"/>
  <c r="AH76" i="2"/>
  <c r="AG76" i="2"/>
  <c r="AF76" i="2"/>
  <c r="AE76" i="2"/>
  <c r="AD76" i="2"/>
  <c r="AC76" i="2"/>
  <c r="AB76" i="2"/>
  <c r="AA76" i="2"/>
  <c r="Z76" i="2"/>
  <c r="R76" i="2"/>
  <c r="Q76" i="2"/>
  <c r="P76" i="2"/>
  <c r="O76" i="2"/>
  <c r="N76" i="2"/>
  <c r="M76" i="2"/>
  <c r="L76" i="2"/>
  <c r="K76" i="2"/>
  <c r="J76" i="2"/>
  <c r="AH75" i="2"/>
  <c r="AG75" i="2"/>
  <c r="AF75" i="2"/>
  <c r="AE75" i="2"/>
  <c r="AD75" i="2"/>
  <c r="AC75" i="2"/>
  <c r="AB75" i="2"/>
  <c r="AA75" i="2"/>
  <c r="Z75" i="2"/>
  <c r="R75" i="2"/>
  <c r="Q75" i="2"/>
  <c r="P75" i="2"/>
  <c r="O75" i="2"/>
  <c r="N75" i="2"/>
  <c r="M75" i="2"/>
  <c r="L75" i="2"/>
  <c r="K75" i="2"/>
  <c r="J75" i="2"/>
  <c r="AH74" i="2"/>
  <c r="AG74" i="2"/>
  <c r="AF74" i="2"/>
  <c r="AE74" i="2"/>
  <c r="AD74" i="2"/>
  <c r="AC74" i="2"/>
  <c r="AB74" i="2"/>
  <c r="AA74" i="2"/>
  <c r="Z74" i="2"/>
  <c r="R74" i="2"/>
  <c r="Q74" i="2"/>
  <c r="P74" i="2"/>
  <c r="O74" i="2"/>
  <c r="N74" i="2"/>
  <c r="M74" i="2"/>
  <c r="L74" i="2"/>
  <c r="K74" i="2"/>
  <c r="J74" i="2"/>
  <c r="AH73" i="2"/>
  <c r="AG73" i="2"/>
  <c r="AF73" i="2"/>
  <c r="AE73" i="2"/>
  <c r="AD73" i="2"/>
  <c r="AC73" i="2"/>
  <c r="AB73" i="2"/>
  <c r="AA73" i="2"/>
  <c r="Z73" i="2"/>
  <c r="R73" i="2"/>
  <c r="Q73" i="2"/>
  <c r="P73" i="2"/>
  <c r="O73" i="2"/>
  <c r="N73" i="2"/>
  <c r="M73" i="2"/>
  <c r="L73" i="2"/>
  <c r="K73" i="2"/>
  <c r="J73" i="2"/>
  <c r="AH72" i="2"/>
  <c r="AG72" i="2"/>
  <c r="AF72" i="2"/>
  <c r="AE72" i="2"/>
  <c r="AD72" i="2"/>
  <c r="AC72" i="2"/>
  <c r="AB72" i="2"/>
  <c r="AA72" i="2"/>
  <c r="Z72" i="2"/>
  <c r="R72" i="2"/>
  <c r="Q72" i="2"/>
  <c r="P72" i="2"/>
  <c r="O72" i="2"/>
  <c r="N72" i="2"/>
  <c r="M72" i="2"/>
  <c r="L72" i="2"/>
  <c r="K72" i="2"/>
  <c r="J72" i="2"/>
  <c r="AP70" i="2"/>
  <c r="AO70" i="2"/>
  <c r="AN70" i="2"/>
  <c r="AM70" i="2"/>
  <c r="Y70" i="2"/>
  <c r="X70" i="2"/>
  <c r="W70" i="2"/>
  <c r="AP69" i="2"/>
  <c r="AO69" i="2"/>
  <c r="AN69" i="2"/>
  <c r="AM69" i="2"/>
  <c r="Y69" i="2"/>
  <c r="X69" i="2"/>
  <c r="W69" i="2"/>
  <c r="AP68" i="2"/>
  <c r="AO68" i="2"/>
  <c r="AN68" i="2"/>
  <c r="AM68" i="2"/>
  <c r="Y68" i="2"/>
  <c r="X68" i="2"/>
  <c r="W68" i="2"/>
  <c r="AP67" i="2"/>
  <c r="AO67" i="2"/>
  <c r="AN67" i="2"/>
  <c r="AM67" i="2"/>
  <c r="Y67" i="2"/>
  <c r="X67" i="2"/>
  <c r="W67" i="2"/>
  <c r="AP66" i="2"/>
  <c r="AO66" i="2"/>
  <c r="AN66" i="2"/>
  <c r="AM66" i="2"/>
  <c r="Y66" i="2"/>
  <c r="X66" i="2"/>
  <c r="W66" i="2"/>
  <c r="AP65" i="2"/>
  <c r="AO65" i="2"/>
  <c r="AN65" i="2"/>
  <c r="AM65" i="2"/>
  <c r="Y65" i="2"/>
  <c r="X65" i="2"/>
  <c r="W65" i="2"/>
  <c r="AP64" i="2"/>
  <c r="AO64" i="2"/>
  <c r="AN64" i="2"/>
  <c r="AM64" i="2"/>
  <c r="Y64" i="2"/>
  <c r="X64" i="2"/>
  <c r="W64" i="2"/>
  <c r="AP63" i="2"/>
  <c r="AO63" i="2"/>
  <c r="AN63" i="2"/>
  <c r="AM63" i="2"/>
  <c r="Y63" i="2"/>
  <c r="X63" i="2"/>
  <c r="W63" i="2"/>
  <c r="AP62" i="2"/>
  <c r="AO62" i="2"/>
  <c r="AN62" i="2"/>
  <c r="AM62" i="2"/>
  <c r="Y62" i="2"/>
  <c r="X62" i="2"/>
  <c r="W62" i="2"/>
  <c r="AP61" i="2"/>
  <c r="AO61" i="2"/>
  <c r="AN61" i="2"/>
  <c r="AM61" i="2"/>
  <c r="Y61" i="2"/>
  <c r="X61" i="2"/>
  <c r="W61" i="2"/>
  <c r="AP60" i="2"/>
  <c r="AO60" i="2"/>
  <c r="AN60" i="2"/>
  <c r="AM60" i="2"/>
  <c r="Y60" i="2"/>
  <c r="X60" i="2"/>
  <c r="W60" i="2"/>
  <c r="AP59" i="2"/>
  <c r="AO59" i="2"/>
  <c r="AN59" i="2"/>
  <c r="AM59" i="2"/>
  <c r="Y59" i="2"/>
  <c r="X59" i="2"/>
  <c r="W59" i="2"/>
  <c r="AP58" i="2"/>
  <c r="AO58" i="2"/>
  <c r="AN58" i="2"/>
  <c r="AM58" i="2"/>
  <c r="Y58" i="2"/>
  <c r="X58" i="2"/>
  <c r="W58" i="2"/>
  <c r="AP57" i="2"/>
  <c r="AO57" i="2"/>
  <c r="AN57" i="2"/>
  <c r="AM57" i="2"/>
  <c r="Y57" i="2"/>
  <c r="X57" i="2"/>
  <c r="W57" i="2"/>
  <c r="AP56" i="2"/>
  <c r="AO56" i="2"/>
  <c r="AN56" i="2"/>
  <c r="AM56" i="2"/>
  <c r="Y56" i="2"/>
  <c r="X56" i="2"/>
  <c r="W56" i="2"/>
  <c r="AP55" i="2"/>
  <c r="AO55" i="2"/>
  <c r="AN55" i="2"/>
  <c r="AM55" i="2"/>
  <c r="Y55" i="2"/>
  <c r="X55" i="2"/>
  <c r="W55" i="2"/>
  <c r="AP54" i="2"/>
  <c r="AO54" i="2"/>
  <c r="AN54" i="2"/>
  <c r="AM54" i="2"/>
  <c r="Y54" i="2"/>
  <c r="X54" i="2"/>
  <c r="W54" i="2"/>
  <c r="AP53" i="2"/>
  <c r="AO53" i="2"/>
  <c r="AN53" i="2"/>
  <c r="AM53" i="2"/>
  <c r="Y53" i="2"/>
  <c r="X53" i="2"/>
  <c r="W53" i="2"/>
  <c r="AP52" i="2"/>
  <c r="AO52" i="2"/>
  <c r="AN52" i="2"/>
  <c r="AM52" i="2"/>
  <c r="Y52" i="2"/>
  <c r="X52" i="2"/>
  <c r="W52" i="2"/>
  <c r="AP51" i="2"/>
  <c r="AO51" i="2"/>
  <c r="AN51" i="2"/>
  <c r="AM51" i="2"/>
  <c r="Y51" i="2"/>
  <c r="X51" i="2"/>
  <c r="W51" i="2"/>
  <c r="AP50" i="2"/>
  <c r="AO50" i="2"/>
  <c r="AN50" i="2"/>
  <c r="AM50" i="2"/>
  <c r="Y50" i="2"/>
  <c r="X50" i="2"/>
  <c r="W50" i="2"/>
  <c r="AP49" i="2"/>
  <c r="AO49" i="2"/>
  <c r="AN49" i="2"/>
  <c r="AM49" i="2"/>
  <c r="Y49" i="2"/>
  <c r="X49" i="2"/>
  <c r="W49" i="2"/>
  <c r="AP48" i="2"/>
  <c r="AO48" i="2"/>
  <c r="AN48" i="2"/>
  <c r="AM48" i="2"/>
  <c r="Y48" i="2"/>
  <c r="X48" i="2"/>
  <c r="W48" i="2"/>
  <c r="AP47" i="2"/>
  <c r="AO47" i="2"/>
  <c r="AN47" i="2"/>
  <c r="AM47" i="2"/>
  <c r="Y47" i="2"/>
  <c r="X47" i="2"/>
  <c r="W47" i="2"/>
  <c r="AP46" i="2"/>
  <c r="AO46" i="2"/>
  <c r="AN46" i="2"/>
  <c r="AM46" i="2"/>
  <c r="Y46" i="2"/>
  <c r="X46" i="2"/>
  <c r="W46" i="2"/>
  <c r="AP45" i="2"/>
  <c r="AO45" i="2"/>
  <c r="AN45" i="2"/>
  <c r="AM45" i="2"/>
  <c r="Y45" i="2"/>
  <c r="X45" i="2"/>
  <c r="W45" i="2"/>
  <c r="AP44" i="2"/>
  <c r="AO44" i="2"/>
  <c r="AN44" i="2"/>
  <c r="AM44" i="2"/>
  <c r="Y44" i="2"/>
  <c r="X44" i="2"/>
  <c r="W44" i="2"/>
  <c r="AP43" i="2"/>
  <c r="AO43" i="2"/>
  <c r="AN43" i="2"/>
  <c r="AM43" i="2"/>
  <c r="Y43" i="2"/>
  <c r="X43" i="2"/>
  <c r="W43" i="2"/>
  <c r="AP42" i="2"/>
  <c r="AO42" i="2"/>
  <c r="AN42" i="2"/>
  <c r="AM42" i="2"/>
  <c r="Y42" i="2"/>
  <c r="X42" i="2"/>
  <c r="W42" i="2"/>
  <c r="AP41" i="2"/>
  <c r="AO41" i="2"/>
  <c r="AN41" i="2"/>
  <c r="AM41" i="2"/>
  <c r="Y41" i="2"/>
  <c r="X41" i="2"/>
  <c r="W41" i="2"/>
  <c r="AP40" i="2"/>
  <c r="AO40" i="2"/>
  <c r="AN40" i="2"/>
  <c r="AM40" i="2"/>
  <c r="Y40" i="2"/>
  <c r="X40" i="2"/>
  <c r="W40" i="2"/>
  <c r="AP39" i="2"/>
  <c r="AO39" i="2"/>
  <c r="AN39" i="2"/>
  <c r="AM39" i="2"/>
  <c r="Y39" i="2"/>
  <c r="X39" i="2"/>
  <c r="W39" i="2"/>
  <c r="AP38" i="2"/>
  <c r="AO38" i="2"/>
  <c r="AN38" i="2"/>
  <c r="AM38" i="2"/>
  <c r="Y38" i="2"/>
  <c r="X38" i="2"/>
  <c r="W38" i="2"/>
  <c r="AP37" i="2"/>
  <c r="AO37" i="2"/>
  <c r="AN37" i="2"/>
  <c r="AM37" i="2"/>
  <c r="Y37" i="2"/>
  <c r="X37" i="2"/>
  <c r="W37" i="2"/>
  <c r="AP36" i="2"/>
  <c r="AO36" i="2"/>
  <c r="AN36" i="2"/>
  <c r="AM36" i="2"/>
  <c r="Y36" i="2"/>
  <c r="X36" i="2"/>
  <c r="W36" i="2"/>
  <c r="AP35" i="2"/>
  <c r="AO35" i="2"/>
  <c r="AN35" i="2"/>
  <c r="AM35" i="2"/>
  <c r="Y35" i="2"/>
  <c r="X35" i="2"/>
  <c r="W35" i="2"/>
  <c r="AP34" i="2"/>
  <c r="AO34" i="2"/>
  <c r="AN34" i="2"/>
  <c r="AM34" i="2"/>
  <c r="Y34" i="2"/>
  <c r="X34" i="2"/>
  <c r="W34" i="2"/>
  <c r="AP33" i="2"/>
  <c r="AO33" i="2"/>
  <c r="AN33" i="2"/>
  <c r="AM33" i="2"/>
  <c r="Y33" i="2"/>
  <c r="X33" i="2"/>
  <c r="W33" i="2"/>
  <c r="AP32" i="2"/>
  <c r="AO32" i="2"/>
  <c r="AN32" i="2"/>
  <c r="AM32" i="2"/>
  <c r="Y32" i="2"/>
  <c r="X32" i="2"/>
  <c r="W32" i="2"/>
  <c r="AP31" i="2"/>
  <c r="AO31" i="2"/>
  <c r="AN31" i="2"/>
  <c r="AM31" i="2"/>
  <c r="Y31" i="2"/>
  <c r="X31" i="2"/>
  <c r="W31" i="2"/>
  <c r="AP30" i="2"/>
  <c r="AO30" i="2"/>
  <c r="AN30" i="2"/>
  <c r="AM30" i="2"/>
  <c r="Y30" i="2"/>
  <c r="X30" i="2"/>
  <c r="W30" i="2"/>
  <c r="AP29" i="2"/>
  <c r="AO29" i="2"/>
  <c r="AN29" i="2"/>
  <c r="AM29" i="2"/>
  <c r="Y29" i="2"/>
  <c r="X29" i="2"/>
  <c r="W29" i="2"/>
  <c r="AP28" i="2"/>
  <c r="AO28" i="2"/>
  <c r="AN28" i="2"/>
  <c r="AM28" i="2"/>
  <c r="Y28" i="2"/>
  <c r="X28" i="2"/>
  <c r="W28" i="2"/>
  <c r="AP27" i="2"/>
  <c r="AO27" i="2"/>
  <c r="AN27" i="2"/>
  <c r="AM27" i="2"/>
  <c r="Y27" i="2"/>
  <c r="X27" i="2"/>
  <c r="W27" i="2"/>
  <c r="AP26" i="2"/>
  <c r="AO26" i="2"/>
  <c r="AN26" i="2"/>
  <c r="AM26" i="2"/>
  <c r="Y26" i="2"/>
  <c r="X26" i="2"/>
  <c r="W26" i="2"/>
  <c r="AP25" i="2"/>
  <c r="AO25" i="2"/>
  <c r="AN25" i="2"/>
  <c r="AM25" i="2"/>
  <c r="Y25" i="2"/>
  <c r="X25" i="2"/>
  <c r="W25" i="2"/>
  <c r="AP24" i="2"/>
  <c r="AO24" i="2"/>
  <c r="AN24" i="2"/>
  <c r="AM24" i="2"/>
  <c r="Y24" i="2"/>
  <c r="X24" i="2"/>
  <c r="W24" i="2"/>
  <c r="AP23" i="2"/>
  <c r="AO23" i="2"/>
  <c r="AN23" i="2"/>
  <c r="AM23" i="2"/>
  <c r="Y23" i="2"/>
  <c r="X23" i="2"/>
  <c r="W23" i="2"/>
  <c r="AP22" i="2"/>
  <c r="AO22" i="2"/>
  <c r="AN22" i="2"/>
  <c r="AM22" i="2"/>
  <c r="Y22" i="2"/>
  <c r="X22" i="2"/>
  <c r="W22" i="2"/>
  <c r="AP21" i="2"/>
  <c r="AO21" i="2"/>
  <c r="AN21" i="2"/>
  <c r="AM21" i="2"/>
  <c r="Y21" i="2"/>
  <c r="X21" i="2"/>
  <c r="W21" i="2"/>
  <c r="AP20" i="2"/>
  <c r="AO20" i="2"/>
  <c r="AN20" i="2"/>
  <c r="AM20" i="2"/>
  <c r="Y20" i="2"/>
  <c r="X20" i="2"/>
  <c r="W20" i="2"/>
  <c r="AP19" i="2"/>
  <c r="AO19" i="2"/>
  <c r="AN19" i="2"/>
  <c r="AM19" i="2"/>
  <c r="Y19" i="2"/>
  <c r="X19" i="2"/>
  <c r="W19" i="2"/>
  <c r="AP18" i="2"/>
  <c r="AO18" i="2"/>
  <c r="AN18" i="2"/>
  <c r="AM18" i="2"/>
  <c r="Y18" i="2"/>
  <c r="X18" i="2"/>
  <c r="W18" i="2"/>
  <c r="AP17" i="2"/>
  <c r="AO17" i="2"/>
  <c r="AN17" i="2"/>
  <c r="AM17" i="2"/>
  <c r="Y17" i="2"/>
  <c r="X17" i="2"/>
  <c r="W17" i="2"/>
  <c r="AP16" i="2"/>
  <c r="AO16" i="2"/>
  <c r="AN16" i="2"/>
  <c r="AM16" i="2"/>
  <c r="Y16" i="2"/>
  <c r="X16" i="2"/>
  <c r="W16" i="2"/>
  <c r="AP15" i="2"/>
  <c r="AO15" i="2"/>
  <c r="AN15" i="2"/>
  <c r="AM15" i="2"/>
  <c r="Y15" i="2"/>
  <c r="X15" i="2"/>
  <c r="W15" i="2"/>
  <c r="AP14" i="2"/>
  <c r="AO14" i="2"/>
  <c r="AN14" i="2"/>
  <c r="AM14" i="2"/>
  <c r="Y14" i="2"/>
  <c r="X14" i="2"/>
  <c r="W14" i="2"/>
  <c r="AP13" i="2"/>
  <c r="AO13" i="2"/>
  <c r="AN13" i="2"/>
  <c r="AM13" i="2"/>
  <c r="Y13" i="2"/>
  <c r="X13" i="2"/>
  <c r="W13" i="2"/>
  <c r="AP12" i="2"/>
  <c r="AO12" i="2"/>
  <c r="AN12" i="2"/>
  <c r="AM12" i="2"/>
  <c r="Y12" i="2"/>
  <c r="X12" i="2"/>
  <c r="W12" i="2"/>
  <c r="AP11" i="2"/>
  <c r="AO11" i="2"/>
  <c r="AN11" i="2"/>
  <c r="AM11" i="2"/>
  <c r="Y11" i="2"/>
  <c r="X11" i="2"/>
  <c r="W11" i="2"/>
  <c r="AP10" i="2"/>
  <c r="AO10" i="2"/>
  <c r="AN10" i="2"/>
  <c r="AM10" i="2"/>
  <c r="Y10" i="2"/>
  <c r="X10" i="2"/>
  <c r="W10" i="2"/>
  <c r="AP9" i="2"/>
  <c r="AO9" i="2"/>
  <c r="AN9" i="2"/>
  <c r="AM9" i="2"/>
  <c r="Y9" i="2"/>
  <c r="X9" i="2"/>
  <c r="W9" i="2"/>
  <c r="AP8" i="2"/>
  <c r="AO8" i="2"/>
  <c r="AN8" i="2"/>
  <c r="AM8" i="2"/>
  <c r="Y8" i="2"/>
  <c r="X8" i="2"/>
  <c r="W8" i="2"/>
  <c r="AP7" i="2"/>
  <c r="AO7" i="2"/>
  <c r="AN7" i="2"/>
  <c r="AM7" i="2"/>
  <c r="Y7" i="2"/>
  <c r="X7" i="2"/>
  <c r="W7" i="2"/>
  <c r="AP6" i="2"/>
  <c r="AO6" i="2"/>
  <c r="AN6" i="2"/>
  <c r="AM6" i="2"/>
  <c r="Y6" i="2"/>
  <c r="X6" i="2"/>
  <c r="W6" i="2"/>
  <c r="AP5" i="2"/>
  <c r="AO5" i="2"/>
  <c r="AN5" i="2"/>
  <c r="AM5" i="2"/>
  <c r="Y5" i="2"/>
  <c r="X5" i="2"/>
  <c r="W5" i="2"/>
  <c r="AP4" i="2"/>
  <c r="AO4" i="2"/>
  <c r="AN4" i="2"/>
  <c r="AM4" i="2"/>
  <c r="Y4" i="2"/>
  <c r="X4" i="2"/>
  <c r="W4" i="2"/>
  <c r="AP3" i="2"/>
  <c r="AO3" i="2"/>
  <c r="AN3" i="2"/>
  <c r="AM3" i="2"/>
  <c r="Y3" i="2"/>
  <c r="X3" i="2"/>
  <c r="W3" i="2"/>
  <c r="T113" i="7"/>
  <c r="K106" i="1" s="1"/>
  <c r="S113" i="7"/>
  <c r="T112" i="7"/>
  <c r="K105" i="1" s="1"/>
  <c r="S112" i="7"/>
  <c r="Z112" i="7" s="1"/>
  <c r="AA112" i="7" s="1"/>
  <c r="T111" i="7"/>
  <c r="U111" i="7" s="1"/>
  <c r="V111" i="7" s="1"/>
  <c r="W111" i="7" s="1"/>
  <c r="N104" i="1" s="1"/>
  <c r="S111" i="7"/>
  <c r="Z111" i="7" s="1"/>
  <c r="AM104" i="1" s="1"/>
  <c r="T110" i="7"/>
  <c r="U110" i="7" s="1"/>
  <c r="V110" i="7" s="1"/>
  <c r="S110" i="7"/>
  <c r="Z110" i="7" s="1"/>
  <c r="AM103" i="1" s="1"/>
  <c r="R103" i="1" s="1"/>
  <c r="Y106" i="7"/>
  <c r="Y105" i="7"/>
  <c r="AL99" i="1" s="1"/>
  <c r="Y102" i="7"/>
  <c r="Y101" i="7"/>
  <c r="Y100" i="7"/>
  <c r="AL94" i="1" s="1"/>
  <c r="Y99" i="7"/>
  <c r="AL93" i="1" s="1"/>
  <c r="Y96" i="7"/>
  <c r="AL90" i="1" s="1"/>
  <c r="Y95" i="7"/>
  <c r="AL89" i="1" s="1"/>
  <c r="T94" i="7"/>
  <c r="U94" i="7" s="1"/>
  <c r="S94" i="7"/>
  <c r="J88" i="1" s="1"/>
  <c r="T93" i="7"/>
  <c r="K87" i="1" s="1"/>
  <c r="S93" i="7"/>
  <c r="Z93" i="7" s="1"/>
  <c r="AM87" i="1" s="1"/>
  <c r="R87" i="1" s="1"/>
  <c r="T92" i="7"/>
  <c r="S92" i="7"/>
  <c r="T91" i="7"/>
  <c r="U91" i="7" s="1"/>
  <c r="S91" i="7"/>
  <c r="Z91" i="7" s="1"/>
  <c r="Y87" i="7"/>
  <c r="AL82" i="1" s="1"/>
  <c r="Q82" i="1" s="1"/>
  <c r="Y86" i="7"/>
  <c r="AL81" i="1" s="1"/>
  <c r="AS82" i="1" s="1"/>
  <c r="Y83" i="7"/>
  <c r="AL78" i="1" s="1"/>
  <c r="Q78" i="1" s="1"/>
  <c r="Y82" i="7"/>
  <c r="Y81" i="7"/>
  <c r="Y80" i="7"/>
  <c r="AL75" i="1" s="1"/>
  <c r="AS76" i="1" s="1"/>
  <c r="Y77" i="7"/>
  <c r="AL72" i="1" s="1"/>
  <c r="Y76" i="7"/>
  <c r="T75" i="7"/>
  <c r="S75" i="7"/>
  <c r="Z75" i="7" s="1"/>
  <c r="AM70" i="1" s="1"/>
  <c r="R70" i="1" s="1"/>
  <c r="T74" i="7"/>
  <c r="S74" i="7"/>
  <c r="Z74" i="7" s="1"/>
  <c r="T73" i="7"/>
  <c r="S73" i="7"/>
  <c r="Z73" i="7" s="1"/>
  <c r="AM68" i="1" s="1"/>
  <c r="T72" i="7"/>
  <c r="U72" i="7" s="1"/>
  <c r="S72" i="7"/>
  <c r="Z72" i="7" s="1"/>
  <c r="AM67" i="1" s="1"/>
  <c r="AT67" i="1" s="1"/>
  <c r="T71" i="7"/>
  <c r="S71" i="7"/>
  <c r="J66" i="1" s="1"/>
  <c r="T70" i="7"/>
  <c r="K65" i="1" s="1"/>
  <c r="S70" i="7"/>
  <c r="Z70" i="7" s="1"/>
  <c r="AM65" i="1" s="1"/>
  <c r="T69" i="7"/>
  <c r="K64" i="1" s="1"/>
  <c r="S69" i="7"/>
  <c r="Z69" i="7" s="1"/>
  <c r="AM64" i="1" s="1"/>
  <c r="T68" i="7"/>
  <c r="K63" i="1" s="1"/>
  <c r="S68" i="7"/>
  <c r="J63" i="1" s="1"/>
  <c r="T67" i="7"/>
  <c r="U67" i="7" s="1"/>
  <c r="V67" i="7" s="1"/>
  <c r="M62" i="1" s="1"/>
  <c r="Z67" i="7"/>
  <c r="T66" i="7"/>
  <c r="U66" i="7" s="1"/>
  <c r="T65" i="7"/>
  <c r="U65" i="7" s="1"/>
  <c r="Z65" i="7"/>
  <c r="T64" i="7"/>
  <c r="U64" i="7" s="1"/>
  <c r="J59" i="1"/>
  <c r="T63" i="7"/>
  <c r="U63" i="7" s="1"/>
  <c r="V63" i="7" s="1"/>
  <c r="M58" i="1" s="1"/>
  <c r="Z63" i="7"/>
  <c r="AM58" i="1" s="1"/>
  <c r="T62" i="7"/>
  <c r="K57" i="1" s="1"/>
  <c r="Z62" i="7"/>
  <c r="AM57" i="1" s="1"/>
  <c r="T61" i="7"/>
  <c r="U61" i="7" s="1"/>
  <c r="T60" i="7"/>
  <c r="U60" i="7" s="1"/>
  <c r="V60" i="7" s="1"/>
  <c r="Z60" i="7"/>
  <c r="T59" i="7"/>
  <c r="J54" i="1"/>
  <c r="T58" i="7"/>
  <c r="U58" i="7" s="1"/>
  <c r="V58" i="7" s="1"/>
  <c r="W58" i="7" s="1"/>
  <c r="N53" i="1" s="1"/>
  <c r="Z58" i="7"/>
  <c r="AM53" i="1" s="1"/>
  <c r="AT54" i="1" s="1"/>
  <c r="T57" i="7"/>
  <c r="U57" i="7" s="1"/>
  <c r="Z57" i="7"/>
  <c r="AM52" i="1" s="1"/>
  <c r="R52" i="1" s="1"/>
  <c r="T56" i="7"/>
  <c r="U56" i="7" s="1"/>
  <c r="Z56" i="7"/>
  <c r="AA56" i="7" s="1"/>
  <c r="AN51" i="1" s="1"/>
  <c r="S51" i="1" s="1"/>
  <c r="T55" i="7"/>
  <c r="U55" i="7" s="1"/>
  <c r="V55" i="7" s="1"/>
  <c r="W55" i="7" s="1"/>
  <c r="N50" i="1" s="1"/>
  <c r="S55" i="7"/>
  <c r="J50" i="1" s="1"/>
  <c r="T54" i="7"/>
  <c r="K49" i="1" s="1"/>
  <c r="S54" i="7"/>
  <c r="Z54" i="7" s="1"/>
  <c r="AM49" i="1" s="1"/>
  <c r="R49" i="1" s="1"/>
  <c r="T53" i="7"/>
  <c r="K48" i="1" s="1"/>
  <c r="S53" i="7"/>
  <c r="Z53" i="7" s="1"/>
  <c r="AM48" i="1" s="1"/>
  <c r="T52" i="7"/>
  <c r="U52" i="7" s="1"/>
  <c r="S52" i="7"/>
  <c r="Z52" i="7" s="1"/>
  <c r="AA52" i="7" s="1"/>
  <c r="AN47" i="1" s="1"/>
  <c r="AU47" i="1" s="1"/>
  <c r="BB47" i="1" s="1"/>
  <c r="CM47" i="1" s="1"/>
  <c r="T51" i="7"/>
  <c r="S51" i="7"/>
  <c r="J46" i="1" s="1"/>
  <c r="T50" i="7"/>
  <c r="U50" i="7" s="1"/>
  <c r="L45" i="1" s="1"/>
  <c r="S50" i="7"/>
  <c r="T49" i="7"/>
  <c r="S49" i="7"/>
  <c r="T48" i="7"/>
  <c r="U48" i="7" s="1"/>
  <c r="V48" i="7" s="1"/>
  <c r="W48" i="7" s="1"/>
  <c r="N43" i="1" s="1"/>
  <c r="S48" i="7"/>
  <c r="J43" i="1" s="1"/>
  <c r="T47" i="7"/>
  <c r="S47" i="7"/>
  <c r="Z47" i="7" s="1"/>
  <c r="T46" i="7"/>
  <c r="U46" i="7" s="1"/>
  <c r="V46" i="7" s="1"/>
  <c r="W46" i="7" s="1"/>
  <c r="N41" i="1" s="1"/>
  <c r="S46" i="7"/>
  <c r="Z46" i="7" s="1"/>
  <c r="T45" i="7"/>
  <c r="K40" i="1" s="1"/>
  <c r="S45" i="7"/>
  <c r="T44" i="7"/>
  <c r="U44" i="7" s="1"/>
  <c r="V44" i="7" s="1"/>
  <c r="W44" i="7" s="1"/>
  <c r="N39" i="1" s="1"/>
  <c r="S44" i="7"/>
  <c r="T43" i="7"/>
  <c r="U43" i="7" s="1"/>
  <c r="V43" i="7" s="1"/>
  <c r="W43" i="7" s="1"/>
  <c r="N38" i="1" s="1"/>
  <c r="S43" i="7"/>
  <c r="J38" i="1" s="1"/>
  <c r="T42" i="7"/>
  <c r="U42" i="7" s="1"/>
  <c r="V42" i="7" s="1"/>
  <c r="W42" i="7" s="1"/>
  <c r="N37" i="1" s="1"/>
  <c r="S42" i="7"/>
  <c r="Z42" i="7" s="1"/>
  <c r="T41" i="7"/>
  <c r="K36" i="1" s="1"/>
  <c r="S41" i="7"/>
  <c r="Z41" i="7" s="1"/>
  <c r="T40" i="7"/>
  <c r="U40" i="7" s="1"/>
  <c r="V40" i="7" s="1"/>
  <c r="W40" i="7" s="1"/>
  <c r="N35" i="1" s="1"/>
  <c r="S40" i="7"/>
  <c r="Z40" i="7" s="1"/>
  <c r="AM35" i="1" s="1"/>
  <c r="T39" i="7"/>
  <c r="U39" i="7" s="1"/>
  <c r="V39" i="7" s="1"/>
  <c r="W39" i="7" s="1"/>
  <c r="N34" i="1" s="1"/>
  <c r="S39" i="7"/>
  <c r="J34" i="1" s="1"/>
  <c r="T38" i="7"/>
  <c r="U38" i="7" s="1"/>
  <c r="L33" i="1" s="1"/>
  <c r="S38" i="7"/>
  <c r="T37" i="7"/>
  <c r="U37" i="7" s="1"/>
  <c r="V37" i="7" s="1"/>
  <c r="W37" i="7" s="1"/>
  <c r="N32" i="1" s="1"/>
  <c r="S37" i="7"/>
  <c r="T36" i="7"/>
  <c r="K31" i="1" s="1"/>
  <c r="S36" i="7"/>
  <c r="Z36" i="7" s="1"/>
  <c r="AM31" i="1" s="1"/>
  <c r="AT31" i="1" s="1"/>
  <c r="T35" i="7"/>
  <c r="U35" i="7" s="1"/>
  <c r="V35" i="7" s="1"/>
  <c r="W35" i="7" s="1"/>
  <c r="N30" i="1" s="1"/>
  <c r="S35" i="7"/>
  <c r="Z35" i="7" s="1"/>
  <c r="T34" i="7"/>
  <c r="U34" i="7" s="1"/>
  <c r="S34" i="7"/>
  <c r="Z34" i="7" s="1"/>
  <c r="T33" i="7"/>
  <c r="U33" i="7" s="1"/>
  <c r="V33" i="7" s="1"/>
  <c r="W33" i="7" s="1"/>
  <c r="N28" i="1" s="1"/>
  <c r="S33" i="7"/>
  <c r="Z33" i="7" s="1"/>
  <c r="T32" i="7"/>
  <c r="U32" i="7" s="1"/>
  <c r="S32" i="7"/>
  <c r="Z32" i="7" s="1"/>
  <c r="AM27" i="1" s="1"/>
  <c r="T31" i="7"/>
  <c r="U31" i="7" s="1"/>
  <c r="V31" i="7" s="1"/>
  <c r="S31" i="7"/>
  <c r="Z31" i="7" s="1"/>
  <c r="AA31" i="7" s="1"/>
  <c r="T30" i="7"/>
  <c r="U30" i="7" s="1"/>
  <c r="V30" i="7" s="1"/>
  <c r="S30" i="7"/>
  <c r="Z30" i="7" s="1"/>
  <c r="AM25" i="1" s="1"/>
  <c r="AT25" i="1" s="1"/>
  <c r="T29" i="7"/>
  <c r="U29" i="7" s="1"/>
  <c r="S29" i="7"/>
  <c r="Z29" i="7" s="1"/>
  <c r="AM24" i="1" s="1"/>
  <c r="T28" i="7"/>
  <c r="K23" i="1" s="1"/>
  <c r="S28" i="7"/>
  <c r="Z28" i="7" s="1"/>
  <c r="T27" i="7"/>
  <c r="K22" i="1" s="1"/>
  <c r="S27" i="7"/>
  <c r="T26" i="7"/>
  <c r="U26" i="7" s="1"/>
  <c r="S26" i="7"/>
  <c r="Z26" i="7" s="1"/>
  <c r="T25" i="7"/>
  <c r="U25" i="7" s="1"/>
  <c r="L20" i="1" s="1"/>
  <c r="S25" i="7"/>
  <c r="Z25" i="7" s="1"/>
  <c r="AM20" i="1" s="1"/>
  <c r="R20" i="1" s="1"/>
  <c r="T24" i="7"/>
  <c r="K19" i="1" s="1"/>
  <c r="S24" i="7"/>
  <c r="Z24" i="7" s="1"/>
  <c r="T23" i="7"/>
  <c r="S23" i="7"/>
  <c r="T22" i="7"/>
  <c r="S22" i="7"/>
  <c r="Z22" i="7" s="1"/>
  <c r="AM17" i="1" s="1"/>
  <c r="AT18" i="1" s="1"/>
  <c r="T21" i="7"/>
  <c r="K16" i="1" s="1"/>
  <c r="S21" i="7"/>
  <c r="Z21" i="7" s="1"/>
  <c r="AM16" i="1" s="1"/>
  <c r="T20" i="7"/>
  <c r="U20" i="7" s="1"/>
  <c r="S20" i="7"/>
  <c r="T19" i="7"/>
  <c r="T17" i="7" s="1"/>
  <c r="K12" i="1" s="1"/>
  <c r="S19" i="7"/>
  <c r="J14" i="1" s="1"/>
  <c r="T18" i="7"/>
  <c r="U18" i="7" s="1"/>
  <c r="L13" i="1" s="1"/>
  <c r="S18" i="7"/>
  <c r="J13" i="1" s="1"/>
  <c r="Y17" i="7"/>
  <c r="Y16" i="7"/>
  <c r="Y103" i="7" s="1"/>
  <c r="T15" i="7"/>
  <c r="K10" i="1" s="1"/>
  <c r="S15" i="7"/>
  <c r="S102" i="7" s="1"/>
  <c r="T14" i="7"/>
  <c r="U14" i="7" s="1"/>
  <c r="S14" i="7"/>
  <c r="J9" i="1" s="1"/>
  <c r="T13" i="7"/>
  <c r="K8" i="1" s="1"/>
  <c r="S13" i="7"/>
  <c r="Z13" i="7" s="1"/>
  <c r="AM8" i="1" s="1"/>
  <c r="R8" i="1" s="1"/>
  <c r="T12" i="7"/>
  <c r="T99" i="7" s="1"/>
  <c r="K93" i="1" s="1"/>
  <c r="S12" i="7"/>
  <c r="Z12" i="7" s="1"/>
  <c r="AM7" i="1" s="1"/>
  <c r="AT7" i="1" s="1"/>
  <c r="BA7" i="1" s="1"/>
  <c r="CL7" i="1" s="1"/>
  <c r="AF7" i="3" s="1"/>
  <c r="Y11" i="7"/>
  <c r="Y10" i="7"/>
  <c r="T9" i="7"/>
  <c r="T96" i="7" s="1"/>
  <c r="K90" i="1" s="1"/>
  <c r="S9" i="7"/>
  <c r="Z9" i="7" s="1"/>
  <c r="AM4" i="1" s="1"/>
  <c r="T8" i="7"/>
  <c r="T95" i="7" s="1"/>
  <c r="K89" i="1" s="1"/>
  <c r="S8" i="7"/>
  <c r="J3" i="1" s="1"/>
  <c r="AL106" i="1"/>
  <c r="Q106" i="1" s="1"/>
  <c r="AM105" i="1"/>
  <c r="AL105" i="1"/>
  <c r="AS105" i="1" s="1"/>
  <c r="AL104" i="1"/>
  <c r="Q104" i="1" s="1"/>
  <c r="AL103" i="1"/>
  <c r="AL102" i="1"/>
  <c r="N102" i="1"/>
  <c r="M102" i="1"/>
  <c r="L102" i="1"/>
  <c r="AL101" i="1"/>
  <c r="N101" i="1"/>
  <c r="M101" i="1"/>
  <c r="L101" i="1"/>
  <c r="AL100" i="1"/>
  <c r="P100" i="1"/>
  <c r="P99" i="1"/>
  <c r="AL96" i="1"/>
  <c r="P96" i="1"/>
  <c r="AL95" i="1"/>
  <c r="P95" i="1"/>
  <c r="P94" i="1"/>
  <c r="P93" i="1"/>
  <c r="P90" i="1"/>
  <c r="P89" i="1"/>
  <c r="AL88" i="1"/>
  <c r="AL87" i="1"/>
  <c r="Q87" i="1" s="1"/>
  <c r="X88" i="1" s="1"/>
  <c r="AL86" i="1"/>
  <c r="AL85" i="1"/>
  <c r="AL84" i="1"/>
  <c r="Q84" i="1" s="1"/>
  <c r="N84" i="1"/>
  <c r="M84" i="1"/>
  <c r="L84" i="1"/>
  <c r="AL83" i="1"/>
  <c r="N83" i="1"/>
  <c r="M83" i="1"/>
  <c r="L83" i="1"/>
  <c r="P82" i="1"/>
  <c r="P81" i="1"/>
  <c r="P78" i="1"/>
  <c r="AL77" i="1"/>
  <c r="Q77" i="1" s="1"/>
  <c r="P77" i="1"/>
  <c r="AL76" i="1"/>
  <c r="Q76" i="1" s="1"/>
  <c r="P76" i="1"/>
  <c r="P75" i="1"/>
  <c r="P72" i="1"/>
  <c r="AL71" i="1"/>
  <c r="AS72" i="1" s="1"/>
  <c r="P71" i="1"/>
  <c r="AL70" i="1"/>
  <c r="Q70" i="1" s="1"/>
  <c r="AM69" i="1"/>
  <c r="AT70" i="1" s="1"/>
  <c r="AL69" i="1"/>
  <c r="AS69" i="1" s="1"/>
  <c r="AL68" i="1"/>
  <c r="AL67" i="1"/>
  <c r="Q67" i="1" s="1"/>
  <c r="AL66" i="1"/>
  <c r="Q66" i="1" s="1"/>
  <c r="AL65" i="1"/>
  <c r="AL64" i="1"/>
  <c r="Q64" i="1" s="1"/>
  <c r="AL63" i="1"/>
  <c r="AL62" i="1"/>
  <c r="Q62" i="1" s="1"/>
  <c r="AL61" i="1"/>
  <c r="AL60" i="1"/>
  <c r="AL59" i="1"/>
  <c r="K59" i="1"/>
  <c r="AL58" i="1"/>
  <c r="AL57" i="1"/>
  <c r="AS57" i="1" s="1"/>
  <c r="AL56" i="1"/>
  <c r="Q56" i="1" s="1"/>
  <c r="AL55" i="1"/>
  <c r="AS56" i="1" s="1"/>
  <c r="AL54" i="1"/>
  <c r="AL53" i="1"/>
  <c r="AS53" i="1" s="1"/>
  <c r="AZ53" i="1" s="1"/>
  <c r="CK53" i="1" s="1"/>
  <c r="AL52" i="1"/>
  <c r="AL51" i="1"/>
  <c r="AL50" i="1"/>
  <c r="Q50" i="1" s="1"/>
  <c r="AL49" i="1"/>
  <c r="AS49" i="1" s="1"/>
  <c r="AL48" i="1"/>
  <c r="AL47" i="1"/>
  <c r="AL46" i="1"/>
  <c r="Q46" i="1" s="1"/>
  <c r="AL45" i="1"/>
  <c r="AL44" i="1"/>
  <c r="Q44" i="1" s="1"/>
  <c r="AL43" i="1"/>
  <c r="L43" i="1"/>
  <c r="AL42" i="1"/>
  <c r="Q42" i="1" s="1"/>
  <c r="AL41" i="1"/>
  <c r="AS42" i="1" s="1"/>
  <c r="AL40" i="1"/>
  <c r="AL39" i="1"/>
  <c r="AS40" i="1" s="1"/>
  <c r="AL38" i="1"/>
  <c r="AL37" i="1"/>
  <c r="Q37" i="1"/>
  <c r="X37" i="1" s="1"/>
  <c r="AL36" i="1"/>
  <c r="Q36" i="1" s="1"/>
  <c r="AL35" i="1"/>
  <c r="AL34" i="1"/>
  <c r="AL33" i="1"/>
  <c r="AS34" i="1" s="1"/>
  <c r="AL32" i="1"/>
  <c r="AL31" i="1"/>
  <c r="AS32" i="1" s="1"/>
  <c r="AL30" i="1"/>
  <c r="Q30" i="1" s="1"/>
  <c r="AL29" i="1"/>
  <c r="AS29" i="1" s="1"/>
  <c r="AL28" i="1"/>
  <c r="Q28" i="1" s="1"/>
  <c r="M28" i="1"/>
  <c r="AL27" i="1"/>
  <c r="AL26" i="1"/>
  <c r="Q26" i="1" s="1"/>
  <c r="AL25" i="1"/>
  <c r="J25" i="1"/>
  <c r="AL24" i="1"/>
  <c r="Q24" i="1" s="1"/>
  <c r="AL23" i="1"/>
  <c r="AS24" i="1" s="1"/>
  <c r="AL22" i="1"/>
  <c r="Q22" i="1" s="1"/>
  <c r="AL21" i="1"/>
  <c r="Q21" i="1" s="1"/>
  <c r="AL20" i="1"/>
  <c r="Q20" i="1" s="1"/>
  <c r="AL19" i="1"/>
  <c r="AL18" i="1"/>
  <c r="AL17" i="1"/>
  <c r="Q17" i="1" s="1"/>
  <c r="AL16" i="1"/>
  <c r="AL15" i="1"/>
  <c r="AL14" i="1"/>
  <c r="Q14" i="1" s="1"/>
  <c r="AL13" i="1"/>
  <c r="Q13" i="1" s="1"/>
  <c r="X13" i="1" s="1"/>
  <c r="P12" i="1"/>
  <c r="P11" i="1"/>
  <c r="AL10" i="1"/>
  <c r="AL9" i="1"/>
  <c r="AS9" i="1" s="1"/>
  <c r="AL8" i="1"/>
  <c r="AL7" i="1"/>
  <c r="AS7" i="1" s="1"/>
  <c r="P6" i="1"/>
  <c r="P5" i="1"/>
  <c r="AL4" i="1"/>
  <c r="Q4" i="1" s="1"/>
  <c r="AL3" i="1"/>
  <c r="AS4" i="1" s="1"/>
  <c r="K3" i="1"/>
  <c r="P65" i="5" l="1"/>
  <c r="Q39" i="5"/>
  <c r="P40" i="5"/>
  <c r="R39" i="5"/>
  <c r="P15" i="5"/>
  <c r="Q24" i="5"/>
  <c r="P16" i="5"/>
  <c r="Q16" i="5" s="1"/>
  <c r="R16" i="5" s="1"/>
  <c r="P25" i="5"/>
  <c r="Q25" i="5" s="1"/>
  <c r="R118" i="5"/>
  <c r="X118" i="5" s="1"/>
  <c r="Q26" i="5"/>
  <c r="R26" i="5" s="1"/>
  <c r="Q35" i="5"/>
  <c r="R35" i="5" s="1"/>
  <c r="Q17" i="5"/>
  <c r="R17" i="5" s="1"/>
  <c r="P43" i="5"/>
  <c r="Q43" i="5" s="1"/>
  <c r="R43" i="5" s="1"/>
  <c r="Q49" i="5"/>
  <c r="AF67" i="5"/>
  <c r="P34" i="5"/>
  <c r="Q34" i="5" s="1"/>
  <c r="W119" i="5"/>
  <c r="Y119" i="5"/>
  <c r="X119" i="5"/>
  <c r="W93" i="5"/>
  <c r="Y93" i="5"/>
  <c r="X93" i="5"/>
  <c r="AO119" i="5"/>
  <c r="AN119" i="5"/>
  <c r="AM119" i="5"/>
  <c r="AN117" i="5"/>
  <c r="AO117" i="5"/>
  <c r="AM117" i="5"/>
  <c r="AD25" i="5"/>
  <c r="AF25" i="5" s="1"/>
  <c r="AG25" i="3"/>
  <c r="AH25" i="3" s="1"/>
  <c r="AI25" i="3" s="1"/>
  <c r="AA24" i="5"/>
  <c r="AB24" i="5" s="1"/>
  <c r="AA23" i="5"/>
  <c r="AB23" i="5" s="1"/>
  <c r="AG63" i="3"/>
  <c r="AH63" i="3" s="1"/>
  <c r="AI63" i="3" s="1"/>
  <c r="AD63" i="5"/>
  <c r="AF63" i="5" s="1"/>
  <c r="AG39" i="3"/>
  <c r="AH39" i="3" s="1"/>
  <c r="AI39" i="3" s="1"/>
  <c r="AD39" i="5"/>
  <c r="AF39" i="5" s="1"/>
  <c r="W94" i="5"/>
  <c r="X94" i="5"/>
  <c r="Y94" i="5"/>
  <c r="Y92" i="5"/>
  <c r="X92" i="5"/>
  <c r="W92" i="5"/>
  <c r="AH27" i="3"/>
  <c r="AC27" i="5"/>
  <c r="AC34" i="5"/>
  <c r="AF34" i="5" s="1"/>
  <c r="AA18" i="5"/>
  <c r="AB18" i="5" s="1"/>
  <c r="P33" i="5"/>
  <c r="Q15" i="5"/>
  <c r="R15" i="5"/>
  <c r="AG24" i="3"/>
  <c r="AH24" i="3" s="1"/>
  <c r="AI24" i="3" s="1"/>
  <c r="AD24" i="5"/>
  <c r="AF24" i="5" s="1"/>
  <c r="AG23" i="3"/>
  <c r="AH23" i="3" s="1"/>
  <c r="AI23" i="3" s="1"/>
  <c r="AD23" i="5"/>
  <c r="AA40" i="5"/>
  <c r="AB40" i="5" s="1"/>
  <c r="AG66" i="3"/>
  <c r="AH66" i="3" s="1"/>
  <c r="R49" i="5"/>
  <c r="AD35" i="5"/>
  <c r="AF35" i="5" s="1"/>
  <c r="AG35" i="3"/>
  <c r="AC50" i="5"/>
  <c r="AF32" i="5"/>
  <c r="R117" i="5"/>
  <c r="AA43" i="5"/>
  <c r="AB43" i="5" s="1"/>
  <c r="R27" i="5"/>
  <c r="AA48" i="5"/>
  <c r="AB48" i="5" s="1"/>
  <c r="Q67" i="5"/>
  <c r="R67" i="5" s="1"/>
  <c r="AG18" i="3"/>
  <c r="AG64" i="3"/>
  <c r="AH64" i="3" s="1"/>
  <c r="AI64" i="3" s="1"/>
  <c r="AD64" i="5"/>
  <c r="AF64" i="5" s="1"/>
  <c r="W95" i="5"/>
  <c r="Y95" i="5"/>
  <c r="X95" i="5"/>
  <c r="AG26" i="3"/>
  <c r="AH26" i="3" s="1"/>
  <c r="AI26" i="3" s="1"/>
  <c r="Q65" i="5"/>
  <c r="R65" i="5" s="1"/>
  <c r="AG16" i="3"/>
  <c r="AD16" i="5"/>
  <c r="AF16" i="5" s="1"/>
  <c r="AN118" i="5"/>
  <c r="AO118" i="5"/>
  <c r="AM118" i="5"/>
  <c r="AD65" i="5"/>
  <c r="AF65" i="5" s="1"/>
  <c r="AG65" i="3"/>
  <c r="AH65" i="3" s="1"/>
  <c r="AI65" i="3" s="1"/>
  <c r="AA15" i="5"/>
  <c r="AB15" i="5" s="1"/>
  <c r="AH15" i="3"/>
  <c r="AI15" i="3" s="1"/>
  <c r="AG42" i="3"/>
  <c r="AC43" i="5"/>
  <c r="AF23" i="5"/>
  <c r="P64" i="5"/>
  <c r="Q64" i="5" s="1"/>
  <c r="Q41" i="5"/>
  <c r="R41" i="5" s="1"/>
  <c r="AF26" i="5"/>
  <c r="P63" i="5"/>
  <c r="Q63" i="5" s="1"/>
  <c r="R63" i="5" s="1"/>
  <c r="AG43" i="3"/>
  <c r="AH43" i="3" s="1"/>
  <c r="AD43" i="5"/>
  <c r="Q48" i="5"/>
  <c r="R48" i="5" s="1"/>
  <c r="D19" i="16" s="1"/>
  <c r="G19" i="16" s="1"/>
  <c r="H19" i="16" s="1"/>
  <c r="I19" i="16" s="1"/>
  <c r="AA26" i="5"/>
  <c r="AB26" i="5" s="1"/>
  <c r="AC66" i="5"/>
  <c r="AF66" i="5" s="1"/>
  <c r="AG27" i="3"/>
  <c r="AD27" i="5"/>
  <c r="AA63" i="5"/>
  <c r="AB63" i="5" s="1"/>
  <c r="R24" i="5"/>
  <c r="R32" i="5"/>
  <c r="AA64" i="5"/>
  <c r="AB64" i="5" s="1"/>
  <c r="Q33" i="5"/>
  <c r="R33" i="5" s="1"/>
  <c r="AA66" i="5"/>
  <c r="AB66" i="5" s="1"/>
  <c r="AA17" i="5"/>
  <c r="AB17" i="5" s="1"/>
  <c r="AA35" i="5"/>
  <c r="AB35" i="5" s="1"/>
  <c r="AF50" i="5"/>
  <c r="AA49" i="5"/>
  <c r="AB49" i="5" s="1"/>
  <c r="P19" i="5"/>
  <c r="AG31" i="3"/>
  <c r="AH31" i="3" s="1"/>
  <c r="AI31" i="3" s="1"/>
  <c r="AD31" i="5"/>
  <c r="AF31" i="5" s="1"/>
  <c r="AA47" i="5"/>
  <c r="AB47" i="5" s="1"/>
  <c r="AA41" i="5"/>
  <c r="AB41" i="5" s="1"/>
  <c r="AG34" i="3"/>
  <c r="AH34" i="3" s="1"/>
  <c r="AI34" i="3" s="1"/>
  <c r="Q47" i="5"/>
  <c r="R47" i="5" s="1"/>
  <c r="AG48" i="3"/>
  <c r="AH48" i="3" s="1"/>
  <c r="AI48" i="3" s="1"/>
  <c r="AD48" i="5"/>
  <c r="AF48" i="5" s="1"/>
  <c r="AF18" i="5"/>
  <c r="AG15" i="3"/>
  <c r="AD15" i="5"/>
  <c r="AF15" i="5" s="1"/>
  <c r="AA50" i="5"/>
  <c r="AB50" i="5" s="1"/>
  <c r="AA32" i="5"/>
  <c r="AB32" i="5" s="1"/>
  <c r="AG19" i="3"/>
  <c r="AE19" i="5"/>
  <c r="AF19" i="5" s="1"/>
  <c r="AA27" i="5"/>
  <c r="AB27" i="5" s="1"/>
  <c r="AI27" i="3"/>
  <c r="R34" i="5"/>
  <c r="AD33" i="5"/>
  <c r="AF33" i="5" s="1"/>
  <c r="AG33" i="3"/>
  <c r="AH33" i="3" s="1"/>
  <c r="AI33" i="3" s="1"/>
  <c r="AG32" i="3"/>
  <c r="AD32" i="5"/>
  <c r="AA19" i="5"/>
  <c r="AB19" i="5" s="1"/>
  <c r="AH19" i="3"/>
  <c r="AI19" i="3"/>
  <c r="AF42" i="5"/>
  <c r="AD49" i="5"/>
  <c r="AF49" i="5" s="1"/>
  <c r="AG49" i="3"/>
  <c r="AH49" i="3" s="1"/>
  <c r="AI49" i="3" s="1"/>
  <c r="AA31" i="5"/>
  <c r="AB31" i="5" s="1"/>
  <c r="AD41" i="5"/>
  <c r="AF41" i="5" s="1"/>
  <c r="AG41" i="3"/>
  <c r="AH41" i="3" s="1"/>
  <c r="AI41" i="3" s="1"/>
  <c r="AA34" i="5"/>
  <c r="AB34" i="5" s="1"/>
  <c r="AG40" i="3"/>
  <c r="AD40" i="5"/>
  <c r="AF40" i="5" s="1"/>
  <c r="AA67" i="5"/>
  <c r="AB67" i="5" s="1"/>
  <c r="AA33" i="5"/>
  <c r="AB33" i="5" s="1"/>
  <c r="AA42" i="5"/>
  <c r="AB42" i="5" s="1"/>
  <c r="AH42" i="3"/>
  <c r="AI42" i="3" s="1"/>
  <c r="AD17" i="5"/>
  <c r="AF17" i="5" s="1"/>
  <c r="AG17" i="3"/>
  <c r="AH17" i="3" s="1"/>
  <c r="AH16" i="3"/>
  <c r="AI16" i="3" s="1"/>
  <c r="AA16" i="5"/>
  <c r="AB16" i="5" s="1"/>
  <c r="AA25" i="5"/>
  <c r="AB25" i="5" s="1"/>
  <c r="AG50" i="3"/>
  <c r="AH50" i="3" s="1"/>
  <c r="AI50" i="3" s="1"/>
  <c r="AA39" i="5"/>
  <c r="AB39" i="5" s="1"/>
  <c r="AG47" i="3"/>
  <c r="AH47" i="3" s="1"/>
  <c r="AI47" i="3" s="1"/>
  <c r="AD47" i="5"/>
  <c r="AF47" i="5" s="1"/>
  <c r="Q40" i="5"/>
  <c r="R40" i="5" s="1"/>
  <c r="AG67" i="3"/>
  <c r="AA65" i="5"/>
  <c r="AB65" i="5" s="1"/>
  <c r="Q18" i="5"/>
  <c r="R18" i="5" s="1"/>
  <c r="P15" i="12"/>
  <c r="P109" i="12"/>
  <c r="Q109" i="12" s="1"/>
  <c r="R109" i="12" s="1"/>
  <c r="P8" i="12"/>
  <c r="R44" i="12"/>
  <c r="Q95" i="12"/>
  <c r="R95" i="12" s="1"/>
  <c r="P12" i="12"/>
  <c r="P14" i="12"/>
  <c r="P19" i="12"/>
  <c r="P89" i="12"/>
  <c r="Q89" i="12" s="1"/>
  <c r="R89" i="12" s="1"/>
  <c r="R54" i="12"/>
  <c r="P18" i="12"/>
  <c r="P108" i="12"/>
  <c r="Q108" i="12" s="1"/>
  <c r="R108" i="12" s="1"/>
  <c r="L34" i="1"/>
  <c r="L38" i="1"/>
  <c r="M38" i="1"/>
  <c r="J23" i="1"/>
  <c r="K34" i="1"/>
  <c r="K62" i="1"/>
  <c r="J52" i="1"/>
  <c r="K58" i="1"/>
  <c r="K26" i="1"/>
  <c r="J48" i="1"/>
  <c r="L58" i="1"/>
  <c r="K38" i="1"/>
  <c r="J103" i="1"/>
  <c r="K13" i="1"/>
  <c r="T86" i="7"/>
  <c r="K81" i="1" s="1"/>
  <c r="J26" i="1"/>
  <c r="J37" i="1"/>
  <c r="J58" i="1"/>
  <c r="J7" i="1"/>
  <c r="L103" i="1"/>
  <c r="K41" i="1"/>
  <c r="L104" i="1"/>
  <c r="K28" i="1"/>
  <c r="K88" i="1"/>
  <c r="K103" i="1"/>
  <c r="AA33" i="7"/>
  <c r="AN28" i="1" s="1"/>
  <c r="K15" i="1"/>
  <c r="K25" i="1"/>
  <c r="L41" i="1"/>
  <c r="J16" i="1"/>
  <c r="AA74" i="7"/>
  <c r="AN69" i="1" s="1"/>
  <c r="M104" i="1"/>
  <c r="L37" i="1"/>
  <c r="V94" i="7"/>
  <c r="M88" i="1" s="1"/>
  <c r="L88" i="1"/>
  <c r="U21" i="7"/>
  <c r="Z94" i="7"/>
  <c r="AA94" i="7" s="1"/>
  <c r="K24" i="1"/>
  <c r="M41" i="1"/>
  <c r="K51" i="1"/>
  <c r="J55" i="1"/>
  <c r="J67" i="1"/>
  <c r="K85" i="1"/>
  <c r="K37" i="1"/>
  <c r="K55" i="1"/>
  <c r="J64" i="1"/>
  <c r="K104" i="1"/>
  <c r="AA21" i="7"/>
  <c r="AN16" i="1" s="1"/>
  <c r="BZ16" i="1" s="1"/>
  <c r="Z43" i="7"/>
  <c r="AA43" i="7" s="1"/>
  <c r="M43" i="1"/>
  <c r="AM28" i="1"/>
  <c r="R28" i="1" s="1"/>
  <c r="BG28" i="1" s="1"/>
  <c r="J41" i="1"/>
  <c r="BY65" i="1"/>
  <c r="Z65" i="5" s="1"/>
  <c r="J69" i="1"/>
  <c r="AA42" i="7"/>
  <c r="AB42" i="7" s="1"/>
  <c r="AC42" i="7" s="1"/>
  <c r="AA73" i="7"/>
  <c r="AN68" i="1" s="1"/>
  <c r="S68" i="1" s="1"/>
  <c r="V91" i="7"/>
  <c r="W91" i="7" s="1"/>
  <c r="N85" i="1" s="1"/>
  <c r="L85" i="1"/>
  <c r="V29" i="7"/>
  <c r="W29" i="7" s="1"/>
  <c r="N24" i="1" s="1"/>
  <c r="L24" i="1"/>
  <c r="L59" i="1"/>
  <c r="V64" i="7"/>
  <c r="W64" i="7" s="1"/>
  <c r="N59" i="1" s="1"/>
  <c r="V72" i="7"/>
  <c r="W72" i="7" s="1"/>
  <c r="N67" i="1" s="1"/>
  <c r="L67" i="1"/>
  <c r="V26" i="7"/>
  <c r="W26" i="7" s="1"/>
  <c r="N21" i="1" s="1"/>
  <c r="L21" i="1"/>
  <c r="J4" i="1"/>
  <c r="U12" i="7"/>
  <c r="L7" i="1" s="1"/>
  <c r="U28" i="7"/>
  <c r="AA72" i="7"/>
  <c r="J27" i="1"/>
  <c r="M35" i="1"/>
  <c r="K39" i="1"/>
  <c r="U19" i="7"/>
  <c r="L14" i="1" s="1"/>
  <c r="J17" i="1"/>
  <c r="L32" i="1"/>
  <c r="Z64" i="7"/>
  <c r="K21" i="1"/>
  <c r="T11" i="7"/>
  <c r="T79" i="7" s="1"/>
  <c r="K74" i="1" s="1"/>
  <c r="U36" i="7"/>
  <c r="U45" i="7"/>
  <c r="L40" i="1" s="1"/>
  <c r="Z59" i="7"/>
  <c r="AM54" i="1" s="1"/>
  <c r="R54" i="1" s="1"/>
  <c r="T80" i="7"/>
  <c r="K75" i="1" s="1"/>
  <c r="J20" i="1"/>
  <c r="U69" i="7"/>
  <c r="V69" i="7" s="1"/>
  <c r="W69" i="7" s="1"/>
  <c r="N64" i="1" s="1"/>
  <c r="K4" i="1"/>
  <c r="K20" i="1"/>
  <c r="U9" i="7"/>
  <c r="U96" i="7" s="1"/>
  <c r="L90" i="1" s="1"/>
  <c r="K32" i="1"/>
  <c r="Z51" i="7"/>
  <c r="AM46" i="1" s="1"/>
  <c r="BY46" i="1" s="1"/>
  <c r="J21" i="1"/>
  <c r="K27" i="1"/>
  <c r="K52" i="1"/>
  <c r="J87" i="1"/>
  <c r="Z48" i="7"/>
  <c r="AM43" i="1" s="1"/>
  <c r="AT43" i="1" s="1"/>
  <c r="Z55" i="7"/>
  <c r="AM50" i="1" s="1"/>
  <c r="R50" i="1" s="1"/>
  <c r="BG50" i="1" s="1"/>
  <c r="J31" i="1"/>
  <c r="K33" i="1"/>
  <c r="J36" i="1"/>
  <c r="K61" i="1"/>
  <c r="K67" i="1"/>
  <c r="J104" i="1"/>
  <c r="W63" i="7"/>
  <c r="N58" i="1" s="1"/>
  <c r="Z68" i="7"/>
  <c r="AA68" i="7" s="1"/>
  <c r="Z71" i="7"/>
  <c r="AM66" i="1" s="1"/>
  <c r="R66" i="1" s="1"/>
  <c r="BG66" i="1" s="1"/>
  <c r="AA28" i="7"/>
  <c r="AN23" i="1" s="1"/>
  <c r="AU24" i="1" s="1"/>
  <c r="J30" i="1"/>
  <c r="J10" i="1"/>
  <c r="M30" i="1"/>
  <c r="L39" i="1"/>
  <c r="J49" i="1"/>
  <c r="K7" i="1"/>
  <c r="J24" i="1"/>
  <c r="K43" i="1"/>
  <c r="J53" i="1"/>
  <c r="K56" i="1"/>
  <c r="J65" i="1"/>
  <c r="J70" i="1"/>
  <c r="Z39" i="7"/>
  <c r="AM34" i="1" s="1"/>
  <c r="R34" i="1" s="1"/>
  <c r="AA69" i="7"/>
  <c r="L56" i="1"/>
  <c r="V61" i="7"/>
  <c r="V32" i="7"/>
  <c r="L27" i="1"/>
  <c r="W110" i="7"/>
  <c r="N103" i="1" s="1"/>
  <c r="M103" i="1"/>
  <c r="AA67" i="7"/>
  <c r="AB67" i="7" s="1"/>
  <c r="AC67" i="7" s="1"/>
  <c r="AP62" i="1" s="1"/>
  <c r="AM62" i="1"/>
  <c r="R62" i="1" s="1"/>
  <c r="BG62" i="1" s="1"/>
  <c r="W30" i="7"/>
  <c r="N25" i="1" s="1"/>
  <c r="M25" i="1"/>
  <c r="U101" i="7"/>
  <c r="L95" i="1" s="1"/>
  <c r="V14" i="7"/>
  <c r="J22" i="1"/>
  <c r="Z27" i="7"/>
  <c r="AA27" i="7" s="1"/>
  <c r="AA63" i="7"/>
  <c r="V65" i="7"/>
  <c r="W65" i="7" s="1"/>
  <c r="N60" i="1" s="1"/>
  <c r="L60" i="1"/>
  <c r="U92" i="7"/>
  <c r="K86" i="1"/>
  <c r="U113" i="7"/>
  <c r="L106" i="1" s="1"/>
  <c r="AM23" i="1"/>
  <c r="BY23" i="1" s="1"/>
  <c r="AM47" i="1"/>
  <c r="AT48" i="1" s="1"/>
  <c r="BA48" i="1" s="1"/>
  <c r="AA9" i="7"/>
  <c r="AA77" i="7" s="1"/>
  <c r="AN72" i="1" s="1"/>
  <c r="S72" i="1" s="1"/>
  <c r="S100" i="7"/>
  <c r="J94" i="1" s="1"/>
  <c r="J8" i="1"/>
  <c r="U27" i="7"/>
  <c r="V34" i="7"/>
  <c r="L29" i="1"/>
  <c r="Z37" i="7"/>
  <c r="J32" i="1"/>
  <c r="AA46" i="7"/>
  <c r="AM41" i="1"/>
  <c r="AT41" i="1" s="1"/>
  <c r="V52" i="7"/>
  <c r="M47" i="1" s="1"/>
  <c r="L47" i="1"/>
  <c r="AS26" i="1"/>
  <c r="AZ26" i="1" s="1"/>
  <c r="Q25" i="1"/>
  <c r="X26" i="1" s="1"/>
  <c r="AE26" i="1" s="1"/>
  <c r="J29" i="1"/>
  <c r="J62" i="1"/>
  <c r="T81" i="7"/>
  <c r="K76" i="1" s="1"/>
  <c r="T100" i="7"/>
  <c r="K94" i="1" s="1"/>
  <c r="U13" i="7"/>
  <c r="U15" i="7"/>
  <c r="T106" i="7"/>
  <c r="K100" i="1" s="1"/>
  <c r="K14" i="1"/>
  <c r="AA35" i="7"/>
  <c r="Z50" i="7"/>
  <c r="J45" i="1"/>
  <c r="AA53" i="7"/>
  <c r="U59" i="7"/>
  <c r="V59" i="7" s="1"/>
  <c r="K54" i="1"/>
  <c r="AA111" i="7"/>
  <c r="W31" i="7"/>
  <c r="N26" i="1" s="1"/>
  <c r="M26" i="1"/>
  <c r="U71" i="7"/>
  <c r="K66" i="1"/>
  <c r="M34" i="1"/>
  <c r="U24" i="7"/>
  <c r="AA13" i="7"/>
  <c r="AA81" i="7" s="1"/>
  <c r="AN76" i="1" s="1"/>
  <c r="S76" i="1" s="1"/>
  <c r="Z23" i="7"/>
  <c r="J18" i="1"/>
  <c r="J39" i="1"/>
  <c r="Z44" i="7"/>
  <c r="AM39" i="1" s="1"/>
  <c r="BY39" i="1" s="1"/>
  <c r="U53" i="7"/>
  <c r="AA60" i="7"/>
  <c r="AN55" i="1" s="1"/>
  <c r="AU55" i="1" s="1"/>
  <c r="BB55" i="1" s="1"/>
  <c r="CM55" i="1" s="1"/>
  <c r="AM55" i="1"/>
  <c r="AT56" i="1" s="1"/>
  <c r="CE56" i="1" s="1"/>
  <c r="K30" i="1"/>
  <c r="Q81" i="1"/>
  <c r="X81" i="1" s="1"/>
  <c r="J105" i="1"/>
  <c r="K18" i="1"/>
  <c r="U23" i="7"/>
  <c r="U41" i="7"/>
  <c r="V41" i="7" s="1"/>
  <c r="U51" i="7"/>
  <c r="K46" i="1"/>
  <c r="AA75" i="7"/>
  <c r="U112" i="7"/>
  <c r="AB112" i="7" s="1"/>
  <c r="L9" i="1"/>
  <c r="M37" i="1"/>
  <c r="J42" i="1"/>
  <c r="L26" i="1"/>
  <c r="L30" i="1"/>
  <c r="J51" i="1"/>
  <c r="M53" i="1"/>
  <c r="J60" i="1"/>
  <c r="K9" i="1"/>
  <c r="T82" i="7"/>
  <c r="K77" i="1" s="1"/>
  <c r="AA24" i="7"/>
  <c r="AN19" i="1" s="1"/>
  <c r="AB31" i="7"/>
  <c r="AO26" i="1" s="1"/>
  <c r="T26" i="1" s="1"/>
  <c r="J56" i="1"/>
  <c r="Z61" i="7"/>
  <c r="U75" i="7"/>
  <c r="K70" i="1"/>
  <c r="T101" i="7"/>
  <c r="T107" i="7" s="1"/>
  <c r="K101" i="1" s="1"/>
  <c r="AA110" i="7"/>
  <c r="K60" i="1"/>
  <c r="V50" i="7"/>
  <c r="BG20" i="1"/>
  <c r="K35" i="1"/>
  <c r="K45" i="1"/>
  <c r="K47" i="1"/>
  <c r="J68" i="1"/>
  <c r="Q71" i="1"/>
  <c r="X72" i="1" s="1"/>
  <c r="V25" i="7"/>
  <c r="W25" i="7" s="1"/>
  <c r="N20" i="1" s="1"/>
  <c r="AA29" i="7"/>
  <c r="AN24" i="1" s="1"/>
  <c r="BZ24" i="1" s="1"/>
  <c r="U68" i="7"/>
  <c r="AA32" i="7"/>
  <c r="AN27" i="1" s="1"/>
  <c r="J35" i="1"/>
  <c r="J47" i="1"/>
  <c r="BY16" i="1"/>
  <c r="J28" i="1"/>
  <c r="L35" i="1"/>
  <c r="AM37" i="1"/>
  <c r="AT38" i="1" s="1"/>
  <c r="J57" i="1"/>
  <c r="AA26" i="7"/>
  <c r="T77" i="7"/>
  <c r="K72" i="1" s="1"/>
  <c r="Q29" i="1"/>
  <c r="X29" i="1" s="1"/>
  <c r="AS70" i="1"/>
  <c r="CE70" i="1" s="1"/>
  <c r="L51" i="1"/>
  <c r="V56" i="7"/>
  <c r="W56" i="7" s="1"/>
  <c r="N51" i="1" s="1"/>
  <c r="L15" i="1"/>
  <c r="V20" i="7"/>
  <c r="V57" i="7"/>
  <c r="L52" i="1"/>
  <c r="K50" i="1"/>
  <c r="L50" i="1"/>
  <c r="AS81" i="1"/>
  <c r="AZ81" i="1" s="1"/>
  <c r="CK81" i="1" s="1"/>
  <c r="AE88" i="3" s="1"/>
  <c r="AB56" i="7"/>
  <c r="AO51" i="1" s="1"/>
  <c r="T51" i="1" s="1"/>
  <c r="M50" i="1"/>
  <c r="Q75" i="1"/>
  <c r="X75" i="1" s="1"/>
  <c r="AA57" i="7"/>
  <c r="AB57" i="7" s="1"/>
  <c r="T87" i="7"/>
  <c r="K82" i="1" s="1"/>
  <c r="AM51" i="1"/>
  <c r="AT51" i="1" s="1"/>
  <c r="AT68" i="1"/>
  <c r="BA68" i="1" s="1"/>
  <c r="S16" i="7"/>
  <c r="J11" i="1" s="1"/>
  <c r="BY24" i="1"/>
  <c r="Z24" i="5" s="1"/>
  <c r="AS106" i="1"/>
  <c r="AZ106" i="1" s="1"/>
  <c r="S108" i="7"/>
  <c r="J96" i="1"/>
  <c r="W60" i="7"/>
  <c r="N55" i="1" s="1"/>
  <c r="M55" i="1"/>
  <c r="L55" i="1"/>
  <c r="U47" i="7"/>
  <c r="K42" i="1"/>
  <c r="AS17" i="1"/>
  <c r="AZ17" i="1" s="1"/>
  <c r="CK17" i="1" s="1"/>
  <c r="AS18" i="1"/>
  <c r="AZ18" i="1" s="1"/>
  <c r="J19" i="1"/>
  <c r="AM19" i="1"/>
  <c r="AT20" i="1" s="1"/>
  <c r="M20" i="1"/>
  <c r="M32" i="1"/>
  <c r="Z38" i="7"/>
  <c r="J33" i="1"/>
  <c r="U93" i="7"/>
  <c r="AA93" i="7"/>
  <c r="AS25" i="1"/>
  <c r="CE25" i="1" s="1"/>
  <c r="J85" i="1"/>
  <c r="Z100" i="7"/>
  <c r="AM94" i="1" s="1"/>
  <c r="BY94" i="1" s="1"/>
  <c r="Z81" i="7"/>
  <c r="Y85" i="7"/>
  <c r="Y104" i="7"/>
  <c r="S87" i="7"/>
  <c r="J82" i="1" s="1"/>
  <c r="S17" i="7"/>
  <c r="S106" i="7"/>
  <c r="J100" i="1" s="1"/>
  <c r="Z19" i="7"/>
  <c r="J40" i="1"/>
  <c r="Z45" i="7"/>
  <c r="L61" i="1"/>
  <c r="V66" i="7"/>
  <c r="AT58" i="1"/>
  <c r="BA58" i="1" s="1"/>
  <c r="CL58" i="1" s="1"/>
  <c r="AF58" i="3" s="1"/>
  <c r="AT57" i="1"/>
  <c r="CE57" i="1" s="1"/>
  <c r="Z20" i="7"/>
  <c r="J15" i="1"/>
  <c r="AA41" i="7"/>
  <c r="AM36" i="1"/>
  <c r="R36" i="1" s="1"/>
  <c r="BG36" i="1" s="1"/>
  <c r="J44" i="1"/>
  <c r="Z49" i="7"/>
  <c r="P74" i="1"/>
  <c r="U22" i="7"/>
  <c r="K17" i="1"/>
  <c r="U49" i="7"/>
  <c r="K44" i="1"/>
  <c r="Z99" i="7"/>
  <c r="AM93" i="1" s="1"/>
  <c r="BY93" i="1" s="1"/>
  <c r="Z80" i="7"/>
  <c r="AM75" i="1" s="1"/>
  <c r="R75" i="1" s="1"/>
  <c r="Z15" i="7"/>
  <c r="S83" i="7"/>
  <c r="AA91" i="7"/>
  <c r="AM85" i="1"/>
  <c r="AT86" i="1" s="1"/>
  <c r="AN26" i="1"/>
  <c r="AS30" i="1"/>
  <c r="AZ30" i="1" s="1"/>
  <c r="S47" i="1"/>
  <c r="Z47" i="1" s="1"/>
  <c r="AU48" i="1"/>
  <c r="K53" i="1"/>
  <c r="AA12" i="7"/>
  <c r="AM26" i="1"/>
  <c r="R26" i="1" s="1"/>
  <c r="BG26" i="1" s="1"/>
  <c r="AA34" i="7"/>
  <c r="AM29" i="1"/>
  <c r="Y84" i="7"/>
  <c r="AS13" i="1"/>
  <c r="AZ13" i="1" s="1"/>
  <c r="CK13" i="1" s="1"/>
  <c r="AM30" i="1"/>
  <c r="R30" i="1" s="1"/>
  <c r="L53" i="1"/>
  <c r="Y98" i="7"/>
  <c r="Y79" i="7"/>
  <c r="Z14" i="7"/>
  <c r="S82" i="7"/>
  <c r="S105" i="7"/>
  <c r="J99" i="1" s="1"/>
  <c r="S86" i="7"/>
  <c r="J81" i="1" s="1"/>
  <c r="Z18" i="7"/>
  <c r="AA47" i="7"/>
  <c r="L28" i="1"/>
  <c r="AM42" i="1"/>
  <c r="BY42" i="1" s="1"/>
  <c r="L62" i="1"/>
  <c r="R68" i="1"/>
  <c r="Y78" i="7"/>
  <c r="Y97" i="7"/>
  <c r="V38" i="7"/>
  <c r="W67" i="7"/>
  <c r="U70" i="7"/>
  <c r="AA70" i="7"/>
  <c r="U73" i="7"/>
  <c r="K68" i="1"/>
  <c r="AN105" i="1"/>
  <c r="BZ105" i="1" s="1"/>
  <c r="S99" i="7"/>
  <c r="J93" i="1" s="1"/>
  <c r="S80" i="7"/>
  <c r="J75" i="1" s="1"/>
  <c r="U62" i="7"/>
  <c r="AA62" i="7"/>
  <c r="Z92" i="7"/>
  <c r="J86" i="1"/>
  <c r="S101" i="7"/>
  <c r="Z113" i="7"/>
  <c r="J106" i="1"/>
  <c r="AM21" i="1"/>
  <c r="R21" i="1" s="1"/>
  <c r="BG21" i="1" s="1"/>
  <c r="L25" i="1"/>
  <c r="K29" i="1"/>
  <c r="M39" i="1"/>
  <c r="T104" i="7"/>
  <c r="K98" i="1" s="1"/>
  <c r="T85" i="7"/>
  <c r="K80" i="1" s="1"/>
  <c r="U17" i="7"/>
  <c r="AA59" i="7"/>
  <c r="AA65" i="7"/>
  <c r="AM60" i="1"/>
  <c r="BY60" i="1" s="1"/>
  <c r="Z60" i="3" s="1"/>
  <c r="U74" i="7"/>
  <c r="K69" i="1"/>
  <c r="Q72" i="1"/>
  <c r="T76" i="7"/>
  <c r="K71" i="1" s="1"/>
  <c r="T10" i="7"/>
  <c r="U8" i="7"/>
  <c r="Z77" i="7"/>
  <c r="Z11" i="7"/>
  <c r="AM6" i="1" s="1"/>
  <c r="R6" i="1" s="1"/>
  <c r="AA25" i="7"/>
  <c r="AA58" i="7"/>
  <c r="Z66" i="7"/>
  <c r="J61" i="1"/>
  <c r="S81" i="7"/>
  <c r="J76" i="1" s="1"/>
  <c r="Z96" i="7"/>
  <c r="AM90" i="1" s="1"/>
  <c r="R90" i="1" s="1"/>
  <c r="S76" i="7"/>
  <c r="J71" i="1" s="1"/>
  <c r="S95" i="7"/>
  <c r="J89" i="1" s="1"/>
  <c r="Z8" i="7"/>
  <c r="S96" i="7"/>
  <c r="J90" i="1" s="1"/>
  <c r="S77" i="7"/>
  <c r="J72" i="1" s="1"/>
  <c r="S10" i="7"/>
  <c r="S11" i="7"/>
  <c r="AA22" i="7"/>
  <c r="BY64" i="1"/>
  <c r="T102" i="7"/>
  <c r="T83" i="7"/>
  <c r="T105" i="7"/>
  <c r="K99" i="1" s="1"/>
  <c r="T16" i="7"/>
  <c r="AA30" i="7"/>
  <c r="AB52" i="7"/>
  <c r="U82" i="7"/>
  <c r="L77" i="1" s="1"/>
  <c r="U86" i="7"/>
  <c r="L81" i="1" s="1"/>
  <c r="U105" i="7"/>
  <c r="L99" i="1" s="1"/>
  <c r="V18" i="7"/>
  <c r="U54" i="7"/>
  <c r="AA54" i="7"/>
  <c r="AA36" i="7"/>
  <c r="AA40" i="7"/>
  <c r="Q57" i="1"/>
  <c r="X57" i="1" s="1"/>
  <c r="AS10" i="1"/>
  <c r="AZ10" i="1" s="1"/>
  <c r="Q33" i="1"/>
  <c r="AS37" i="1"/>
  <c r="AZ37" i="1" s="1"/>
  <c r="CK37" i="1" s="1"/>
  <c r="AS50" i="1"/>
  <c r="AZ50" i="1" s="1"/>
  <c r="R17" i="1"/>
  <c r="Y17" i="1" s="1"/>
  <c r="BY25" i="1"/>
  <c r="R7" i="1"/>
  <c r="Y7" i="1" s="1"/>
  <c r="AT17" i="1"/>
  <c r="BA17" i="1" s="1"/>
  <c r="CL17" i="1" s="1"/>
  <c r="AS33" i="1"/>
  <c r="AE37" i="1"/>
  <c r="BS37" i="1" s="1"/>
  <c r="AS38" i="1"/>
  <c r="Q102" i="1"/>
  <c r="BY57" i="1"/>
  <c r="AT8" i="1"/>
  <c r="R57" i="1"/>
  <c r="Y57" i="1" s="1"/>
  <c r="AS14" i="1"/>
  <c r="AZ14" i="1" s="1"/>
  <c r="AS21" i="1"/>
  <c r="AZ21" i="1" s="1"/>
  <c r="CK21" i="1" s="1"/>
  <c r="X38" i="1"/>
  <c r="Q49" i="1"/>
  <c r="X50" i="1" s="1"/>
  <c r="X21" i="1"/>
  <c r="AE21" i="1" s="1"/>
  <c r="BS21" i="1" s="1"/>
  <c r="X22" i="1"/>
  <c r="AE22" i="1" s="1"/>
  <c r="Q52" i="1"/>
  <c r="BG52" i="1" s="1"/>
  <c r="BY52" i="1"/>
  <c r="Z52" i="3" s="1"/>
  <c r="Q54" i="1"/>
  <c r="AL12" i="1"/>
  <c r="Q12" i="1" s="1"/>
  <c r="Q10" i="1"/>
  <c r="R31" i="1"/>
  <c r="AS85" i="1"/>
  <c r="AZ85" i="1" s="1"/>
  <c r="CK85" i="1" s="1"/>
  <c r="Q85" i="1"/>
  <c r="BY35" i="1"/>
  <c r="R35" i="1"/>
  <c r="AZ40" i="1"/>
  <c r="Q40" i="1"/>
  <c r="AS46" i="1"/>
  <c r="Q45" i="1"/>
  <c r="X45" i="1" s="1"/>
  <c r="AS45" i="1"/>
  <c r="AZ45" i="1" s="1"/>
  <c r="CK45" i="1" s="1"/>
  <c r="R58" i="1"/>
  <c r="Q59" i="1"/>
  <c r="X60" i="1" s="1"/>
  <c r="AS59" i="1"/>
  <c r="AZ59" i="1" s="1"/>
  <c r="CK59" i="1" s="1"/>
  <c r="CE7" i="1"/>
  <c r="CE18" i="1"/>
  <c r="Q38" i="1"/>
  <c r="AE38" i="1" s="1"/>
  <c r="Y87" i="1"/>
  <c r="AF87" i="1" s="1"/>
  <c r="BT87" i="1" s="1"/>
  <c r="Y88" i="1"/>
  <c r="BM88" i="1" s="1"/>
  <c r="AS101" i="1"/>
  <c r="AZ101" i="1" s="1"/>
  <c r="CK101" i="1" s="1"/>
  <c r="AE115" i="3" s="1"/>
  <c r="AS65" i="1"/>
  <c r="AZ65" i="1" s="1"/>
  <c r="CK65" i="1" s="1"/>
  <c r="Q65" i="1"/>
  <c r="AS66" i="1"/>
  <c r="AS86" i="1"/>
  <c r="AZ86" i="1" s="1"/>
  <c r="BY17" i="1"/>
  <c r="AT35" i="1"/>
  <c r="BA35" i="1" s="1"/>
  <c r="CL35" i="1" s="1"/>
  <c r="AS41" i="1"/>
  <c r="Q41" i="1"/>
  <c r="BY53" i="1"/>
  <c r="AS54" i="1"/>
  <c r="AZ54" i="1" s="1"/>
  <c r="Q53" i="1"/>
  <c r="Q86" i="1"/>
  <c r="Q101" i="1"/>
  <c r="X102" i="1" s="1"/>
  <c r="X68" i="1"/>
  <c r="X67" i="1"/>
  <c r="AE67" i="1" s="1"/>
  <c r="BS67" i="1" s="1"/>
  <c r="AS22" i="1"/>
  <c r="AZ22" i="1" s="1"/>
  <c r="BY48" i="1"/>
  <c r="AU52" i="1"/>
  <c r="AU51" i="1"/>
  <c r="AZ57" i="1"/>
  <c r="CK57" i="1" s="1"/>
  <c r="AS58" i="1"/>
  <c r="BY67" i="1"/>
  <c r="AS67" i="1"/>
  <c r="BY69" i="1"/>
  <c r="BY87" i="1"/>
  <c r="AS87" i="1"/>
  <c r="AT104" i="1"/>
  <c r="AT103" i="1"/>
  <c r="BY105" i="1"/>
  <c r="BA25" i="1"/>
  <c r="CL25" i="1" s="1"/>
  <c r="R67" i="1"/>
  <c r="AS75" i="1"/>
  <c r="AZ75" i="1" s="1"/>
  <c r="CK75" i="1" s="1"/>
  <c r="AE82" i="3" s="1"/>
  <c r="AS77" i="1"/>
  <c r="AZ77" i="1" s="1"/>
  <c r="CK77" i="1" s="1"/>
  <c r="AE84" i="3" s="1"/>
  <c r="AS78" i="1"/>
  <c r="AZ78" i="1" s="1"/>
  <c r="AT87" i="1"/>
  <c r="AT88" i="1"/>
  <c r="AS71" i="1"/>
  <c r="AZ71" i="1" s="1"/>
  <c r="CK71" i="1" s="1"/>
  <c r="AE78" i="3" s="1"/>
  <c r="AZ72" i="1"/>
  <c r="AZ76" i="1"/>
  <c r="AZ9" i="1"/>
  <c r="CK9" i="1" s="1"/>
  <c r="AZ56" i="1"/>
  <c r="CK56" i="1" s="1"/>
  <c r="AZ24" i="1"/>
  <c r="Y50" i="1"/>
  <c r="Y49" i="1"/>
  <c r="AF49" i="1" s="1"/>
  <c r="BT49" i="1" s="1"/>
  <c r="AS15" i="1"/>
  <c r="Q15" i="1"/>
  <c r="Y103" i="1"/>
  <c r="AF103" i="1" s="1"/>
  <c r="BT103" i="1" s="1"/>
  <c r="Y104" i="1"/>
  <c r="Q3" i="1"/>
  <c r="AS3" i="1"/>
  <c r="AZ3" i="1" s="1"/>
  <c r="CK3" i="1" s="1"/>
  <c r="AE3" i="3" s="1"/>
  <c r="R4" i="1"/>
  <c r="BG4" i="1" s="1"/>
  <c r="BY8" i="1"/>
  <c r="Z8" i="3" s="1"/>
  <c r="R16" i="1"/>
  <c r="BY20" i="1"/>
  <c r="AT28" i="1"/>
  <c r="AZ32" i="1"/>
  <c r="R48" i="1"/>
  <c r="AT49" i="1"/>
  <c r="CE49" i="1" s="1"/>
  <c r="BY49" i="1"/>
  <c r="AL5" i="1"/>
  <c r="AL6" i="1"/>
  <c r="BY7" i="1"/>
  <c r="Z7" i="3" s="1"/>
  <c r="AE13" i="1"/>
  <c r="BS13" i="1" s="1"/>
  <c r="O13" i="3" s="1"/>
  <c r="R25" i="1"/>
  <c r="BA31" i="1"/>
  <c r="CL31" i="1" s="1"/>
  <c r="AZ49" i="1"/>
  <c r="CK49" i="1" s="1"/>
  <c r="BG70" i="1"/>
  <c r="BG87" i="1"/>
  <c r="X87" i="1"/>
  <c r="P92" i="1"/>
  <c r="AS47" i="1"/>
  <c r="Q47" i="1"/>
  <c r="BY4" i="1"/>
  <c r="Z4" i="3" s="1"/>
  <c r="AT50" i="1"/>
  <c r="BY58" i="1"/>
  <c r="Z58" i="3" s="1"/>
  <c r="AS23" i="1"/>
  <c r="Q23" i="1"/>
  <c r="AS39" i="1"/>
  <c r="Q39" i="1"/>
  <c r="AZ7" i="1"/>
  <c r="CK7" i="1" s="1"/>
  <c r="Q9" i="1"/>
  <c r="Q16" i="1"/>
  <c r="X17" i="1"/>
  <c r="AE17" i="1" s="1"/>
  <c r="BS17" i="1" s="1"/>
  <c r="X18" i="1"/>
  <c r="R24" i="1"/>
  <c r="BG24" i="1" s="1"/>
  <c r="R27" i="1"/>
  <c r="Q32" i="1"/>
  <c r="AT36" i="1"/>
  <c r="Q48" i="1"/>
  <c r="Q60" i="1"/>
  <c r="Q94" i="1"/>
  <c r="AS100" i="1"/>
  <c r="AS99" i="1"/>
  <c r="Q99" i="1"/>
  <c r="AS43" i="1"/>
  <c r="Q43" i="1"/>
  <c r="AS44" i="1"/>
  <c r="P79" i="1"/>
  <c r="P97" i="1"/>
  <c r="R37" i="1"/>
  <c r="BG37" i="1" s="1"/>
  <c r="R104" i="1"/>
  <c r="BG104" i="1" s="1"/>
  <c r="AS19" i="1"/>
  <c r="AZ19" i="1" s="1"/>
  <c r="CK19" i="1" s="1"/>
  <c r="Q19" i="1"/>
  <c r="AS20" i="1"/>
  <c r="AS96" i="1"/>
  <c r="AS95" i="1"/>
  <c r="Q95" i="1"/>
  <c r="AZ4" i="1"/>
  <c r="Q8" i="1"/>
  <c r="AS8" i="1"/>
  <c r="AL11" i="1"/>
  <c r="AS16" i="1"/>
  <c r="AZ16" i="1" s="1"/>
  <c r="AT26" i="1"/>
  <c r="AT27" i="1"/>
  <c r="AZ29" i="1"/>
  <c r="CK29" i="1" s="1"/>
  <c r="AS48" i="1"/>
  <c r="AS51" i="1"/>
  <c r="Q51" i="1"/>
  <c r="AS52" i="1"/>
  <c r="AV51" i="1"/>
  <c r="AT53" i="1"/>
  <c r="BA53" i="1" s="1"/>
  <c r="CL53" i="1" s="1"/>
  <c r="AF53" i="3" s="1"/>
  <c r="R53" i="1"/>
  <c r="AZ105" i="1"/>
  <c r="CK105" i="1" s="1"/>
  <c r="AS27" i="1"/>
  <c r="AZ27" i="1" s="1"/>
  <c r="CK27" i="1" s="1"/>
  <c r="Q27" i="1"/>
  <c r="AS28" i="1"/>
  <c r="BY31" i="1"/>
  <c r="AS31" i="1"/>
  <c r="CE31" i="1" s="1"/>
  <c r="Q31" i="1"/>
  <c r="P80" i="1"/>
  <c r="P98" i="1"/>
  <c r="AZ34" i="1"/>
  <c r="AS61" i="1"/>
  <c r="AZ61" i="1" s="1"/>
  <c r="CK61" i="1" s="1"/>
  <c r="Q61" i="1"/>
  <c r="AS62" i="1"/>
  <c r="BA70" i="1"/>
  <c r="BY70" i="1"/>
  <c r="AS35" i="1"/>
  <c r="Q35" i="1"/>
  <c r="AS36" i="1"/>
  <c r="AZ36" i="1" s="1"/>
  <c r="Z51" i="1"/>
  <c r="Z52" i="1"/>
  <c r="AT69" i="1"/>
  <c r="R69" i="1"/>
  <c r="Q100" i="1"/>
  <c r="P73" i="1"/>
  <c r="P91" i="1"/>
  <c r="Q7" i="1"/>
  <c r="X14" i="1"/>
  <c r="AE14" i="1" s="1"/>
  <c r="Q18" i="1"/>
  <c r="BY27" i="1"/>
  <c r="Q34" i="1"/>
  <c r="AZ42" i="1"/>
  <c r="AS55" i="1"/>
  <c r="Q55" i="1"/>
  <c r="Q58" i="1"/>
  <c r="AS83" i="1"/>
  <c r="Q83" i="1"/>
  <c r="AS84" i="1"/>
  <c r="AT32" i="1"/>
  <c r="AS90" i="1"/>
  <c r="AS89" i="1"/>
  <c r="Q89" i="1"/>
  <c r="AS103" i="1"/>
  <c r="Q103" i="1"/>
  <c r="AS104" i="1"/>
  <c r="BY103" i="1"/>
  <c r="AT105" i="1"/>
  <c r="R105" i="1"/>
  <c r="AT106" i="1"/>
  <c r="BY68" i="1"/>
  <c r="Q68" i="1"/>
  <c r="Q69" i="1"/>
  <c r="Q90" i="1"/>
  <c r="BY104" i="1"/>
  <c r="AS63" i="1"/>
  <c r="Q63" i="1"/>
  <c r="AS64" i="1"/>
  <c r="X78" i="1"/>
  <c r="X77" i="1"/>
  <c r="AZ82" i="1"/>
  <c r="AS94" i="1"/>
  <c r="AS93" i="1"/>
  <c r="Q93" i="1"/>
  <c r="AS102" i="1"/>
  <c r="R64" i="1"/>
  <c r="BG64" i="1" s="1"/>
  <c r="AT65" i="1"/>
  <c r="R65" i="1"/>
  <c r="AT66" i="1"/>
  <c r="AZ69" i="1"/>
  <c r="CK69" i="1" s="1"/>
  <c r="Q88" i="1"/>
  <c r="Q96" i="1"/>
  <c r="AS60" i="1"/>
  <c r="AZ66" i="1"/>
  <c r="BA67" i="1"/>
  <c r="CL67" i="1" s="1"/>
  <c r="AS68" i="1"/>
  <c r="AS88" i="1"/>
  <c r="Q105" i="1"/>
  <c r="M62" i="3" l="1"/>
  <c r="J62" i="3"/>
  <c r="Z57" i="3"/>
  <c r="Z53" i="3"/>
  <c r="J52" i="3"/>
  <c r="M52" i="3"/>
  <c r="M4" i="3"/>
  <c r="J4" i="3"/>
  <c r="Z108" i="3"/>
  <c r="AC108" i="3"/>
  <c r="Z107" i="3"/>
  <c r="AC107" i="3"/>
  <c r="I44" i="19"/>
  <c r="I68" i="19"/>
  <c r="E68" i="19"/>
  <c r="C44" i="19"/>
  <c r="F68" i="19"/>
  <c r="K68" i="19"/>
  <c r="M44" i="19"/>
  <c r="J68" i="19"/>
  <c r="Q68" i="19"/>
  <c r="H68" i="19"/>
  <c r="G68" i="19"/>
  <c r="J44" i="19"/>
  <c r="S44" i="19"/>
  <c r="O44" i="19"/>
  <c r="L68" i="19"/>
  <c r="S68" i="19"/>
  <c r="G44" i="19"/>
  <c r="L44" i="19"/>
  <c r="R44" i="19"/>
  <c r="C68" i="19"/>
  <c r="P44" i="19"/>
  <c r="R68" i="19"/>
  <c r="E44" i="19"/>
  <c r="N68" i="19"/>
  <c r="O68" i="19"/>
  <c r="F44" i="19"/>
  <c r="K44" i="19"/>
  <c r="D68" i="19"/>
  <c r="M68" i="19"/>
  <c r="P68" i="19"/>
  <c r="H44" i="19"/>
  <c r="N44" i="19"/>
  <c r="D44" i="19"/>
  <c r="Q44" i="19"/>
  <c r="R25" i="5"/>
  <c r="AI17" i="3"/>
  <c r="Y118" i="5"/>
  <c r="W118" i="5"/>
  <c r="AI66" i="3"/>
  <c r="AI43" i="3"/>
  <c r="AH32" i="3"/>
  <c r="AI32" i="3" s="1"/>
  <c r="AH40" i="3"/>
  <c r="AI40" i="3" s="1"/>
  <c r="AH18" i="3"/>
  <c r="AI18" i="3" s="1"/>
  <c r="AP119" i="5"/>
  <c r="AG65" i="5"/>
  <c r="AH65" i="5" s="1"/>
  <c r="AG24" i="5"/>
  <c r="AH24" i="5" s="1"/>
  <c r="AF43" i="5"/>
  <c r="AH35" i="3"/>
  <c r="AI35" i="3" s="1"/>
  <c r="AF27" i="5"/>
  <c r="AP117" i="5"/>
  <c r="AH67" i="3"/>
  <c r="AI67" i="3" s="1"/>
  <c r="Q19" i="5"/>
  <c r="R19" i="5" s="1"/>
  <c r="R64" i="5"/>
  <c r="AP118" i="5"/>
  <c r="Y117" i="5"/>
  <c r="X117" i="5"/>
  <c r="W117" i="5"/>
  <c r="P9" i="12"/>
  <c r="P11" i="12" s="1"/>
  <c r="P84" i="12"/>
  <c r="P103" i="12"/>
  <c r="Q15" i="12"/>
  <c r="P13" i="12"/>
  <c r="P100" i="12"/>
  <c r="P81" i="12"/>
  <c r="Q12" i="12"/>
  <c r="P88" i="12"/>
  <c r="Q19" i="12"/>
  <c r="P17" i="12"/>
  <c r="P107" i="12"/>
  <c r="P102" i="12"/>
  <c r="Q14" i="12"/>
  <c r="P83" i="12"/>
  <c r="Q8" i="12"/>
  <c r="P10" i="12"/>
  <c r="P77" i="12"/>
  <c r="P96" i="12"/>
  <c r="P87" i="12"/>
  <c r="Q18" i="12"/>
  <c r="P16" i="12"/>
  <c r="P106" i="12"/>
  <c r="AB21" i="7"/>
  <c r="AC31" i="7"/>
  <c r="CE66" i="1"/>
  <c r="X25" i="1"/>
  <c r="AE25" i="1" s="1"/>
  <c r="BS25" i="1" s="1"/>
  <c r="X30" i="1"/>
  <c r="AE30" i="1" s="1"/>
  <c r="AE29" i="1"/>
  <c r="BS29" i="1" s="1"/>
  <c r="AA100" i="7"/>
  <c r="AN94" i="1" s="1"/>
  <c r="S16" i="1"/>
  <c r="BH16" i="1" s="1"/>
  <c r="AN8" i="1"/>
  <c r="BZ8" i="1" s="1"/>
  <c r="L64" i="1"/>
  <c r="AM88" i="1"/>
  <c r="BY88" i="1" s="1"/>
  <c r="BG54" i="1"/>
  <c r="AL74" i="1"/>
  <c r="Q74" i="1" s="1"/>
  <c r="AE72" i="1"/>
  <c r="X71" i="1"/>
  <c r="AE71" i="1" s="1"/>
  <c r="BS71" i="1" s="1"/>
  <c r="O78" i="3" s="1"/>
  <c r="S24" i="1"/>
  <c r="BH24" i="1" s="1"/>
  <c r="BY62" i="1"/>
  <c r="R46" i="1"/>
  <c r="BG46" i="1" s="1"/>
  <c r="BY54" i="1"/>
  <c r="AA51" i="7"/>
  <c r="AN46" i="1" s="1"/>
  <c r="AT40" i="1"/>
  <c r="CE40" i="1" s="1"/>
  <c r="U87" i="7"/>
  <c r="L82" i="1" s="1"/>
  <c r="V19" i="7"/>
  <c r="V87" i="7" s="1"/>
  <c r="M82" i="1" s="1"/>
  <c r="AB33" i="7"/>
  <c r="AC33" i="7" s="1"/>
  <c r="T88" i="7"/>
  <c r="K83" i="1" s="1"/>
  <c r="Z16" i="5"/>
  <c r="AG16" i="5" s="1"/>
  <c r="AH16" i="5" s="1"/>
  <c r="W52" i="7"/>
  <c r="N47" i="1" s="1"/>
  <c r="W94" i="7"/>
  <c r="N88" i="1" s="1"/>
  <c r="U106" i="7"/>
  <c r="L100" i="1" s="1"/>
  <c r="S28" i="1"/>
  <c r="BH28" i="1" s="1"/>
  <c r="BA54" i="1"/>
  <c r="CK54" i="1" s="1"/>
  <c r="BY37" i="1"/>
  <c r="BZ51" i="1"/>
  <c r="CF51" i="1"/>
  <c r="AO62" i="1"/>
  <c r="T62" i="1" s="1"/>
  <c r="AT44" i="1"/>
  <c r="CE44" i="1" s="1"/>
  <c r="AN37" i="1"/>
  <c r="S37" i="1" s="1"/>
  <c r="Z38" i="1" s="1"/>
  <c r="M64" i="1"/>
  <c r="CE38" i="1"/>
  <c r="V113" i="7"/>
  <c r="W113" i="7" s="1"/>
  <c r="N106" i="1" s="1"/>
  <c r="M24" i="1"/>
  <c r="AO37" i="1"/>
  <c r="AV37" i="1" s="1"/>
  <c r="K95" i="1"/>
  <c r="R47" i="1"/>
  <c r="Y47" i="1" s="1"/>
  <c r="R94" i="1"/>
  <c r="BG94" i="1" s="1"/>
  <c r="AM22" i="1"/>
  <c r="BY22" i="1" s="1"/>
  <c r="AB69" i="7"/>
  <c r="AO64" i="1" s="1"/>
  <c r="AB43" i="7"/>
  <c r="AC43" i="7" s="1"/>
  <c r="AN38" i="1"/>
  <c r="S38" i="1" s="1"/>
  <c r="CE41" i="1"/>
  <c r="U99" i="7"/>
  <c r="L93" i="1" s="1"/>
  <c r="M21" i="1"/>
  <c r="AT42" i="1"/>
  <c r="BA42" i="1" s="1"/>
  <c r="CK42" i="1" s="1"/>
  <c r="AA71" i="7"/>
  <c r="AB71" i="7" s="1"/>
  <c r="V45" i="7"/>
  <c r="W45" i="7" s="1"/>
  <c r="N40" i="1" s="1"/>
  <c r="BY28" i="1"/>
  <c r="R41" i="1"/>
  <c r="Y42" i="1" s="1"/>
  <c r="R93" i="1"/>
  <c r="Y93" i="1" s="1"/>
  <c r="M85" i="1"/>
  <c r="BZ28" i="1"/>
  <c r="BA41" i="1"/>
  <c r="CL41" i="1" s="1"/>
  <c r="BZ47" i="1"/>
  <c r="AT39" i="1"/>
  <c r="BA39" i="1" s="1"/>
  <c r="CL39" i="1" s="1"/>
  <c r="AC56" i="7"/>
  <c r="AD56" i="7" s="1"/>
  <c r="M51" i="1"/>
  <c r="AM38" i="1"/>
  <c r="BA38" i="1" s="1"/>
  <c r="V21" i="7"/>
  <c r="AC21" i="7" s="1"/>
  <c r="AP16" i="1" s="1"/>
  <c r="U16" i="1" s="1"/>
  <c r="L16" i="1"/>
  <c r="BY66" i="1"/>
  <c r="Z66" i="5" s="1"/>
  <c r="AG66" i="5" s="1"/>
  <c r="AH66" i="5" s="1"/>
  <c r="BY41" i="1"/>
  <c r="Z41" i="5" s="1"/>
  <c r="AG41" i="5" s="1"/>
  <c r="AH41" i="5" s="1"/>
  <c r="V12" i="7"/>
  <c r="V80" i="7" s="1"/>
  <c r="M75" i="1" s="1"/>
  <c r="AA44" i="7"/>
  <c r="AB44" i="7" s="1"/>
  <c r="U80" i="7"/>
  <c r="L75" i="1" s="1"/>
  <c r="BY51" i="1"/>
  <c r="BH68" i="1"/>
  <c r="S84" i="7"/>
  <c r="J79" i="1" s="1"/>
  <c r="BA50" i="1"/>
  <c r="CK50" i="1" s="1"/>
  <c r="AA48" i="7"/>
  <c r="AB48" i="7" s="1"/>
  <c r="AM63" i="1"/>
  <c r="R63" i="1" s="1"/>
  <c r="BG63" i="1" s="1"/>
  <c r="AN64" i="1"/>
  <c r="S64" i="1" s="1"/>
  <c r="BH64" i="1" s="1"/>
  <c r="AB32" i="7"/>
  <c r="AO27" i="1" s="1"/>
  <c r="M67" i="1"/>
  <c r="AF17" i="1"/>
  <c r="BT17" i="1" s="1"/>
  <c r="BY50" i="1"/>
  <c r="CE58" i="1"/>
  <c r="AA64" i="7"/>
  <c r="AM59" i="1"/>
  <c r="R59" i="1" s="1"/>
  <c r="V28" i="7"/>
  <c r="L23" i="1"/>
  <c r="BY43" i="1"/>
  <c r="Z43" i="5" s="1"/>
  <c r="CE48" i="1"/>
  <c r="Z48" i="1"/>
  <c r="AT94" i="1"/>
  <c r="CE94" i="1" s="1"/>
  <c r="V9" i="7"/>
  <c r="W9" i="7" s="1"/>
  <c r="M60" i="1"/>
  <c r="T98" i="7"/>
  <c r="K92" i="1" s="1"/>
  <c r="AN62" i="1"/>
  <c r="S62" i="1" s="1"/>
  <c r="BH62" i="1" s="1"/>
  <c r="AA55" i="7"/>
  <c r="AN50" i="1" s="1"/>
  <c r="AN67" i="1"/>
  <c r="S67" i="1" s="1"/>
  <c r="BH67" i="1" s="1"/>
  <c r="AB72" i="7"/>
  <c r="U77" i="7"/>
  <c r="L72" i="1" s="1"/>
  <c r="U11" i="7"/>
  <c r="V11" i="7" s="1"/>
  <c r="K6" i="1"/>
  <c r="R43" i="1"/>
  <c r="Y43" i="1" s="1"/>
  <c r="BY47" i="1"/>
  <c r="Z47" i="5" s="1"/>
  <c r="AG47" i="5" s="1"/>
  <c r="AH47" i="5" s="1"/>
  <c r="AF50" i="1"/>
  <c r="AB29" i="7"/>
  <c r="AC29" i="7" s="1"/>
  <c r="AB28" i="7"/>
  <c r="AC28" i="7" s="1"/>
  <c r="AA39" i="7"/>
  <c r="AN34" i="1" s="1"/>
  <c r="AB24" i="7"/>
  <c r="L4" i="1"/>
  <c r="M59" i="1"/>
  <c r="V36" i="7"/>
  <c r="L31" i="1"/>
  <c r="L54" i="1"/>
  <c r="R39" i="1"/>
  <c r="Y40" i="1" s="1"/>
  <c r="AT47" i="1"/>
  <c r="CF47" i="1" s="1"/>
  <c r="CF48" i="1"/>
  <c r="S103" i="7"/>
  <c r="J97" i="1" s="1"/>
  <c r="X82" i="1"/>
  <c r="AE82" i="1" s="1"/>
  <c r="BM87" i="1"/>
  <c r="BA57" i="1"/>
  <c r="CL57" i="1" s="1"/>
  <c r="AF57" i="3" s="1"/>
  <c r="CE68" i="1"/>
  <c r="AV52" i="1"/>
  <c r="CG52" i="1" s="1"/>
  <c r="CA51" i="1"/>
  <c r="AB26" i="7"/>
  <c r="AN21" i="1"/>
  <c r="BZ21" i="1" s="1"/>
  <c r="V75" i="7"/>
  <c r="L70" i="1"/>
  <c r="W41" i="7"/>
  <c r="N36" i="1" s="1"/>
  <c r="M36" i="1"/>
  <c r="AB111" i="7"/>
  <c r="AN104" i="1"/>
  <c r="BY55" i="1"/>
  <c r="Z55" i="3" s="1"/>
  <c r="R55" i="1"/>
  <c r="Y56" i="1" s="1"/>
  <c r="V68" i="7"/>
  <c r="L63" i="1"/>
  <c r="V23" i="7"/>
  <c r="L18" i="1"/>
  <c r="L10" i="1"/>
  <c r="U83" i="7"/>
  <c r="L78" i="1" s="1"/>
  <c r="AA37" i="7"/>
  <c r="AM32" i="1"/>
  <c r="AB9" i="7"/>
  <c r="AA11" i="7"/>
  <c r="M27" i="1"/>
  <c r="W32" i="7"/>
  <c r="N27" i="1" s="1"/>
  <c r="AB60" i="7"/>
  <c r="AC60" i="7" s="1"/>
  <c r="S55" i="1"/>
  <c r="Z55" i="1" s="1"/>
  <c r="AG55" i="1" s="1"/>
  <c r="BU55" i="1" s="1"/>
  <c r="L48" i="1"/>
  <c r="V53" i="7"/>
  <c r="L19" i="1"/>
  <c r="V24" i="7"/>
  <c r="W59" i="7"/>
  <c r="N54" i="1" s="1"/>
  <c r="M54" i="1"/>
  <c r="U81" i="7"/>
  <c r="L76" i="1" s="1"/>
  <c r="V13" i="7"/>
  <c r="U100" i="7"/>
  <c r="L94" i="1" s="1"/>
  <c r="L8" i="1"/>
  <c r="AT23" i="1"/>
  <c r="BA23" i="1" s="1"/>
  <c r="CL23" i="1" s="1"/>
  <c r="V15" i="7"/>
  <c r="W15" i="7" s="1"/>
  <c r="AU56" i="1"/>
  <c r="CF56" i="1" s="1"/>
  <c r="AO16" i="1"/>
  <c r="T16" i="1" s="1"/>
  <c r="W50" i="7"/>
  <c r="N45" i="1" s="1"/>
  <c r="M45" i="1"/>
  <c r="AA61" i="7"/>
  <c r="AM56" i="1"/>
  <c r="AB53" i="7"/>
  <c r="AN48" i="1"/>
  <c r="W34" i="7"/>
  <c r="N29" i="1" s="1"/>
  <c r="M29" i="1"/>
  <c r="AB63" i="7"/>
  <c r="AN58" i="1"/>
  <c r="W14" i="7"/>
  <c r="M9" i="1"/>
  <c r="U102" i="7"/>
  <c r="L96" i="1" s="1"/>
  <c r="V112" i="7"/>
  <c r="AC112" i="7" s="1"/>
  <c r="L105" i="1"/>
  <c r="V27" i="7"/>
  <c r="L22" i="1"/>
  <c r="W61" i="7"/>
  <c r="N56" i="1" s="1"/>
  <c r="M56" i="1"/>
  <c r="AZ38" i="1"/>
  <c r="R23" i="1"/>
  <c r="Y24" i="1" s="1"/>
  <c r="AF24" i="1" s="1"/>
  <c r="AN103" i="1"/>
  <c r="S103" i="1" s="1"/>
  <c r="BH103" i="1" s="1"/>
  <c r="AB110" i="7"/>
  <c r="AB75" i="7"/>
  <c r="AN70" i="1"/>
  <c r="V71" i="7"/>
  <c r="L66" i="1"/>
  <c r="AA50" i="7"/>
  <c r="AM45" i="1"/>
  <c r="AZ70" i="1"/>
  <c r="CK70" i="1" s="1"/>
  <c r="AT37" i="1"/>
  <c r="CE37" i="1" s="1"/>
  <c r="AT55" i="1"/>
  <c r="CE55" i="1" s="1"/>
  <c r="V82" i="7"/>
  <c r="M77" i="1" s="1"/>
  <c r="AA23" i="7"/>
  <c r="AM18" i="1"/>
  <c r="AB35" i="7"/>
  <c r="AN30" i="1"/>
  <c r="BZ30" i="1" s="1"/>
  <c r="V92" i="7"/>
  <c r="L86" i="1"/>
  <c r="L36" i="1"/>
  <c r="AT24" i="1"/>
  <c r="BA24" i="1" s="1"/>
  <c r="AA96" i="7"/>
  <c r="AN90" i="1" s="1"/>
  <c r="S90" i="1" s="1"/>
  <c r="BH90" i="1" s="1"/>
  <c r="Z17" i="5"/>
  <c r="AG17" i="5" s="1"/>
  <c r="AH17" i="5" s="1"/>
  <c r="BZ55" i="1"/>
  <c r="U62" i="1"/>
  <c r="V101" i="7"/>
  <c r="M95" i="1" s="1"/>
  <c r="AB13" i="7"/>
  <c r="AB100" i="7" s="1"/>
  <c r="AN4" i="1"/>
  <c r="BZ4" i="1" s="1"/>
  <c r="V51" i="7"/>
  <c r="L46" i="1"/>
  <c r="AB46" i="7"/>
  <c r="AN41" i="1"/>
  <c r="BA51" i="1"/>
  <c r="CL51" i="1" s="1"/>
  <c r="AF51" i="3" s="1"/>
  <c r="BY26" i="1"/>
  <c r="Z26" i="5" s="1"/>
  <c r="AG26" i="5" s="1"/>
  <c r="AH26" i="5" s="1"/>
  <c r="AT93" i="1"/>
  <c r="CE93" i="1" s="1"/>
  <c r="R51" i="1"/>
  <c r="Y51" i="1" s="1"/>
  <c r="BN51" i="1" s="1"/>
  <c r="BY90" i="1"/>
  <c r="X76" i="1"/>
  <c r="AE76" i="1" s="1"/>
  <c r="AT52" i="1"/>
  <c r="CE52" i="1" s="1"/>
  <c r="AE102" i="1"/>
  <c r="R85" i="1"/>
  <c r="Y85" i="1" s="1"/>
  <c r="BY34" i="1"/>
  <c r="AT85" i="1"/>
  <c r="BA85" i="1" s="1"/>
  <c r="CL85" i="1" s="1"/>
  <c r="BG57" i="1"/>
  <c r="X59" i="1"/>
  <c r="AE59" i="1" s="1"/>
  <c r="BS59" i="1" s="1"/>
  <c r="O59" i="3" s="1"/>
  <c r="X58" i="1"/>
  <c r="AE58" i="1" s="1"/>
  <c r="CE17" i="1"/>
  <c r="BZ23" i="1"/>
  <c r="BM50" i="1"/>
  <c r="Z64" i="5"/>
  <c r="AG64" i="5" s="1"/>
  <c r="AH64" i="5" s="1"/>
  <c r="Y8" i="1"/>
  <c r="AF8" i="1" s="1"/>
  <c r="BY36" i="1"/>
  <c r="AU106" i="1"/>
  <c r="CF106" i="1" s="1"/>
  <c r="BY30" i="1"/>
  <c r="Z30" i="5" s="1"/>
  <c r="BG30" i="1"/>
  <c r="S105" i="1"/>
  <c r="Z105" i="1" s="1"/>
  <c r="R60" i="1"/>
  <c r="BG60" i="1" s="1"/>
  <c r="BZ68" i="1"/>
  <c r="AN52" i="1"/>
  <c r="BB52" i="1" s="1"/>
  <c r="W57" i="7"/>
  <c r="N52" i="1" s="1"/>
  <c r="M52" i="1"/>
  <c r="X46" i="1"/>
  <c r="AE46" i="1" s="1"/>
  <c r="S23" i="1"/>
  <c r="Z23" i="1" s="1"/>
  <c r="AG23" i="1" s="1"/>
  <c r="BU23" i="1" s="1"/>
  <c r="W20" i="7"/>
  <c r="N15" i="1" s="1"/>
  <c r="M15" i="1"/>
  <c r="AT76" i="1"/>
  <c r="CE76" i="1" s="1"/>
  <c r="Y58" i="1"/>
  <c r="AF58" i="1" s="1"/>
  <c r="AU105" i="1"/>
  <c r="CF105" i="1" s="1"/>
  <c r="BY85" i="1"/>
  <c r="AZ25" i="1"/>
  <c r="CK25" i="1" s="1"/>
  <c r="AF7" i="1"/>
  <c r="BT7" i="1" s="1"/>
  <c r="BY19" i="1"/>
  <c r="CA26" i="1"/>
  <c r="AG47" i="1"/>
  <c r="BU47" i="1" s="1"/>
  <c r="BC37" i="1"/>
  <c r="CN37" i="1" s="1"/>
  <c r="AE45" i="1"/>
  <c r="BS45" i="1" s="1"/>
  <c r="AU23" i="1"/>
  <c r="BB23" i="1" s="1"/>
  <c r="CM23" i="1" s="1"/>
  <c r="AZ67" i="1"/>
  <c r="CK67" i="1" s="1"/>
  <c r="CE67" i="1"/>
  <c r="Z67" i="5"/>
  <c r="AG67" i="5" s="1"/>
  <c r="V73" i="7"/>
  <c r="L68" i="1"/>
  <c r="AB73" i="7"/>
  <c r="AT30" i="1"/>
  <c r="AT29" i="1"/>
  <c r="BA29" i="1" s="1"/>
  <c r="CL29" i="1" s="1"/>
  <c r="R29" i="1"/>
  <c r="BG29" i="1" s="1"/>
  <c r="AA38" i="7"/>
  <c r="AM33" i="1"/>
  <c r="R33" i="1" s="1"/>
  <c r="X101" i="1"/>
  <c r="AE101" i="1" s="1"/>
  <c r="BS101" i="1" s="1"/>
  <c r="O115" i="3" s="1"/>
  <c r="AU20" i="1"/>
  <c r="CF20" i="1" s="1"/>
  <c r="AU19" i="1"/>
  <c r="S19" i="1"/>
  <c r="CE53" i="1"/>
  <c r="AA45" i="7"/>
  <c r="AM40" i="1"/>
  <c r="R40" i="1" s="1"/>
  <c r="AD42" i="7"/>
  <c r="AP37" i="1"/>
  <c r="AB41" i="7"/>
  <c r="AN36" i="1"/>
  <c r="Y35" i="1"/>
  <c r="AF35" i="1" s="1"/>
  <c r="BT35" i="1" s="1"/>
  <c r="Y36" i="1"/>
  <c r="AF36" i="1" s="1"/>
  <c r="BB24" i="1"/>
  <c r="AB62" i="7"/>
  <c r="AN57" i="1"/>
  <c r="Z105" i="7"/>
  <c r="AA18" i="7"/>
  <c r="Z16" i="7"/>
  <c r="AM13" i="1"/>
  <c r="R13" i="1" s="1"/>
  <c r="Y14" i="1" s="1"/>
  <c r="BM14" i="1" s="1"/>
  <c r="Z86" i="7"/>
  <c r="AM81" i="1" s="1"/>
  <c r="S27" i="1"/>
  <c r="BH27" i="1" s="1"/>
  <c r="AU28" i="1"/>
  <c r="BZ27" i="1"/>
  <c r="AU27" i="1"/>
  <c r="X49" i="1"/>
  <c r="BG49" i="1"/>
  <c r="BY29" i="1"/>
  <c r="S89" i="7"/>
  <c r="J78" i="1"/>
  <c r="AA20" i="7"/>
  <c r="AM15" i="1"/>
  <c r="R15" i="1" s="1"/>
  <c r="AM76" i="1"/>
  <c r="R76" i="1" s="1"/>
  <c r="BG76" i="1" s="1"/>
  <c r="V86" i="7"/>
  <c r="M81" i="1" s="1"/>
  <c r="W18" i="7"/>
  <c r="V105" i="7"/>
  <c r="M99" i="1" s="1"/>
  <c r="M13" i="1"/>
  <c r="Z95" i="7"/>
  <c r="Z76" i="7"/>
  <c r="AM3" i="1"/>
  <c r="Z10" i="7"/>
  <c r="AA8" i="7"/>
  <c r="U76" i="7"/>
  <c r="L71" i="1" s="1"/>
  <c r="V8" i="7"/>
  <c r="U95" i="7"/>
  <c r="L89" i="1" s="1"/>
  <c r="L3" i="1"/>
  <c r="BZ26" i="1"/>
  <c r="S26" i="1"/>
  <c r="AA49" i="7"/>
  <c r="AM44" i="1"/>
  <c r="AC52" i="7"/>
  <c r="AO47" i="1"/>
  <c r="T47" i="1" s="1"/>
  <c r="AA48" i="1" s="1"/>
  <c r="T97" i="7"/>
  <c r="K91" i="1" s="1"/>
  <c r="T78" i="7"/>
  <c r="K73" i="1" s="1"/>
  <c r="U10" i="7"/>
  <c r="K5" i="1"/>
  <c r="S107" i="7"/>
  <c r="J95" i="1"/>
  <c r="AO105" i="1"/>
  <c r="N62" i="1"/>
  <c r="AD67" i="7"/>
  <c r="S69" i="1"/>
  <c r="BH69" i="1" s="1"/>
  <c r="AU70" i="1"/>
  <c r="BZ69" i="1"/>
  <c r="AU69" i="1"/>
  <c r="BB69" i="1" s="1"/>
  <c r="CM69" i="1" s="1"/>
  <c r="X34" i="1"/>
  <c r="AE34" i="1" s="1"/>
  <c r="X33" i="1"/>
  <c r="AE33" i="1" s="1"/>
  <c r="BS33" i="1" s="1"/>
  <c r="AB58" i="7"/>
  <c r="AN53" i="1"/>
  <c r="V74" i="7"/>
  <c r="L69" i="1"/>
  <c r="AB74" i="7"/>
  <c r="Z82" i="7"/>
  <c r="Z101" i="7"/>
  <c r="AM9" i="1"/>
  <c r="AA14" i="7"/>
  <c r="Z102" i="7"/>
  <c r="AA15" i="7"/>
  <c r="Z83" i="7"/>
  <c r="AM10" i="1"/>
  <c r="R10" i="1" s="1"/>
  <c r="BG10" i="1" s="1"/>
  <c r="AN49" i="1"/>
  <c r="AB54" i="7"/>
  <c r="AB30" i="7"/>
  <c r="AN25" i="1"/>
  <c r="S25" i="1" s="1"/>
  <c r="AB65" i="7"/>
  <c r="AN60" i="1"/>
  <c r="CE20" i="1"/>
  <c r="Z25" i="5"/>
  <c r="AG25" i="5" s="1"/>
  <c r="AH25" i="5" s="1"/>
  <c r="V49" i="7"/>
  <c r="L44" i="1"/>
  <c r="V22" i="7"/>
  <c r="L17" i="1"/>
  <c r="X41" i="1"/>
  <c r="AE41" i="1" s="1"/>
  <c r="BS41" i="1" s="1"/>
  <c r="X42" i="1"/>
  <c r="AE42" i="1" s="1"/>
  <c r="AZ33" i="1"/>
  <c r="CK33" i="1" s="1"/>
  <c r="AB51" i="7"/>
  <c r="S79" i="7"/>
  <c r="J74" i="1" s="1"/>
  <c r="S98" i="7"/>
  <c r="J92" i="1" s="1"/>
  <c r="J6" i="1"/>
  <c r="AB47" i="7"/>
  <c r="AN42" i="1"/>
  <c r="BZ42" i="1" s="1"/>
  <c r="Z106" i="7"/>
  <c r="Z17" i="7"/>
  <c r="AA19" i="7"/>
  <c r="Z87" i="7"/>
  <c r="AM82" i="1" s="1"/>
  <c r="AM14" i="1"/>
  <c r="V93" i="7"/>
  <c r="L87" i="1"/>
  <c r="AB94" i="7"/>
  <c r="AN88" i="1"/>
  <c r="AB27" i="7"/>
  <c r="AN22" i="1"/>
  <c r="BY21" i="1"/>
  <c r="AT22" i="1"/>
  <c r="AT21" i="1"/>
  <c r="V62" i="7"/>
  <c r="L57" i="1"/>
  <c r="AN65" i="1"/>
  <c r="AB70" i="7"/>
  <c r="R42" i="1"/>
  <c r="BG42" i="1" s="1"/>
  <c r="AB34" i="7"/>
  <c r="AN29" i="1"/>
  <c r="BZ29" i="1" s="1"/>
  <c r="AB91" i="7"/>
  <c r="AN85" i="1"/>
  <c r="AT75" i="1"/>
  <c r="CE75" i="1" s="1"/>
  <c r="BY75" i="1"/>
  <c r="L42" i="1"/>
  <c r="V47" i="7"/>
  <c r="V96" i="7"/>
  <c r="M90" i="1" s="1"/>
  <c r="AM61" i="1"/>
  <c r="R61" i="1" s="1"/>
  <c r="AA66" i="7"/>
  <c r="AM72" i="1"/>
  <c r="BZ72" i="1" s="1"/>
  <c r="V70" i="7"/>
  <c r="L65" i="1"/>
  <c r="AA80" i="7"/>
  <c r="AB12" i="7"/>
  <c r="AA99" i="7"/>
  <c r="AN93" i="1" s="1"/>
  <c r="AN7" i="1"/>
  <c r="S7" i="1" s="1"/>
  <c r="BH7" i="1" s="1"/>
  <c r="W66" i="7"/>
  <c r="N61" i="1" s="1"/>
  <c r="M61" i="1"/>
  <c r="R19" i="1"/>
  <c r="BG19" i="1" s="1"/>
  <c r="AT19" i="1"/>
  <c r="BA19" i="1" s="1"/>
  <c r="CL19" i="1" s="1"/>
  <c r="BZ19" i="1"/>
  <c r="Z108" i="7"/>
  <c r="J102" i="1"/>
  <c r="V54" i="7"/>
  <c r="L49" i="1"/>
  <c r="T84" i="7"/>
  <c r="K79" i="1" s="1"/>
  <c r="U16" i="7"/>
  <c r="T103" i="7"/>
  <c r="K97" i="1" s="1"/>
  <c r="K11" i="1"/>
  <c r="AN17" i="1"/>
  <c r="AB22" i="7"/>
  <c r="AB25" i="7"/>
  <c r="AN20" i="1"/>
  <c r="AA113" i="7"/>
  <c r="AM106" i="1"/>
  <c r="BA106" i="1" s="1"/>
  <c r="CK106" i="1" s="1"/>
  <c r="AB68" i="7"/>
  <c r="AN63" i="1"/>
  <c r="S88" i="7"/>
  <c r="J77" i="1"/>
  <c r="AB93" i="7"/>
  <c r="AN87" i="1"/>
  <c r="AB40" i="7"/>
  <c r="AN35" i="1"/>
  <c r="V99" i="7"/>
  <c r="M93" i="1" s="1"/>
  <c r="K78" i="1"/>
  <c r="T89" i="7"/>
  <c r="K84" i="1" s="1"/>
  <c r="S97" i="7"/>
  <c r="J91" i="1" s="1"/>
  <c r="S78" i="7"/>
  <c r="J73" i="1" s="1"/>
  <c r="J5" i="1"/>
  <c r="AB59" i="7"/>
  <c r="AN54" i="1"/>
  <c r="W38" i="7"/>
  <c r="N33" i="1" s="1"/>
  <c r="M33" i="1"/>
  <c r="AO19" i="1"/>
  <c r="AB36" i="7"/>
  <c r="AN31" i="1"/>
  <c r="T108" i="7"/>
  <c r="K102" i="1" s="1"/>
  <c r="K96" i="1"/>
  <c r="Z98" i="7"/>
  <c r="AM92" i="1" s="1"/>
  <c r="Z79" i="7"/>
  <c r="AM74" i="1" s="1"/>
  <c r="U85" i="7"/>
  <c r="L80" i="1" s="1"/>
  <c r="V17" i="7"/>
  <c r="U104" i="7"/>
  <c r="L98" i="1" s="1"/>
  <c r="L12" i="1"/>
  <c r="AA92" i="7"/>
  <c r="AM86" i="1"/>
  <c r="BA86" i="1" s="1"/>
  <c r="L6" i="1"/>
  <c r="AC57" i="7"/>
  <c r="AO52" i="1"/>
  <c r="AD31" i="7"/>
  <c r="AQ26" i="1" s="1"/>
  <c r="AP26" i="1"/>
  <c r="S104" i="7"/>
  <c r="J98" i="1" s="1"/>
  <c r="S85" i="7"/>
  <c r="J80" i="1" s="1"/>
  <c r="J12" i="1"/>
  <c r="AZ58" i="1"/>
  <c r="CK58" i="1" s="1"/>
  <c r="CE35" i="1"/>
  <c r="AF57" i="1"/>
  <c r="BT57" i="1" s="1"/>
  <c r="BM17" i="1"/>
  <c r="BA8" i="1"/>
  <c r="AZ47" i="1"/>
  <c r="CK47" i="1" s="1"/>
  <c r="CE54" i="1"/>
  <c r="BG17" i="1"/>
  <c r="CE88" i="1"/>
  <c r="AZ83" i="1"/>
  <c r="CK83" i="1" s="1"/>
  <c r="AE90" i="3" s="1"/>
  <c r="CE8" i="1"/>
  <c r="BA103" i="1"/>
  <c r="CL103" i="1" s="1"/>
  <c r="Y18" i="1"/>
  <c r="BM18" i="1" s="1"/>
  <c r="BA20" i="1"/>
  <c r="Z69" i="5"/>
  <c r="AZ63" i="1"/>
  <c r="CK63" i="1" s="1"/>
  <c r="BA104" i="1"/>
  <c r="CE103" i="1"/>
  <c r="BA49" i="1"/>
  <c r="CL49" i="1" s="1"/>
  <c r="Z35" i="5"/>
  <c r="AG35" i="5" s="1"/>
  <c r="AH35" i="5" s="1"/>
  <c r="Y67" i="1"/>
  <c r="Z48" i="5"/>
  <c r="AG48" i="5" s="1"/>
  <c r="AH48" i="5" s="1"/>
  <c r="Y68" i="1"/>
  <c r="AF68" i="1" s="1"/>
  <c r="AZ84" i="1"/>
  <c r="Z46" i="5"/>
  <c r="BG67" i="1"/>
  <c r="AE81" i="1"/>
  <c r="BS81" i="1" s="1"/>
  <c r="O88" i="3" s="1"/>
  <c r="BA87" i="1"/>
  <c r="CL87" i="1" s="1"/>
  <c r="CE43" i="1"/>
  <c r="X66" i="1"/>
  <c r="AE66" i="1" s="1"/>
  <c r="X65" i="1"/>
  <c r="AE65" i="1" s="1"/>
  <c r="BS65" i="1" s="1"/>
  <c r="BA65" i="1"/>
  <c r="CL65" i="1" s="1"/>
  <c r="AZ23" i="1"/>
  <c r="CK23" i="1" s="1"/>
  <c r="AZ95" i="1"/>
  <c r="CK95" i="1" s="1"/>
  <c r="AE109" i="3" s="1"/>
  <c r="CE27" i="1"/>
  <c r="BM57" i="1"/>
  <c r="AE57" i="1"/>
  <c r="BS57" i="1" s="1"/>
  <c r="O57" i="3" s="1"/>
  <c r="O57" i="5" s="1"/>
  <c r="AZ15" i="1"/>
  <c r="CK15" i="1" s="1"/>
  <c r="AZ89" i="1"/>
  <c r="CK89" i="1" s="1"/>
  <c r="AE103" i="3" s="1"/>
  <c r="X53" i="1"/>
  <c r="AE53" i="1" s="1"/>
  <c r="BS53" i="1" s="1"/>
  <c r="O53" i="3" s="1"/>
  <c r="X54" i="1"/>
  <c r="AE54" i="1" s="1"/>
  <c r="Y31" i="1"/>
  <c r="Y32" i="1"/>
  <c r="AZ41" i="1"/>
  <c r="CK41" i="1" s="1"/>
  <c r="CE87" i="1"/>
  <c r="AZ87" i="1"/>
  <c r="CK87" i="1" s="1"/>
  <c r="AZ46" i="1"/>
  <c r="X86" i="1"/>
  <c r="AE86" i="1" s="1"/>
  <c r="X85" i="1"/>
  <c r="AE85" i="1" s="1"/>
  <c r="BS85" i="1" s="1"/>
  <c r="BB51" i="1"/>
  <c r="CM51" i="1" s="1"/>
  <c r="X93" i="1"/>
  <c r="X94" i="1"/>
  <c r="Z31" i="5"/>
  <c r="AG31" i="5" s="1"/>
  <c r="AH31" i="5" s="1"/>
  <c r="BG8" i="1"/>
  <c r="Y38" i="1"/>
  <c r="BH37" i="1"/>
  <c r="Y37" i="1"/>
  <c r="BG48" i="1"/>
  <c r="BG16" i="1"/>
  <c r="Z23" i="5"/>
  <c r="AG23" i="5" s="1"/>
  <c r="AH23" i="5" s="1"/>
  <c r="Y26" i="1"/>
  <c r="BM26" i="1" s="1"/>
  <c r="BG25" i="1"/>
  <c r="Y25" i="1"/>
  <c r="BM25" i="1" s="1"/>
  <c r="BY6" i="1"/>
  <c r="Z6" i="3" s="1"/>
  <c r="Q6" i="1"/>
  <c r="Y106" i="1"/>
  <c r="Y105" i="1"/>
  <c r="BG85" i="1"/>
  <c r="Y86" i="1"/>
  <c r="BA69" i="1"/>
  <c r="CL69" i="1" s="1"/>
  <c r="AA52" i="1"/>
  <c r="AA51" i="1"/>
  <c r="AH51" i="1" s="1"/>
  <c r="BV51" i="1" s="1"/>
  <c r="Z42" i="5"/>
  <c r="AG42" i="5" s="1"/>
  <c r="AH42" i="5" s="1"/>
  <c r="Z27" i="5"/>
  <c r="CG51" i="1"/>
  <c r="X16" i="1"/>
  <c r="X15" i="1"/>
  <c r="AE15" i="1" s="1"/>
  <c r="BS15" i="1" s="1"/>
  <c r="BA66" i="1"/>
  <c r="AZ68" i="1"/>
  <c r="CK68" i="1" s="1"/>
  <c r="AZ103" i="1"/>
  <c r="CK103" i="1" s="1"/>
  <c r="AE75" i="1"/>
  <c r="BS75" i="1" s="1"/>
  <c r="O82" i="3" s="1"/>
  <c r="AZ52" i="1"/>
  <c r="BA36" i="1"/>
  <c r="CE69" i="1"/>
  <c r="AS5" i="1"/>
  <c r="Q5" i="1"/>
  <c r="AS6" i="1"/>
  <c r="AZ35" i="1"/>
  <c r="CK35" i="1" s="1"/>
  <c r="CE42" i="1"/>
  <c r="Q11" i="1"/>
  <c r="AS12" i="1"/>
  <c r="AS11" i="1"/>
  <c r="AZ11" i="1" s="1"/>
  <c r="CK11" i="1" s="1"/>
  <c r="X99" i="1"/>
  <c r="X100" i="1"/>
  <c r="AE100" i="1" s="1"/>
  <c r="AZ96" i="1"/>
  <c r="AE78" i="1"/>
  <c r="CE28" i="1"/>
  <c r="AZ28" i="1"/>
  <c r="X90" i="1"/>
  <c r="X89" i="1"/>
  <c r="CE26" i="1"/>
  <c r="Z4" i="5"/>
  <c r="AZ43" i="1"/>
  <c r="CK43" i="1" s="1"/>
  <c r="AZ100" i="1"/>
  <c r="Y66" i="1"/>
  <c r="BG65" i="1"/>
  <c r="Y65" i="1"/>
  <c r="BG68" i="1"/>
  <c r="AE68" i="1"/>
  <c r="CE104" i="1"/>
  <c r="AZ104" i="1"/>
  <c r="X83" i="1"/>
  <c r="X84" i="1"/>
  <c r="X56" i="1"/>
  <c r="X55" i="1"/>
  <c r="BG34" i="1"/>
  <c r="AZ20" i="1"/>
  <c r="Y54" i="1"/>
  <c r="Y53" i="1"/>
  <c r="AF53" i="1" s="1"/>
  <c r="BT53" i="1" s="1"/>
  <c r="X51" i="1"/>
  <c r="BM51" i="1" s="1"/>
  <c r="X52" i="1"/>
  <c r="AL97" i="1"/>
  <c r="AZ94" i="1"/>
  <c r="AZ39" i="1"/>
  <c r="CK39" i="1" s="1"/>
  <c r="AG51" i="1"/>
  <c r="BU51" i="1" s="1"/>
  <c r="CE50" i="1"/>
  <c r="CE86" i="1"/>
  <c r="AZ62" i="1"/>
  <c r="Z49" i="5"/>
  <c r="AG49" i="5" s="1"/>
  <c r="X3" i="1"/>
  <c r="X4" i="1"/>
  <c r="AL73" i="1"/>
  <c r="Y70" i="1"/>
  <c r="Y69" i="1"/>
  <c r="Z39" i="5"/>
  <c r="AG39" i="5" s="1"/>
  <c r="AL92" i="1"/>
  <c r="X69" i="1"/>
  <c r="X70" i="1"/>
  <c r="BG69" i="1"/>
  <c r="BG27" i="1"/>
  <c r="X28" i="1"/>
  <c r="X27" i="1"/>
  <c r="X20" i="1"/>
  <c r="X19" i="1"/>
  <c r="BC51" i="1"/>
  <c r="CN51" i="1" s="1"/>
  <c r="BA28" i="1"/>
  <c r="Z20" i="5"/>
  <c r="AG20" i="5" s="1"/>
  <c r="AH20" i="5" s="1"/>
  <c r="AZ64" i="1"/>
  <c r="AZ90" i="1"/>
  <c r="Z68" i="5"/>
  <c r="X103" i="1"/>
  <c r="BM103" i="1" s="1"/>
  <c r="BG103" i="1"/>
  <c r="X104" i="1"/>
  <c r="AZ55" i="1"/>
  <c r="CK55" i="1" s="1"/>
  <c r="AE18" i="1"/>
  <c r="CE105" i="1"/>
  <c r="CE51" i="1"/>
  <c r="AZ51" i="1"/>
  <c r="CK51" i="1" s="1"/>
  <c r="AF104" i="1"/>
  <c r="AL79" i="1"/>
  <c r="AZ60" i="1"/>
  <c r="CK60" i="1" s="1"/>
  <c r="X48" i="1"/>
  <c r="X47" i="1"/>
  <c r="AE87" i="1"/>
  <c r="BS87" i="1" s="1"/>
  <c r="BG53" i="1"/>
  <c r="AZ48" i="1"/>
  <c r="CK48" i="1" s="1"/>
  <c r="AZ88" i="1"/>
  <c r="CE65" i="1"/>
  <c r="X63" i="1"/>
  <c r="X64" i="1"/>
  <c r="BG90" i="1"/>
  <c r="BG7" i="1"/>
  <c r="X8" i="1"/>
  <c r="X7" i="1"/>
  <c r="BM7" i="1" s="1"/>
  <c r="CE36" i="1"/>
  <c r="X61" i="1"/>
  <c r="X62" i="1"/>
  <c r="Y22" i="1"/>
  <c r="Y21" i="1"/>
  <c r="AL98" i="1"/>
  <c r="AE50" i="1"/>
  <c r="BG31" i="1"/>
  <c r="X32" i="1"/>
  <c r="X31" i="1"/>
  <c r="X95" i="1"/>
  <c r="X96" i="1"/>
  <c r="AZ44" i="1"/>
  <c r="AE60" i="1"/>
  <c r="Y27" i="1"/>
  <c r="Y28" i="1"/>
  <c r="X9" i="1"/>
  <c r="X10" i="1"/>
  <c r="X23" i="1"/>
  <c r="X24" i="1"/>
  <c r="AZ31" i="1"/>
  <c r="CK31" i="1" s="1"/>
  <c r="Y76" i="1"/>
  <c r="Y75" i="1"/>
  <c r="AF75" i="1" s="1"/>
  <c r="BT75" i="1" s="1"/>
  <c r="AZ8" i="1"/>
  <c r="BI51" i="1"/>
  <c r="BG75" i="1"/>
  <c r="CE106" i="1"/>
  <c r="X106" i="1"/>
  <c r="X105" i="1"/>
  <c r="AE105" i="1" s="1"/>
  <c r="BS105" i="1" s="1"/>
  <c r="BG105" i="1"/>
  <c r="AE88" i="1"/>
  <c r="AZ93" i="1"/>
  <c r="CK93" i="1" s="1"/>
  <c r="AE107" i="3" s="1"/>
  <c r="AE77" i="1"/>
  <c r="BS77" i="1" s="1"/>
  <c r="O84" i="3" s="1"/>
  <c r="BA105" i="1"/>
  <c r="CL105" i="1" s="1"/>
  <c r="BG58" i="1"/>
  <c r="AL91" i="1"/>
  <c r="BG35" i="1"/>
  <c r="X35" i="1"/>
  <c r="X36" i="1"/>
  <c r="Z70" i="5"/>
  <c r="AG70" i="5" s="1"/>
  <c r="AH70" i="5" s="1"/>
  <c r="AL80" i="1"/>
  <c r="X44" i="1"/>
  <c r="X43" i="1"/>
  <c r="AE43" i="1" s="1"/>
  <c r="BS43" i="1" s="1"/>
  <c r="AZ99" i="1"/>
  <c r="CK99" i="1" s="1"/>
  <c r="AE113" i="3" s="1"/>
  <c r="X40" i="1"/>
  <c r="X39" i="1"/>
  <c r="AZ102" i="1"/>
  <c r="BA43" i="1"/>
  <c r="CL43" i="1" s="1"/>
  <c r="BA27" i="1"/>
  <c r="CL27" i="1" s="1"/>
  <c r="BA26" i="1"/>
  <c r="CE32" i="1"/>
  <c r="Z62" i="3" l="1"/>
  <c r="Z62" i="5" s="1"/>
  <c r="J62" i="5"/>
  <c r="M62" i="5"/>
  <c r="M60" i="3"/>
  <c r="J60" i="3"/>
  <c r="M58" i="3"/>
  <c r="J58" i="3"/>
  <c r="N57" i="3"/>
  <c r="K57" i="3"/>
  <c r="J57" i="3"/>
  <c r="M57" i="3"/>
  <c r="AA55" i="3"/>
  <c r="AD55" i="3"/>
  <c r="AE56" i="3"/>
  <c r="AB56" i="3"/>
  <c r="AC56" i="3" s="1"/>
  <c r="J54" i="3"/>
  <c r="M54" i="3"/>
  <c r="Z54" i="3"/>
  <c r="Z54" i="5" s="1"/>
  <c r="O53" i="5"/>
  <c r="J53" i="3"/>
  <c r="M53" i="3"/>
  <c r="AA51" i="3"/>
  <c r="AD51" i="3"/>
  <c r="N51" i="3"/>
  <c r="N51" i="5" s="1"/>
  <c r="K51" i="3"/>
  <c r="Z51" i="3"/>
  <c r="Z51" i="5" s="1"/>
  <c r="AE51" i="3"/>
  <c r="AE51" i="5" s="1"/>
  <c r="AB51" i="3"/>
  <c r="AC51" i="3" s="1"/>
  <c r="AC51" i="5" s="1"/>
  <c r="Z104" i="3"/>
  <c r="AC104" i="3"/>
  <c r="AA4" i="3"/>
  <c r="AD4" i="3"/>
  <c r="M104" i="3"/>
  <c r="M104" i="5" s="1"/>
  <c r="J104" i="3"/>
  <c r="J104" i="5" s="1"/>
  <c r="AA8" i="3"/>
  <c r="AD8" i="3"/>
  <c r="J10" i="3"/>
  <c r="M10" i="3"/>
  <c r="M83" i="3"/>
  <c r="J83" i="3"/>
  <c r="J83" i="5" s="1"/>
  <c r="H20" i="19"/>
  <c r="E20" i="19"/>
  <c r="M8" i="3"/>
  <c r="J8" i="3"/>
  <c r="J108" i="3"/>
  <c r="M108" i="3"/>
  <c r="C20" i="19"/>
  <c r="Z8" i="5"/>
  <c r="F20" i="19"/>
  <c r="AD107" i="3"/>
  <c r="AF107" i="3" s="1"/>
  <c r="AA107" i="3"/>
  <c r="P20" i="19"/>
  <c r="AC82" i="3"/>
  <c r="Z82" i="3"/>
  <c r="AD83" i="3"/>
  <c r="AA83" i="3"/>
  <c r="J82" i="3"/>
  <c r="M82" i="3"/>
  <c r="M20" i="19"/>
  <c r="K7" i="3"/>
  <c r="N7" i="3"/>
  <c r="O82" i="5"/>
  <c r="AD82" i="3"/>
  <c r="AA82" i="3"/>
  <c r="AD108" i="3"/>
  <c r="AA108" i="3"/>
  <c r="K20" i="19"/>
  <c r="J7" i="3"/>
  <c r="J7" i="5" s="1"/>
  <c r="M7" i="3"/>
  <c r="M7" i="5" s="1"/>
  <c r="N20" i="19"/>
  <c r="N14" i="3"/>
  <c r="K14" i="3"/>
  <c r="Q20" i="19"/>
  <c r="T44" i="19"/>
  <c r="T68" i="19"/>
  <c r="J20" i="19"/>
  <c r="S20" i="19"/>
  <c r="I20" i="19"/>
  <c r="G20" i="19"/>
  <c r="R20" i="19"/>
  <c r="O20" i="19"/>
  <c r="L20" i="19"/>
  <c r="D20" i="19"/>
  <c r="AH49" i="5"/>
  <c r="AH67" i="5"/>
  <c r="AG69" i="5"/>
  <c r="AH69" i="5" s="1"/>
  <c r="AH39" i="5"/>
  <c r="AG46" i="5"/>
  <c r="AH46" i="5" s="1"/>
  <c r="AG27" i="5"/>
  <c r="AH27" i="5" s="1"/>
  <c r="AG43" i="5"/>
  <c r="AH43" i="5" s="1"/>
  <c r="AG68" i="5"/>
  <c r="AH68" i="5" s="1"/>
  <c r="AG30" i="5"/>
  <c r="AH30" i="5" s="1"/>
  <c r="P97" i="12"/>
  <c r="P78" i="12"/>
  <c r="Q9" i="12"/>
  <c r="R9" i="12" s="1"/>
  <c r="Q84" i="12"/>
  <c r="R15" i="12"/>
  <c r="Q103" i="12"/>
  <c r="Q88" i="12"/>
  <c r="R19" i="12"/>
  <c r="Q107" i="12"/>
  <c r="Q17" i="12"/>
  <c r="Q102" i="12"/>
  <c r="Q83" i="12"/>
  <c r="R14" i="12"/>
  <c r="P105" i="12"/>
  <c r="P86" i="12"/>
  <c r="Q81" i="12"/>
  <c r="Q100" i="12"/>
  <c r="R12" i="12"/>
  <c r="P101" i="12"/>
  <c r="P82" i="12"/>
  <c r="Q13" i="12"/>
  <c r="P80" i="12"/>
  <c r="P99" i="12"/>
  <c r="P85" i="12"/>
  <c r="P104" i="12"/>
  <c r="P79" i="12"/>
  <c r="P98" i="12"/>
  <c r="Q106" i="12"/>
  <c r="R18" i="12"/>
  <c r="Q16" i="12"/>
  <c r="Q87" i="12"/>
  <c r="Q77" i="12"/>
  <c r="R8" i="12"/>
  <c r="Q10" i="12"/>
  <c r="Q96" i="12"/>
  <c r="T37" i="1"/>
  <c r="AA38" i="1" s="1"/>
  <c r="V106" i="7"/>
  <c r="M100" i="1" s="1"/>
  <c r="BA22" i="1"/>
  <c r="BH47" i="1"/>
  <c r="AV38" i="1"/>
  <c r="AU38" i="1"/>
  <c r="BB38" i="1" s="1"/>
  <c r="CL38" i="1" s="1"/>
  <c r="CK38" i="1"/>
  <c r="BA44" i="1"/>
  <c r="CB62" i="1"/>
  <c r="S8" i="1"/>
  <c r="BH8" i="1" s="1"/>
  <c r="R38" i="1"/>
  <c r="BG38" i="1" s="1"/>
  <c r="AN39" i="1"/>
  <c r="S39" i="1" s="1"/>
  <c r="BH39" i="1" s="1"/>
  <c r="R88" i="1"/>
  <c r="AF88" i="1" s="1"/>
  <c r="BS88" i="1" s="1"/>
  <c r="AO8" i="1"/>
  <c r="CA8" i="1" s="1"/>
  <c r="U98" i="7"/>
  <c r="L92" i="1" s="1"/>
  <c r="Y48" i="1"/>
  <c r="BN48" i="1" s="1"/>
  <c r="BA88" i="1"/>
  <c r="CK88" i="1" s="1"/>
  <c r="BG47" i="1"/>
  <c r="AC24" i="7"/>
  <c r="AP19" i="1" s="1"/>
  <c r="U19" i="1" s="1"/>
  <c r="BB70" i="1"/>
  <c r="CL70" i="1" s="1"/>
  <c r="BA93" i="1"/>
  <c r="CL93" i="1" s="1"/>
  <c r="AE107" i="5" s="1"/>
  <c r="BZ38" i="1"/>
  <c r="Y41" i="1"/>
  <c r="AF41" i="1" s="1"/>
  <c r="BT41" i="1" s="1"/>
  <c r="AU37" i="1"/>
  <c r="CG37" i="1" s="1"/>
  <c r="Y55" i="1"/>
  <c r="AF55" i="1" s="1"/>
  <c r="BT55" i="1" s="1"/>
  <c r="BZ62" i="1"/>
  <c r="Z28" i="5"/>
  <c r="AG28" i="5" s="1"/>
  <c r="AH28" i="5" s="1"/>
  <c r="CE39" i="1"/>
  <c r="BY38" i="1"/>
  <c r="Z37" i="1"/>
  <c r="BN37" i="1" s="1"/>
  <c r="M14" i="1"/>
  <c r="W12" i="7"/>
  <c r="W99" i="7" s="1"/>
  <c r="N93" i="1" s="1"/>
  <c r="AO28" i="1"/>
  <c r="CA28" i="1" s="1"/>
  <c r="R22" i="1"/>
  <c r="AF22" i="1" s="1"/>
  <c r="AC69" i="7"/>
  <c r="AP64" i="1" s="1"/>
  <c r="BZ37" i="1"/>
  <c r="Z37" i="5"/>
  <c r="W19" i="7"/>
  <c r="W87" i="7" s="1"/>
  <c r="N82" i="1" s="1"/>
  <c r="M7" i="1"/>
  <c r="BG55" i="1"/>
  <c r="AB39" i="7"/>
  <c r="AO34" i="1" s="1"/>
  <c r="CA34" i="1" s="1"/>
  <c r="AO23" i="1"/>
  <c r="CA23" i="1" s="1"/>
  <c r="Y60" i="1"/>
  <c r="BM60" i="1" s="1"/>
  <c r="Y59" i="1"/>
  <c r="AF59" i="1" s="1"/>
  <c r="BT59" i="1" s="1"/>
  <c r="O59" i="5" s="1"/>
  <c r="BS50" i="1"/>
  <c r="BG51" i="1"/>
  <c r="U79" i="7"/>
  <c r="L74" i="1" s="1"/>
  <c r="AT63" i="1"/>
  <c r="BA63" i="1" s="1"/>
  <c r="CL63" i="1" s="1"/>
  <c r="BA47" i="1"/>
  <c r="CL47" i="1" s="1"/>
  <c r="CA62" i="1"/>
  <c r="AO38" i="1"/>
  <c r="CA38" i="1" s="1"/>
  <c r="M106" i="1"/>
  <c r="CA37" i="1"/>
  <c r="AB55" i="7"/>
  <c r="AC55" i="7" s="1"/>
  <c r="AN66" i="1"/>
  <c r="BZ66" i="1" s="1"/>
  <c r="Z50" i="5"/>
  <c r="AO24" i="1"/>
  <c r="T24" i="1" s="1"/>
  <c r="M4" i="1"/>
  <c r="BO48" i="1"/>
  <c r="BJ62" i="1"/>
  <c r="M40" i="1"/>
  <c r="V77" i="7"/>
  <c r="M72" i="1" s="1"/>
  <c r="AC13" i="7"/>
  <c r="AC100" i="7" s="1"/>
  <c r="AP94" i="1" s="1"/>
  <c r="BG39" i="1"/>
  <c r="BG43" i="1"/>
  <c r="BI37" i="1"/>
  <c r="BM93" i="1"/>
  <c r="AP51" i="1"/>
  <c r="U51" i="1" s="1"/>
  <c r="W21" i="7"/>
  <c r="M16" i="1"/>
  <c r="AT64" i="1"/>
  <c r="BA64" i="1" s="1"/>
  <c r="CK64" i="1" s="1"/>
  <c r="AF93" i="1"/>
  <c r="BT93" i="1" s="1"/>
  <c r="BG93" i="1"/>
  <c r="AN43" i="1"/>
  <c r="AU43" i="1" s="1"/>
  <c r="BB43" i="1" s="1"/>
  <c r="CM43" i="1" s="1"/>
  <c r="Y94" i="1"/>
  <c r="AF94" i="1" s="1"/>
  <c r="BJ16" i="1"/>
  <c r="BI62" i="1"/>
  <c r="BG41" i="1"/>
  <c r="BG59" i="1"/>
  <c r="BY63" i="1"/>
  <c r="Y39" i="1"/>
  <c r="AF39" i="1" s="1"/>
  <c r="BT39" i="1" s="1"/>
  <c r="Z67" i="1"/>
  <c r="AG67" i="1" s="1"/>
  <c r="BU67" i="1" s="1"/>
  <c r="AB81" i="7"/>
  <c r="AO76" i="1" s="1"/>
  <c r="AC32" i="7"/>
  <c r="AP27" i="1" s="1"/>
  <c r="U27" i="1" s="1"/>
  <c r="W28" i="7"/>
  <c r="N23" i="1" s="1"/>
  <c r="M23" i="1"/>
  <c r="Z68" i="1"/>
  <c r="AG68" i="1" s="1"/>
  <c r="BT68" i="1" s="1"/>
  <c r="AT59" i="1"/>
  <c r="BY59" i="1"/>
  <c r="Z59" i="3" s="1"/>
  <c r="AT60" i="1"/>
  <c r="Z55" i="5"/>
  <c r="Y44" i="1"/>
  <c r="BM44" i="1" s="1"/>
  <c r="CE47" i="1"/>
  <c r="BZ64" i="1"/>
  <c r="AO67" i="1"/>
  <c r="AC72" i="7"/>
  <c r="AB64" i="7"/>
  <c r="AN59" i="1"/>
  <c r="BZ59" i="1" s="1"/>
  <c r="CE24" i="1"/>
  <c r="CF24" i="1"/>
  <c r="BA94" i="1"/>
  <c r="CK94" i="1" s="1"/>
  <c r="AE108" i="3" s="1"/>
  <c r="AU67" i="1"/>
  <c r="AU68" i="1"/>
  <c r="BZ67" i="1"/>
  <c r="BM35" i="1"/>
  <c r="Z34" i="5"/>
  <c r="W36" i="7"/>
  <c r="N31" i="1" s="1"/>
  <c r="M31" i="1"/>
  <c r="Y29" i="1"/>
  <c r="AF29" i="1" s="1"/>
  <c r="BT29" i="1" s="1"/>
  <c r="Y30" i="1"/>
  <c r="BM30" i="1" s="1"/>
  <c r="S21" i="1"/>
  <c r="Z22" i="1" s="1"/>
  <c r="BN22" i="1" s="1"/>
  <c r="BG23" i="1"/>
  <c r="BM32" i="1"/>
  <c r="Y23" i="1"/>
  <c r="AF23" i="1" s="1"/>
  <c r="BT23" i="1" s="1"/>
  <c r="CE23" i="1"/>
  <c r="BZ90" i="1"/>
  <c r="BA55" i="1"/>
  <c r="CL55" i="1" s="1"/>
  <c r="AF55" i="3" s="1"/>
  <c r="BG33" i="1"/>
  <c r="Y34" i="1"/>
  <c r="AF34" i="1" s="1"/>
  <c r="BS34" i="1" s="1"/>
  <c r="AB50" i="7"/>
  <c r="AN45" i="1"/>
  <c r="BZ45" i="1" s="1"/>
  <c r="CA64" i="1"/>
  <c r="T64" i="1"/>
  <c r="V100" i="7"/>
  <c r="M94" i="1" s="1"/>
  <c r="W13" i="7"/>
  <c r="V81" i="7"/>
  <c r="M76" i="1" s="1"/>
  <c r="M8" i="1"/>
  <c r="CF55" i="1"/>
  <c r="AC46" i="7"/>
  <c r="AO41" i="1"/>
  <c r="T41" i="1" s="1"/>
  <c r="M66" i="1"/>
  <c r="W71" i="7"/>
  <c r="N66" i="1" s="1"/>
  <c r="N9" i="1"/>
  <c r="W101" i="7"/>
  <c r="N95" i="1" s="1"/>
  <c r="W82" i="7"/>
  <c r="N77" i="1" s="1"/>
  <c r="BZ48" i="1"/>
  <c r="BB48" i="1"/>
  <c r="CL48" i="1" s="1"/>
  <c r="S48" i="1"/>
  <c r="R32" i="1"/>
  <c r="AF32" i="1" s="1"/>
  <c r="BY32" i="1"/>
  <c r="BH55" i="1"/>
  <c r="W92" i="7"/>
  <c r="N86" i="1" s="1"/>
  <c r="M86" i="1"/>
  <c r="BZ70" i="1"/>
  <c r="S70" i="1"/>
  <c r="AO48" i="1"/>
  <c r="T48" i="1" s="1"/>
  <c r="AH48" i="1" s="1"/>
  <c r="AC53" i="7"/>
  <c r="AN32" i="1"/>
  <c r="S32" i="1" s="1"/>
  <c r="AB37" i="7"/>
  <c r="AU22" i="1"/>
  <c r="CF22" i="1" s="1"/>
  <c r="AU21" i="1"/>
  <c r="CF21" i="1" s="1"/>
  <c r="BA52" i="1"/>
  <c r="CL52" i="1" s="1"/>
  <c r="AF52" i="3" s="1"/>
  <c r="BI16" i="1"/>
  <c r="M10" i="1"/>
  <c r="Z56" i="1"/>
  <c r="BN56" i="1" s="1"/>
  <c r="W51" i="7"/>
  <c r="N46" i="1" s="1"/>
  <c r="M46" i="1"/>
  <c r="S30" i="1"/>
  <c r="AC75" i="7"/>
  <c r="AO70" i="1"/>
  <c r="CA70" i="1" s="1"/>
  <c r="W27" i="7"/>
  <c r="N22" i="1" s="1"/>
  <c r="M22" i="1"/>
  <c r="S58" i="1"/>
  <c r="BZ58" i="1"/>
  <c r="R56" i="1"/>
  <c r="AF56" i="1" s="1"/>
  <c r="BA56" i="1"/>
  <c r="CL56" i="1" s="1"/>
  <c r="AF56" i="3" s="1"/>
  <c r="BY56" i="1"/>
  <c r="Z56" i="3" s="1"/>
  <c r="AC26" i="7"/>
  <c r="AO21" i="1"/>
  <c r="CA21" i="1" s="1"/>
  <c r="AA79" i="7"/>
  <c r="AA98" i="7"/>
  <c r="AN92" i="1" s="1"/>
  <c r="BZ92" i="1" s="1"/>
  <c r="AN6" i="1"/>
  <c r="AU42" i="1"/>
  <c r="BB42" i="1" s="1"/>
  <c r="BZ41" i="1"/>
  <c r="AU41" i="1"/>
  <c r="BB41" i="1" s="1"/>
  <c r="CM41" i="1" s="1"/>
  <c r="S41" i="1"/>
  <c r="AB77" i="7"/>
  <c r="AO72" i="1" s="1"/>
  <c r="CA72" i="1" s="1"/>
  <c r="AB11" i="7"/>
  <c r="AO4" i="1"/>
  <c r="CA4" i="1" s="1"/>
  <c r="AB96" i="7"/>
  <c r="AO90" i="1" s="1"/>
  <c r="T90" i="1" s="1"/>
  <c r="BI90" i="1" s="1"/>
  <c r="W68" i="7"/>
  <c r="N63" i="1" s="1"/>
  <c r="M63" i="1"/>
  <c r="M70" i="1"/>
  <c r="W75" i="7"/>
  <c r="N70" i="1" s="1"/>
  <c r="BA37" i="1"/>
  <c r="CL37" i="1" s="1"/>
  <c r="AC9" i="7"/>
  <c r="AC77" i="7" s="1"/>
  <c r="AP72" i="1" s="1"/>
  <c r="V102" i="7"/>
  <c r="M96" i="1" s="1"/>
  <c r="AC35" i="7"/>
  <c r="AO30" i="1"/>
  <c r="CA30" i="1" s="1"/>
  <c r="AO103" i="1"/>
  <c r="CA103" i="1" s="1"/>
  <c r="AC110" i="7"/>
  <c r="AC63" i="7"/>
  <c r="AO58" i="1"/>
  <c r="CA58" i="1" s="1"/>
  <c r="W24" i="7"/>
  <c r="N19" i="1" s="1"/>
  <c r="M19" i="1"/>
  <c r="Z104" i="1"/>
  <c r="BN104" i="1" s="1"/>
  <c r="V83" i="7"/>
  <c r="M78" i="1" s="1"/>
  <c r="AO55" i="1"/>
  <c r="T55" i="1" s="1"/>
  <c r="BI55" i="1" s="1"/>
  <c r="CA16" i="1"/>
  <c r="BY18" i="1"/>
  <c r="R18" i="1"/>
  <c r="AF18" i="1" s="1"/>
  <c r="BS18" i="1" s="1"/>
  <c r="BA18" i="1"/>
  <c r="CK18" i="1" s="1"/>
  <c r="AU103" i="1"/>
  <c r="CF103" i="1" s="1"/>
  <c r="BZ103" i="1"/>
  <c r="AU104" i="1"/>
  <c r="M105" i="1"/>
  <c r="W112" i="7"/>
  <c r="N105" i="1" s="1"/>
  <c r="AC71" i="7"/>
  <c r="AO66" i="1"/>
  <c r="T66" i="1" s="1"/>
  <c r="AC111" i="7"/>
  <c r="AO104" i="1"/>
  <c r="CA104" i="1" s="1"/>
  <c r="BA32" i="1"/>
  <c r="CK32" i="1" s="1"/>
  <c r="AN56" i="1"/>
  <c r="AB61" i="7"/>
  <c r="S104" i="1"/>
  <c r="BZ104" i="1"/>
  <c r="Z103" i="1"/>
  <c r="BN103" i="1" s="1"/>
  <c r="AE103" i="1"/>
  <c r="BS103" i="1" s="1"/>
  <c r="CB16" i="1"/>
  <c r="AA37" i="1"/>
  <c r="S4" i="1"/>
  <c r="AB23" i="7"/>
  <c r="AN18" i="1"/>
  <c r="AT46" i="1"/>
  <c r="R45" i="1"/>
  <c r="BY45" i="1"/>
  <c r="AT45" i="1"/>
  <c r="W53" i="7"/>
  <c r="N48" i="1" s="1"/>
  <c r="M48" i="1"/>
  <c r="W23" i="7"/>
  <c r="N18" i="1" s="1"/>
  <c r="M18" i="1"/>
  <c r="CE85" i="1"/>
  <c r="BB105" i="1"/>
  <c r="CM105" i="1" s="1"/>
  <c r="CF52" i="1"/>
  <c r="CE19" i="1"/>
  <c r="BM76" i="1"/>
  <c r="CF70" i="1"/>
  <c r="CE29" i="1"/>
  <c r="AF51" i="1"/>
  <c r="BT51" i="1" s="1"/>
  <c r="CK104" i="1"/>
  <c r="BA76" i="1"/>
  <c r="CK76" i="1" s="1"/>
  <c r="AE83" i="3" s="1"/>
  <c r="Y52" i="1"/>
  <c r="BM52" i="1" s="1"/>
  <c r="BH51" i="1"/>
  <c r="BG40" i="1"/>
  <c r="AF40" i="1"/>
  <c r="BM58" i="1"/>
  <c r="CK20" i="1"/>
  <c r="BM75" i="1"/>
  <c r="BM47" i="1"/>
  <c r="AE32" i="1"/>
  <c r="CF69" i="1"/>
  <c r="BH105" i="1"/>
  <c r="CF23" i="1"/>
  <c r="Y62" i="1"/>
  <c r="AF62" i="1" s="1"/>
  <c r="BG61" i="1"/>
  <c r="R74" i="1"/>
  <c r="CE22" i="1"/>
  <c r="BH76" i="1"/>
  <c r="Z106" i="1"/>
  <c r="BN106" i="1" s="1"/>
  <c r="AF48" i="1"/>
  <c r="BM42" i="1"/>
  <c r="BH23" i="1"/>
  <c r="BM8" i="1"/>
  <c r="Z36" i="5"/>
  <c r="AG36" i="5" s="1"/>
  <c r="AH36" i="5" s="1"/>
  <c r="CL24" i="1"/>
  <c r="Z24" i="1"/>
  <c r="AG24" i="1" s="1"/>
  <c r="BT24" i="1" s="1"/>
  <c r="BZ50" i="1"/>
  <c r="S50" i="1"/>
  <c r="S52" i="1"/>
  <c r="BZ52" i="1"/>
  <c r="BI47" i="1"/>
  <c r="Z19" i="5"/>
  <c r="T27" i="1"/>
  <c r="BI27" i="1" s="1"/>
  <c r="AV28" i="1"/>
  <c r="CG28" i="1" s="1"/>
  <c r="AV27" i="1"/>
  <c r="BC27" i="1" s="1"/>
  <c r="CN27" i="1" s="1"/>
  <c r="CA27" i="1"/>
  <c r="AC93" i="7"/>
  <c r="AO87" i="1"/>
  <c r="AW38" i="1"/>
  <c r="AW37" i="1"/>
  <c r="BD37" i="1" s="1"/>
  <c r="CO37" i="1" s="1"/>
  <c r="CB37" i="1"/>
  <c r="U37" i="1"/>
  <c r="V26" i="1"/>
  <c r="AV19" i="1"/>
  <c r="BC19" i="1" s="1"/>
  <c r="CN19" i="1" s="1"/>
  <c r="AV20" i="1"/>
  <c r="T19" i="1"/>
  <c r="U84" i="7"/>
  <c r="L79" i="1" s="1"/>
  <c r="V16" i="7"/>
  <c r="U103" i="7"/>
  <c r="L97" i="1" s="1"/>
  <c r="L11" i="1"/>
  <c r="S34" i="1"/>
  <c r="BZ34" i="1"/>
  <c r="BZ60" i="1"/>
  <c r="S60" i="1"/>
  <c r="BY10" i="1"/>
  <c r="Z10" i="3" s="1"/>
  <c r="CA19" i="1"/>
  <c r="T52" i="1"/>
  <c r="AH52" i="1" s="1"/>
  <c r="CA52" i="1"/>
  <c r="BC52" i="1"/>
  <c r="AU31" i="1"/>
  <c r="BB31" i="1" s="1"/>
  <c r="CM31" i="1" s="1"/>
  <c r="BZ31" i="1"/>
  <c r="AU32" i="1"/>
  <c r="S31" i="1"/>
  <c r="AC39" i="7"/>
  <c r="AC30" i="7"/>
  <c r="AO25" i="1"/>
  <c r="T25" i="1" s="1"/>
  <c r="Z29" i="5"/>
  <c r="Z26" i="1"/>
  <c r="AG26" i="1" s="1"/>
  <c r="CE21" i="1"/>
  <c r="BH25" i="1"/>
  <c r="BA75" i="1"/>
  <c r="CL75" i="1" s="1"/>
  <c r="AE82" i="5" s="1"/>
  <c r="AD57" i="7"/>
  <c r="AQ52" i="1" s="1"/>
  <c r="V52" i="1" s="1"/>
  <c r="AP52" i="1"/>
  <c r="AP24" i="1"/>
  <c r="AD29" i="7"/>
  <c r="AQ24" i="1" s="1"/>
  <c r="V24" i="1" s="1"/>
  <c r="AC36" i="7"/>
  <c r="AO31" i="1"/>
  <c r="T31" i="1" s="1"/>
  <c r="Z7" i="1"/>
  <c r="AG7" i="1" s="1"/>
  <c r="BU7" i="1" s="1"/>
  <c r="Z8" i="1"/>
  <c r="W70" i="7"/>
  <c r="N65" i="1" s="1"/>
  <c r="M65" i="1"/>
  <c r="Z22" i="5"/>
  <c r="AG22" i="5" s="1"/>
  <c r="AH22" i="5" s="1"/>
  <c r="Z85" i="7"/>
  <c r="AM80" i="1" s="1"/>
  <c r="BY80" i="1" s="1"/>
  <c r="Z104" i="7"/>
  <c r="AM98" i="1" s="1"/>
  <c r="BY98" i="1" s="1"/>
  <c r="AM12" i="1"/>
  <c r="W74" i="7"/>
  <c r="N69" i="1" s="1"/>
  <c r="M69" i="1"/>
  <c r="AV106" i="1"/>
  <c r="AV105" i="1"/>
  <c r="CA105" i="1"/>
  <c r="T105" i="1"/>
  <c r="V76" i="7"/>
  <c r="M71" i="1" s="1"/>
  <c r="W8" i="7"/>
  <c r="V95" i="7"/>
  <c r="M89" i="1" s="1"/>
  <c r="M3" i="1"/>
  <c r="BY76" i="1"/>
  <c r="BZ76" i="1"/>
  <c r="AP23" i="1"/>
  <c r="U23" i="1" s="1"/>
  <c r="BB19" i="1"/>
  <c r="CM19" i="1" s="1"/>
  <c r="BA30" i="1"/>
  <c r="CE30" i="1"/>
  <c r="R14" i="1"/>
  <c r="AF14" i="1" s="1"/>
  <c r="BY14" i="1"/>
  <c r="Z14" i="3" s="1"/>
  <c r="U78" i="7"/>
  <c r="L73" i="1" s="1"/>
  <c r="U97" i="7"/>
  <c r="L91" i="1" s="1"/>
  <c r="V10" i="7"/>
  <c r="L5" i="1"/>
  <c r="BM49" i="1"/>
  <c r="AE49" i="1"/>
  <c r="BS49" i="1" s="1"/>
  <c r="BB28" i="1"/>
  <c r="CF28" i="1"/>
  <c r="AD43" i="7"/>
  <c r="AP38" i="1"/>
  <c r="R106" i="1"/>
  <c r="AF106" i="1" s="1"/>
  <c r="BY106" i="1"/>
  <c r="AU26" i="1"/>
  <c r="AU25" i="1"/>
  <c r="BZ25" i="1"/>
  <c r="AQ62" i="1"/>
  <c r="CC62" i="1" s="1"/>
  <c r="Z89" i="7"/>
  <c r="J84" i="1"/>
  <c r="AQ37" i="1"/>
  <c r="V37" i="1" s="1"/>
  <c r="AD33" i="7"/>
  <c r="AQ28" i="1" s="1"/>
  <c r="V28" i="1" s="1"/>
  <c r="AP28" i="1"/>
  <c r="W96" i="7"/>
  <c r="N90" i="1" s="1"/>
  <c r="W77" i="7"/>
  <c r="N72" i="1" s="1"/>
  <c r="N4" i="1"/>
  <c r="W22" i="7"/>
  <c r="N17" i="1" s="1"/>
  <c r="M17" i="1"/>
  <c r="AC65" i="7"/>
  <c r="AO60" i="1"/>
  <c r="BH26" i="1"/>
  <c r="BI26" i="1"/>
  <c r="Z25" i="1"/>
  <c r="BN25" i="1" s="1"/>
  <c r="CK44" i="1"/>
  <c r="BY74" i="1"/>
  <c r="BM68" i="1"/>
  <c r="S94" i="1"/>
  <c r="BZ94" i="1"/>
  <c r="Z108" i="5" s="1"/>
  <c r="AC25" i="7"/>
  <c r="AO20" i="1"/>
  <c r="CA20" i="1" s="1"/>
  <c r="BZ65" i="1"/>
  <c r="AU66" i="1"/>
  <c r="AU65" i="1"/>
  <c r="BB65" i="1" s="1"/>
  <c r="CM65" i="1" s="1"/>
  <c r="S65" i="1"/>
  <c r="W49" i="7"/>
  <c r="N44" i="1" s="1"/>
  <c r="M44" i="1"/>
  <c r="AU50" i="1"/>
  <c r="BZ49" i="1"/>
  <c r="AU49" i="1"/>
  <c r="S49" i="1"/>
  <c r="AM96" i="1"/>
  <c r="AP105" i="1"/>
  <c r="U105" i="1" s="1"/>
  <c r="Y33" i="1"/>
  <c r="AF33" i="1" s="1"/>
  <c r="BT33" i="1" s="1"/>
  <c r="W86" i="7"/>
  <c r="N81" i="1" s="1"/>
  <c r="N13" i="1"/>
  <c r="W105" i="7"/>
  <c r="N99" i="1" s="1"/>
  <c r="Y15" i="1"/>
  <c r="BM15" i="1" s="1"/>
  <c r="Y16" i="1"/>
  <c r="BM16" i="1" s="1"/>
  <c r="BG15" i="1"/>
  <c r="Y64" i="1"/>
  <c r="Y63" i="1"/>
  <c r="BG13" i="1"/>
  <c r="Y13" i="1"/>
  <c r="AF13" i="1" s="1"/>
  <c r="BT13" i="1" s="1"/>
  <c r="O13" i="5" s="1"/>
  <c r="BZ57" i="1"/>
  <c r="AU57" i="1"/>
  <c r="AU58" i="1"/>
  <c r="S57" i="1"/>
  <c r="AM77" i="1"/>
  <c r="R77" i="1" s="1"/>
  <c r="BS58" i="1"/>
  <c r="O58" i="3" s="1"/>
  <c r="AO17" i="1"/>
  <c r="T17" i="1" s="1"/>
  <c r="AC22" i="7"/>
  <c r="AU30" i="1"/>
  <c r="AU29" i="1"/>
  <c r="BB29" i="1" s="1"/>
  <c r="CM29" i="1" s="1"/>
  <c r="S29" i="1"/>
  <c r="AC51" i="7"/>
  <c r="AO46" i="1"/>
  <c r="CA46" i="1" s="1"/>
  <c r="AB20" i="7"/>
  <c r="AN15" i="1"/>
  <c r="S15" i="1" s="1"/>
  <c r="CG38" i="1"/>
  <c r="AC73" i="7"/>
  <c r="AO68" i="1"/>
  <c r="Y61" i="1"/>
  <c r="BM61" i="1" s="1"/>
  <c r="AA47" i="1"/>
  <c r="BO47" i="1" s="1"/>
  <c r="BA21" i="1"/>
  <c r="CL21" i="1" s="1"/>
  <c r="S54" i="1"/>
  <c r="BZ54" i="1"/>
  <c r="Z88" i="7"/>
  <c r="J83" i="1"/>
  <c r="S17" i="1"/>
  <c r="AU18" i="1"/>
  <c r="AU17" i="1"/>
  <c r="BZ17" i="1"/>
  <c r="Y19" i="1"/>
  <c r="BM19" i="1" s="1"/>
  <c r="BH19" i="1"/>
  <c r="Y20" i="1"/>
  <c r="BM20" i="1" s="1"/>
  <c r="AB99" i="7"/>
  <c r="AB80" i="7"/>
  <c r="AO75" i="1" s="1"/>
  <c r="AC12" i="7"/>
  <c r="AO7" i="1"/>
  <c r="AT10" i="1"/>
  <c r="BA10" i="1" s="1"/>
  <c r="BY9" i="1"/>
  <c r="Z9" i="3" s="1"/>
  <c r="AT9" i="1"/>
  <c r="BA9" i="1" s="1"/>
  <c r="CL9" i="1" s="1"/>
  <c r="AF9" i="3" s="1"/>
  <c r="R9" i="1"/>
  <c r="BB27" i="1"/>
  <c r="CM27" i="1" s="1"/>
  <c r="CF27" i="1"/>
  <c r="AC59" i="7"/>
  <c r="AO54" i="1"/>
  <c r="AU87" i="1"/>
  <c r="S87" i="1"/>
  <c r="BZ87" i="1"/>
  <c r="AU88" i="1"/>
  <c r="M87" i="1"/>
  <c r="W93" i="7"/>
  <c r="N87" i="1" s="1"/>
  <c r="S42" i="1"/>
  <c r="AU39" i="1"/>
  <c r="AM95" i="1"/>
  <c r="R95" i="1" s="1"/>
  <c r="BY3" i="1"/>
  <c r="AT3" i="1"/>
  <c r="AT4" i="1"/>
  <c r="R3" i="1"/>
  <c r="Z103" i="7"/>
  <c r="AM97" i="1" s="1"/>
  <c r="BY97" i="1" s="1"/>
  <c r="Z84" i="7"/>
  <c r="AM11" i="1"/>
  <c r="AC41" i="7"/>
  <c r="AO36" i="1"/>
  <c r="T36" i="1" s="1"/>
  <c r="BY40" i="1"/>
  <c r="BA40" i="1"/>
  <c r="BY86" i="1"/>
  <c r="R86" i="1"/>
  <c r="AF86" i="1" s="1"/>
  <c r="BZ35" i="1"/>
  <c r="AU35" i="1"/>
  <c r="AU36" i="1"/>
  <c r="S35" i="1"/>
  <c r="S63" i="1"/>
  <c r="AU63" i="1"/>
  <c r="AU64" i="1"/>
  <c r="AA108" i="7"/>
  <c r="AM102" i="1"/>
  <c r="R102" i="1" s="1"/>
  <c r="CF19" i="1"/>
  <c r="AU8" i="1"/>
  <c r="BZ7" i="1"/>
  <c r="AU7" i="1"/>
  <c r="R72" i="1"/>
  <c r="BZ85" i="1"/>
  <c r="AU85" i="1"/>
  <c r="AU86" i="1"/>
  <c r="S85" i="1"/>
  <c r="Z21" i="5"/>
  <c r="AG21" i="5" s="1"/>
  <c r="AH21" i="5" s="1"/>
  <c r="S22" i="1"/>
  <c r="R82" i="1"/>
  <c r="BG82" i="1" s="1"/>
  <c r="BY82" i="1"/>
  <c r="AC47" i="7"/>
  <c r="AO42" i="1"/>
  <c r="T42" i="1" s="1"/>
  <c r="AC44" i="7"/>
  <c r="AO39" i="1"/>
  <c r="T8" i="1"/>
  <c r="AM78" i="1"/>
  <c r="R78" i="1" s="1"/>
  <c r="AC74" i="7"/>
  <c r="AO69" i="1"/>
  <c r="Z107" i="7"/>
  <c r="J101" i="1"/>
  <c r="AV48" i="1"/>
  <c r="CA47" i="1"/>
  <c r="AV47" i="1"/>
  <c r="AA95" i="7"/>
  <c r="AA10" i="7"/>
  <c r="AA76" i="7"/>
  <c r="AB8" i="7"/>
  <c r="AN3" i="1"/>
  <c r="BZ3" i="1" s="1"/>
  <c r="R81" i="1"/>
  <c r="BY81" i="1"/>
  <c r="AT81" i="1"/>
  <c r="AT82" i="1"/>
  <c r="AC62" i="7"/>
  <c r="AO57" i="1"/>
  <c r="T57" i="1" s="1"/>
  <c r="AB45" i="7"/>
  <c r="AN40" i="1"/>
  <c r="AT34" i="1"/>
  <c r="AT33" i="1"/>
  <c r="BA33" i="1" s="1"/>
  <c r="CL33" i="1" s="1"/>
  <c r="BY33" i="1"/>
  <c r="V98" i="7"/>
  <c r="M92" i="1" s="1"/>
  <c r="W11" i="7"/>
  <c r="M6" i="1"/>
  <c r="V79" i="7"/>
  <c r="M74" i="1" s="1"/>
  <c r="AB92" i="7"/>
  <c r="AN86" i="1"/>
  <c r="S86" i="1" s="1"/>
  <c r="AC40" i="7"/>
  <c r="AO35" i="1"/>
  <c r="CA35" i="1" s="1"/>
  <c r="AC68" i="7"/>
  <c r="AO63" i="1"/>
  <c r="T63" i="1" s="1"/>
  <c r="W54" i="7"/>
  <c r="N49" i="1" s="1"/>
  <c r="M49" i="1"/>
  <c r="S93" i="1"/>
  <c r="BZ93" i="1"/>
  <c r="Z107" i="5" s="1"/>
  <c r="AU93" i="1"/>
  <c r="AU94" i="1"/>
  <c r="BB94" i="1" s="1"/>
  <c r="BY72" i="1"/>
  <c r="AO85" i="1"/>
  <c r="T85" i="1" s="1"/>
  <c r="AC91" i="7"/>
  <c r="AO65" i="1"/>
  <c r="T65" i="1" s="1"/>
  <c r="AC70" i="7"/>
  <c r="AC27" i="7"/>
  <c r="AO22" i="1"/>
  <c r="CA22" i="1" s="1"/>
  <c r="AA87" i="7"/>
  <c r="AA106" i="7"/>
  <c r="AB19" i="7"/>
  <c r="AN14" i="1"/>
  <c r="BZ14" i="1" s="1"/>
  <c r="AA17" i="7"/>
  <c r="AO49" i="1"/>
  <c r="CA49" i="1" s="1"/>
  <c r="AC54" i="7"/>
  <c r="AA102" i="7"/>
  <c r="AN96" i="1" s="1"/>
  <c r="AA83" i="7"/>
  <c r="AB15" i="7"/>
  <c r="AN10" i="1"/>
  <c r="S10" i="1" s="1"/>
  <c r="Z69" i="1"/>
  <c r="AG69" i="1" s="1"/>
  <c r="BU69" i="1" s="1"/>
  <c r="Z70" i="1"/>
  <c r="AD52" i="7"/>
  <c r="AP47" i="1"/>
  <c r="U47" i="1" s="1"/>
  <c r="BJ47" i="1" s="1"/>
  <c r="Z97" i="7"/>
  <c r="AM91" i="1" s="1"/>
  <c r="AT92" i="1" s="1"/>
  <c r="BA92" i="1" s="1"/>
  <c r="Z78" i="7"/>
  <c r="AM73" i="1" s="1"/>
  <c r="AT73" i="1" s="1"/>
  <c r="BA73" i="1" s="1"/>
  <c r="CL73" i="1" s="1"/>
  <c r="AM5" i="1"/>
  <c r="R5" i="1" s="1"/>
  <c r="AT15" i="1"/>
  <c r="BA15" i="1" s="1"/>
  <c r="CL15" i="1" s="1"/>
  <c r="BY15" i="1"/>
  <c r="AT16" i="1"/>
  <c r="BZ63" i="1"/>
  <c r="AT14" i="1"/>
  <c r="BA14" i="1" s="1"/>
  <c r="CK14" i="1" s="1"/>
  <c r="AT13" i="1"/>
  <c r="BY13" i="1"/>
  <c r="Z13" i="3" s="1"/>
  <c r="AB38" i="7"/>
  <c r="AN33" i="1"/>
  <c r="S33" i="1" s="1"/>
  <c r="W73" i="7"/>
  <c r="N68" i="1" s="1"/>
  <c r="M68" i="1"/>
  <c r="AB113" i="7"/>
  <c r="AN106" i="1"/>
  <c r="S106" i="1" s="1"/>
  <c r="AN75" i="1"/>
  <c r="AB66" i="7"/>
  <c r="AN61" i="1"/>
  <c r="S61" i="1" s="1"/>
  <c r="W47" i="7"/>
  <c r="N42" i="1" s="1"/>
  <c r="M42" i="1"/>
  <c r="AC34" i="7"/>
  <c r="AO29" i="1"/>
  <c r="BZ88" i="1"/>
  <c r="S88" i="1"/>
  <c r="AM100" i="1"/>
  <c r="R100" i="1" s="1"/>
  <c r="BZ22" i="1"/>
  <c r="AO94" i="1"/>
  <c r="CA94" i="1" s="1"/>
  <c r="BZ53" i="1"/>
  <c r="AU53" i="1"/>
  <c r="S53" i="1"/>
  <c r="AU54" i="1"/>
  <c r="BB54" i="1" s="1"/>
  <c r="AQ51" i="1"/>
  <c r="V51" i="1" s="1"/>
  <c r="R44" i="1"/>
  <c r="BG44" i="1" s="1"/>
  <c r="BY44" i="1"/>
  <c r="AM71" i="1"/>
  <c r="R71" i="1" s="1"/>
  <c r="Z27" i="1"/>
  <c r="BN27" i="1" s="1"/>
  <c r="Z28" i="1"/>
  <c r="BN28" i="1" s="1"/>
  <c r="AA105" i="7"/>
  <c r="AA16" i="7"/>
  <c r="AN13" i="1"/>
  <c r="S13" i="1" s="1"/>
  <c r="AB18" i="7"/>
  <c r="AA86" i="7"/>
  <c r="CC26" i="1"/>
  <c r="CB26" i="1"/>
  <c r="U26" i="1"/>
  <c r="V104" i="7"/>
  <c r="M98" i="1" s="1"/>
  <c r="V85" i="7"/>
  <c r="M80" i="1" s="1"/>
  <c r="W17" i="7"/>
  <c r="M12" i="1"/>
  <c r="W80" i="7"/>
  <c r="N75" i="1" s="1"/>
  <c r="S20" i="1"/>
  <c r="BZ20" i="1"/>
  <c r="BB20" i="1"/>
  <c r="W83" i="7"/>
  <c r="N78" i="1" s="1"/>
  <c r="W102" i="7"/>
  <c r="N96" i="1" s="1"/>
  <c r="N10" i="1"/>
  <c r="AC48" i="7"/>
  <c r="AO43" i="1"/>
  <c r="AT62" i="1"/>
  <c r="AT61" i="1"/>
  <c r="BY61" i="1"/>
  <c r="Z61" i="3" s="1"/>
  <c r="W62" i="7"/>
  <c r="N57" i="1" s="1"/>
  <c r="M57" i="1"/>
  <c r="AC94" i="7"/>
  <c r="AO88" i="1"/>
  <c r="CA88" i="1" s="1"/>
  <c r="S46" i="1"/>
  <c r="BZ46" i="1"/>
  <c r="AD60" i="7"/>
  <c r="AP55" i="1"/>
  <c r="AA82" i="7"/>
  <c r="AA101" i="7"/>
  <c r="AB14" i="7"/>
  <c r="AN9" i="1"/>
  <c r="BZ9" i="1" s="1"/>
  <c r="AC58" i="7"/>
  <c r="AO53" i="1"/>
  <c r="T53" i="1" s="1"/>
  <c r="AB49" i="7"/>
  <c r="AN44" i="1"/>
  <c r="BZ44" i="1" s="1"/>
  <c r="AM89" i="1"/>
  <c r="AM99" i="1"/>
  <c r="R99" i="1" s="1"/>
  <c r="S36" i="1"/>
  <c r="BZ36" i="1"/>
  <c r="Z19" i="1"/>
  <c r="Z20" i="1"/>
  <c r="CK8" i="1"/>
  <c r="CK24" i="1"/>
  <c r="BO51" i="1"/>
  <c r="AE96" i="1"/>
  <c r="AG105" i="1"/>
  <c r="BU105" i="1" s="1"/>
  <c r="CK36" i="1"/>
  <c r="BN105" i="1"/>
  <c r="CK28" i="1"/>
  <c r="BM31" i="1"/>
  <c r="AE95" i="1"/>
  <c r="BS95" i="1" s="1"/>
  <c r="O109" i="3" s="1"/>
  <c r="AF25" i="1"/>
  <c r="BT25" i="1" s="1"/>
  <c r="AF69" i="1"/>
  <c r="BT69" i="1" s="1"/>
  <c r="AE83" i="1"/>
  <c r="BS83" i="1" s="1"/>
  <c r="O90" i="3" s="1"/>
  <c r="AZ5" i="1"/>
  <c r="CK5" i="1" s="1"/>
  <c r="BM67" i="1"/>
  <c r="CK26" i="1"/>
  <c r="BM27" i="1"/>
  <c r="BS68" i="1"/>
  <c r="AE16" i="1"/>
  <c r="AF31" i="1"/>
  <c r="BT31" i="1" s="1"/>
  <c r="BM69" i="1"/>
  <c r="CK22" i="1"/>
  <c r="AF67" i="1"/>
  <c r="BT67" i="1" s="1"/>
  <c r="AE90" i="1"/>
  <c r="AF43" i="1"/>
  <c r="BT43" i="1" s="1"/>
  <c r="AF47" i="1"/>
  <c r="BT47" i="1" s="1"/>
  <c r="BN47" i="1"/>
  <c r="AE23" i="1"/>
  <c r="BS23" i="1" s="1"/>
  <c r="BM21" i="1"/>
  <c r="AF21" i="1"/>
  <c r="BT21" i="1" s="1"/>
  <c r="Q79" i="1"/>
  <c r="AS80" i="1"/>
  <c r="AZ80" i="1" s="1"/>
  <c r="AS79" i="1"/>
  <c r="BM28" i="1"/>
  <c r="AE28" i="1"/>
  <c r="BM53" i="1"/>
  <c r="AE89" i="1"/>
  <c r="BS89" i="1" s="1"/>
  <c r="O103" i="3" s="1"/>
  <c r="X6" i="1"/>
  <c r="AE6" i="1" s="1"/>
  <c r="X5" i="1"/>
  <c r="AF105" i="1"/>
  <c r="BT105" i="1" s="1"/>
  <c r="AZ6" i="1"/>
  <c r="CK66" i="1"/>
  <c r="AS92" i="1"/>
  <c r="AS91" i="1"/>
  <c r="AZ91" i="1" s="1"/>
  <c r="CK91" i="1" s="1"/>
  <c r="AE105" i="3" s="1"/>
  <c r="Q91" i="1"/>
  <c r="AE9" i="1"/>
  <c r="BS9" i="1" s="1"/>
  <c r="O9" i="3" s="1"/>
  <c r="AF27" i="1"/>
  <c r="BT27" i="1" s="1"/>
  <c r="Q98" i="1"/>
  <c r="BM22" i="1"/>
  <c r="AE47" i="1"/>
  <c r="BS47" i="1" s="1"/>
  <c r="AE27" i="1"/>
  <c r="BS27" i="1" s="1"/>
  <c r="AF54" i="1"/>
  <c r="BM54" i="1"/>
  <c r="AZ12" i="1"/>
  <c r="AF42" i="1"/>
  <c r="BM86" i="1"/>
  <c r="AE93" i="1"/>
  <c r="BS93" i="1" s="1"/>
  <c r="O107" i="3" s="1"/>
  <c r="AS98" i="1"/>
  <c r="AZ98" i="1" s="1"/>
  <c r="AS97" i="1"/>
  <c r="Q97" i="1"/>
  <c r="AE8" i="1"/>
  <c r="BS8" i="1" s="1"/>
  <c r="O8" i="3" s="1"/>
  <c r="AE35" i="1"/>
  <c r="BS35" i="1" s="1"/>
  <c r="BM105" i="1"/>
  <c r="AF28" i="1"/>
  <c r="BM106" i="1"/>
  <c r="AE106" i="1"/>
  <c r="BM104" i="1"/>
  <c r="AE104" i="1"/>
  <c r="BS104" i="1" s="1"/>
  <c r="Q73" i="1"/>
  <c r="AS74" i="1"/>
  <c r="AS73" i="1"/>
  <c r="AE52" i="1"/>
  <c r="BM65" i="1"/>
  <c r="X12" i="1"/>
  <c r="X11" i="1"/>
  <c r="BO52" i="1"/>
  <c r="BM85" i="1"/>
  <c r="BM37" i="1"/>
  <c r="AE84" i="1"/>
  <c r="BG6" i="1"/>
  <c r="AE62" i="1"/>
  <c r="AE4" i="1"/>
  <c r="AE99" i="1"/>
  <c r="BS99" i="1" s="1"/>
  <c r="O113" i="3" s="1"/>
  <c r="BY92" i="1"/>
  <c r="Q92" i="1"/>
  <c r="BM40" i="1"/>
  <c r="AE40" i="1"/>
  <c r="Q80" i="1"/>
  <c r="AE64" i="1"/>
  <c r="AE20" i="1"/>
  <c r="CK86" i="1"/>
  <c r="AE51" i="1"/>
  <c r="BS51" i="1" s="1"/>
  <c r="O51" i="3" s="1"/>
  <c r="O51" i="5" s="1"/>
  <c r="BM56" i="1"/>
  <c r="AE56" i="1"/>
  <c r="AF66" i="1"/>
  <c r="BM66" i="1"/>
  <c r="BO38" i="1"/>
  <c r="AG38" i="1"/>
  <c r="AF85" i="1"/>
  <c r="BT85" i="1" s="1"/>
  <c r="AF37" i="1"/>
  <c r="BT37" i="1" s="1"/>
  <c r="AE44" i="1"/>
  <c r="BM36" i="1"/>
  <c r="AE36" i="1"/>
  <c r="BS36" i="1" s="1"/>
  <c r="AE10" i="1"/>
  <c r="AE63" i="1"/>
  <c r="BS63" i="1" s="1"/>
  <c r="AE69" i="1"/>
  <c r="BS69" i="1" s="1"/>
  <c r="AE48" i="1"/>
  <c r="AE39" i="1"/>
  <c r="BS39" i="1" s="1"/>
  <c r="BM43" i="1"/>
  <c r="AF76" i="1"/>
  <c r="BS76" i="1" s="1"/>
  <c r="O83" i="3" s="1"/>
  <c r="BM24" i="1"/>
  <c r="AE24" i="1"/>
  <c r="BS24" i="1" s="1"/>
  <c r="AE31" i="1"/>
  <c r="BS31" i="1" s="1"/>
  <c r="AE61" i="1"/>
  <c r="BS61" i="1" s="1"/>
  <c r="O61" i="3" s="1"/>
  <c r="AE7" i="1"/>
  <c r="BS7" i="1" s="1"/>
  <c r="O7" i="3" s="1"/>
  <c r="O7" i="5" s="1"/>
  <c r="AE94" i="1"/>
  <c r="AE19" i="1"/>
  <c r="BS19" i="1" s="1"/>
  <c r="BM70" i="1"/>
  <c r="AE70" i="1"/>
  <c r="R92" i="1"/>
  <c r="AF70" i="1"/>
  <c r="AE3" i="1"/>
  <c r="BS3" i="1" s="1"/>
  <c r="O3" i="3" s="1"/>
  <c r="AE55" i="1"/>
  <c r="BS55" i="1" s="1"/>
  <c r="O55" i="3" s="1"/>
  <c r="O55" i="5" s="1"/>
  <c r="AF65" i="1"/>
  <c r="BT65" i="1" s="1"/>
  <c r="AF26" i="1"/>
  <c r="BN38" i="1"/>
  <c r="BM38" i="1"/>
  <c r="O107" i="5" l="1"/>
  <c r="AA62" i="3"/>
  <c r="AD62" i="3"/>
  <c r="N61" i="3"/>
  <c r="K61" i="3"/>
  <c r="J61" i="3"/>
  <c r="M61" i="3"/>
  <c r="M61" i="5" s="1"/>
  <c r="O61" i="5"/>
  <c r="AD60" i="3"/>
  <c r="AA60" i="3"/>
  <c r="Z60" i="5"/>
  <c r="N60" i="3"/>
  <c r="K60" i="3"/>
  <c r="AA59" i="3"/>
  <c r="AD59" i="3"/>
  <c r="BM59" i="1"/>
  <c r="J59" i="3"/>
  <c r="M59" i="3"/>
  <c r="AD58" i="3"/>
  <c r="AA58" i="3"/>
  <c r="Z58" i="5"/>
  <c r="AD57" i="3"/>
  <c r="AA57" i="3"/>
  <c r="Z57" i="5"/>
  <c r="N58" i="3"/>
  <c r="K58" i="3"/>
  <c r="J57" i="5"/>
  <c r="L57" i="3"/>
  <c r="N56" i="3"/>
  <c r="N56" i="5" s="1"/>
  <c r="K56" i="3"/>
  <c r="AE55" i="3"/>
  <c r="AE55" i="5" s="1"/>
  <c r="AB55" i="3"/>
  <c r="AC55" i="3" s="1"/>
  <c r="AC55" i="5" s="1"/>
  <c r="M55" i="3"/>
  <c r="M55" i="5" s="1"/>
  <c r="J55" i="3"/>
  <c r="J55" i="5" s="1"/>
  <c r="AE56" i="5"/>
  <c r="AD55" i="5"/>
  <c r="AG55" i="3"/>
  <c r="AA55" i="5"/>
  <c r="AB55" i="5" s="1"/>
  <c r="AD54" i="3"/>
  <c r="AA54" i="3"/>
  <c r="K54" i="3"/>
  <c r="N54" i="3"/>
  <c r="K53" i="3"/>
  <c r="N53" i="3"/>
  <c r="AD53" i="3"/>
  <c r="AA53" i="3"/>
  <c r="AA53" i="5" s="1"/>
  <c r="AB53" i="5" s="1"/>
  <c r="Z53" i="5"/>
  <c r="AD52" i="3"/>
  <c r="AA52" i="3"/>
  <c r="Z52" i="5"/>
  <c r="AB52" i="3"/>
  <c r="AC52" i="3" s="1"/>
  <c r="AE52" i="3"/>
  <c r="AD52" i="5"/>
  <c r="AA52" i="5"/>
  <c r="AB52" i="5" s="1"/>
  <c r="L51" i="3"/>
  <c r="K51" i="5"/>
  <c r="L51" i="5" s="1"/>
  <c r="P51" i="5"/>
  <c r="N52" i="3"/>
  <c r="K52" i="3"/>
  <c r="J51" i="3"/>
  <c r="J51" i="5" s="1"/>
  <c r="M51" i="3"/>
  <c r="M51" i="5" s="1"/>
  <c r="AD51" i="5"/>
  <c r="AF51" i="5" s="1"/>
  <c r="AG51" i="3"/>
  <c r="AA51" i="5"/>
  <c r="AB51" i="5" s="1"/>
  <c r="AG51" i="5" s="1"/>
  <c r="AH51" i="5" s="1"/>
  <c r="AH51" i="3"/>
  <c r="AI51" i="3" s="1"/>
  <c r="Z79" i="3"/>
  <c r="Z79" i="5" s="1"/>
  <c r="AC79" i="3"/>
  <c r="AC79" i="5" s="1"/>
  <c r="Z106" i="3"/>
  <c r="Z106" i="5" s="1"/>
  <c r="AC106" i="3"/>
  <c r="AC106" i="5" s="1"/>
  <c r="AC81" i="3"/>
  <c r="Z81" i="3"/>
  <c r="AC104" i="5"/>
  <c r="J6" i="3"/>
  <c r="M6" i="3"/>
  <c r="Z104" i="5"/>
  <c r="J8" i="5"/>
  <c r="AC107" i="5"/>
  <c r="M89" i="3"/>
  <c r="J89" i="3"/>
  <c r="AC87" i="3"/>
  <c r="Z87" i="3"/>
  <c r="AC108" i="5"/>
  <c r="M83" i="5"/>
  <c r="AD14" i="3"/>
  <c r="AA14" i="3"/>
  <c r="AC83" i="3"/>
  <c r="AC83" i="5" s="1"/>
  <c r="Z83" i="3"/>
  <c r="Z83" i="5" s="1"/>
  <c r="J108" i="5"/>
  <c r="AC89" i="3"/>
  <c r="Z89" i="3"/>
  <c r="Z112" i="3"/>
  <c r="AC112" i="3"/>
  <c r="M8" i="5"/>
  <c r="J107" i="3"/>
  <c r="M107" i="3"/>
  <c r="P107" i="3" s="1"/>
  <c r="AC88" i="3"/>
  <c r="Z88" i="3"/>
  <c r="N82" i="3"/>
  <c r="K82" i="3"/>
  <c r="L7" i="3"/>
  <c r="AB83" i="3"/>
  <c r="K83" i="3"/>
  <c r="N83" i="3"/>
  <c r="J13" i="3"/>
  <c r="M13" i="3"/>
  <c r="AD7" i="3"/>
  <c r="AA7" i="3"/>
  <c r="Z7" i="5"/>
  <c r="N8" i="3"/>
  <c r="P8" i="3" s="1"/>
  <c r="K8" i="3"/>
  <c r="L14" i="3"/>
  <c r="AB108" i="3"/>
  <c r="AF83" i="3"/>
  <c r="Z111" i="3"/>
  <c r="AC111" i="3"/>
  <c r="T20" i="19"/>
  <c r="AF108" i="3"/>
  <c r="AB107" i="3"/>
  <c r="AG107" i="3" s="1"/>
  <c r="AH107" i="3" s="1"/>
  <c r="N107" i="3"/>
  <c r="K107" i="3"/>
  <c r="AD9" i="3"/>
  <c r="AA9" i="3"/>
  <c r="AB82" i="3"/>
  <c r="AF82" i="3"/>
  <c r="AC3" i="3"/>
  <c r="AC3" i="5" s="1"/>
  <c r="Z3" i="3"/>
  <c r="Z3" i="5" s="1"/>
  <c r="Z73" i="3"/>
  <c r="Z6" i="5"/>
  <c r="AG29" i="5"/>
  <c r="AH29" i="5"/>
  <c r="AG34" i="5"/>
  <c r="AH34" i="5" s="1"/>
  <c r="AG37" i="5"/>
  <c r="AH37" i="5" s="1"/>
  <c r="AH19" i="5"/>
  <c r="AG19" i="5"/>
  <c r="AG50" i="5"/>
  <c r="AH50" i="5" s="1"/>
  <c r="Q97" i="12"/>
  <c r="Q11" i="12"/>
  <c r="Q99" i="12" s="1"/>
  <c r="Q78" i="12"/>
  <c r="R87" i="12"/>
  <c r="R16" i="12"/>
  <c r="R106" i="12"/>
  <c r="Q105" i="12"/>
  <c r="Q86" i="12"/>
  <c r="Q98" i="12"/>
  <c r="Q79" i="12"/>
  <c r="R107" i="12"/>
  <c r="R88" i="12"/>
  <c r="R17" i="12"/>
  <c r="R81" i="12"/>
  <c r="R100" i="12"/>
  <c r="R96" i="12"/>
  <c r="R10" i="12"/>
  <c r="R77" i="12"/>
  <c r="Q101" i="12"/>
  <c r="Q82" i="12"/>
  <c r="R13" i="12"/>
  <c r="R78" i="12"/>
  <c r="R11" i="12"/>
  <c r="R97" i="12"/>
  <c r="R102" i="12"/>
  <c r="R83" i="12"/>
  <c r="R103" i="12"/>
  <c r="R84" i="12"/>
  <c r="Q85" i="12"/>
  <c r="Q104" i="12"/>
  <c r="CH38" i="1"/>
  <c r="BM48" i="1"/>
  <c r="N7" i="1"/>
  <c r="CF38" i="1"/>
  <c r="T72" i="1"/>
  <c r="BI72" i="1" s="1"/>
  <c r="BZ39" i="1"/>
  <c r="CA39" i="1"/>
  <c r="Z39" i="1"/>
  <c r="BN55" i="1"/>
  <c r="BI8" i="1"/>
  <c r="Z40" i="1"/>
  <c r="AU40" i="1"/>
  <c r="CF40" i="1" s="1"/>
  <c r="BH38" i="1"/>
  <c r="AF38" i="1"/>
  <c r="BG88" i="1"/>
  <c r="T23" i="1"/>
  <c r="BI23" i="1" s="1"/>
  <c r="BN67" i="1"/>
  <c r="AW52" i="1"/>
  <c r="BD52" i="1" s="1"/>
  <c r="BC38" i="1"/>
  <c r="CM38" i="1" s="1"/>
  <c r="BS94" i="1"/>
  <c r="O108" i="3" s="1"/>
  <c r="AD32" i="7"/>
  <c r="Z38" i="5"/>
  <c r="AM38" i="3"/>
  <c r="BB37" i="1"/>
  <c r="CM37" i="1" s="1"/>
  <c r="L107" i="3"/>
  <c r="T38" i="1"/>
  <c r="BI38" i="1" s="1"/>
  <c r="BG22" i="1"/>
  <c r="AV23" i="1"/>
  <c r="BC23" i="1" s="1"/>
  <c r="CN23" i="1" s="1"/>
  <c r="P57" i="3"/>
  <c r="Q57" i="3" s="1"/>
  <c r="R57" i="3" s="1"/>
  <c r="AO50" i="1"/>
  <c r="CA50" i="1" s="1"/>
  <c r="CF37" i="1"/>
  <c r="AV24" i="1"/>
  <c r="BC24" i="1" s="1"/>
  <c r="CM24" i="1" s="1"/>
  <c r="BM41" i="1"/>
  <c r="BM55" i="1"/>
  <c r="T28" i="1"/>
  <c r="BI28" i="1" s="1"/>
  <c r="CB28" i="1"/>
  <c r="S66" i="1"/>
  <c r="BI66" i="1" s="1"/>
  <c r="BN23" i="1"/>
  <c r="AW51" i="1"/>
  <c r="BD51" i="1" s="1"/>
  <c r="CO51" i="1" s="1"/>
  <c r="BO37" i="1"/>
  <c r="AD69" i="7"/>
  <c r="AQ64" i="1" s="1"/>
  <c r="V64" i="1" s="1"/>
  <c r="Z63" i="5"/>
  <c r="BN68" i="1"/>
  <c r="CB51" i="1"/>
  <c r="CA55" i="1"/>
  <c r="N14" i="1"/>
  <c r="AV56" i="1"/>
  <c r="CG56" i="1" s="1"/>
  <c r="W106" i="7"/>
  <c r="N100" i="1" s="1"/>
  <c r="AG37" i="1"/>
  <c r="BU37" i="1" s="1"/>
  <c r="CK52" i="1"/>
  <c r="CB55" i="1"/>
  <c r="AA55" i="1"/>
  <c r="BO55" i="1" s="1"/>
  <c r="P50" i="3"/>
  <c r="Q50" i="3" s="1"/>
  <c r="R50" i="3" s="1"/>
  <c r="R80" i="1"/>
  <c r="BG80" i="1" s="1"/>
  <c r="AF60" i="1"/>
  <c r="BS60" i="1" s="1"/>
  <c r="O60" i="3" s="1"/>
  <c r="AC81" i="7"/>
  <c r="AP76" i="1" s="1"/>
  <c r="U76" i="1" s="1"/>
  <c r="AU44" i="1"/>
  <c r="BB44" i="1" s="1"/>
  <c r="CA24" i="1"/>
  <c r="AD13" i="7"/>
  <c r="AD81" i="7" s="1"/>
  <c r="AG103" i="1"/>
  <c r="BU103" i="1" s="1"/>
  <c r="CE63" i="1"/>
  <c r="AG104" i="1"/>
  <c r="BT104" i="1" s="1"/>
  <c r="S59" i="1"/>
  <c r="Z60" i="1" s="1"/>
  <c r="AG60" i="1" s="1"/>
  <c r="AF30" i="1"/>
  <c r="BS30" i="1" s="1"/>
  <c r="AP8" i="1"/>
  <c r="U8" i="1" s="1"/>
  <c r="BJ8" i="1" s="1"/>
  <c r="AC11" i="7"/>
  <c r="AC79" i="7" s="1"/>
  <c r="CE64" i="1"/>
  <c r="BM94" i="1"/>
  <c r="S43" i="1"/>
  <c r="Z43" i="1" s="1"/>
  <c r="CA41" i="1"/>
  <c r="N16" i="1"/>
  <c r="AD21" i="7"/>
  <c r="AQ16" i="1" s="1"/>
  <c r="AF44" i="1"/>
  <c r="BS44" i="1" s="1"/>
  <c r="AD112" i="7"/>
  <c r="AQ105" i="1" s="1"/>
  <c r="V105" i="1" s="1"/>
  <c r="BZ43" i="1"/>
  <c r="BB21" i="1"/>
  <c r="CM21" i="1" s="1"/>
  <c r="CA48" i="1"/>
  <c r="AD9" i="7"/>
  <c r="AD77" i="7" s="1"/>
  <c r="AQ72" i="1" s="1"/>
  <c r="V72" i="1" s="1"/>
  <c r="BN39" i="1"/>
  <c r="AC96" i="7"/>
  <c r="AP90" i="1" s="1"/>
  <c r="U90" i="1" s="1"/>
  <c r="BM39" i="1"/>
  <c r="AP4" i="1"/>
  <c r="U4" i="1" s="1"/>
  <c r="S92" i="1"/>
  <c r="BH92" i="1" s="1"/>
  <c r="T70" i="1"/>
  <c r="BI70" i="1" s="1"/>
  <c r="CE60" i="1"/>
  <c r="BA60" i="1"/>
  <c r="CL60" i="1" s="1"/>
  <c r="AF60" i="3" s="1"/>
  <c r="AH37" i="1"/>
  <c r="BV37" i="1" s="1"/>
  <c r="T4" i="1"/>
  <c r="BI4" i="1" s="1"/>
  <c r="Z59" i="5"/>
  <c r="AU59" i="1"/>
  <c r="CF59" i="1" s="1"/>
  <c r="AU60" i="1"/>
  <c r="BB60" i="1" s="1"/>
  <c r="CM60" i="1" s="1"/>
  <c r="BM29" i="1"/>
  <c r="CA90" i="1"/>
  <c r="AO59" i="1"/>
  <c r="AC64" i="7"/>
  <c r="CE59" i="1"/>
  <c r="BA59" i="1"/>
  <c r="CL59" i="1" s="1"/>
  <c r="AF59" i="3" s="1"/>
  <c r="AD28" i="7"/>
  <c r="AQ23" i="1" s="1"/>
  <c r="AX24" i="1" s="1"/>
  <c r="BE24" i="1" s="1"/>
  <c r="CF68" i="1"/>
  <c r="BB68" i="1"/>
  <c r="CL68" i="1" s="1"/>
  <c r="AD72" i="7"/>
  <c r="AQ67" i="1" s="1"/>
  <c r="AX68" i="1" s="1"/>
  <c r="AP67" i="1"/>
  <c r="BM62" i="1"/>
  <c r="T30" i="1"/>
  <c r="BI30" i="1" s="1"/>
  <c r="BB67" i="1"/>
  <c r="CM67" i="1" s="1"/>
  <c r="CF67" i="1"/>
  <c r="AV68" i="1"/>
  <c r="CG68" i="1" s="1"/>
  <c r="AV67" i="1"/>
  <c r="CA67" i="1"/>
  <c r="T67" i="1"/>
  <c r="BS32" i="1"/>
  <c r="BM23" i="1"/>
  <c r="BS40" i="1"/>
  <c r="AT91" i="1"/>
  <c r="CE91" i="1" s="1"/>
  <c r="T103" i="1"/>
  <c r="AA103" i="1" s="1"/>
  <c r="CB72" i="1"/>
  <c r="BS56" i="1"/>
  <c r="O56" i="3" s="1"/>
  <c r="Z21" i="1"/>
  <c r="BN21" i="1" s="1"/>
  <c r="AF16" i="1"/>
  <c r="BS16" i="1" s="1"/>
  <c r="P16" i="3" s="1"/>
  <c r="R91" i="1"/>
  <c r="Y91" i="1" s="1"/>
  <c r="T21" i="1"/>
  <c r="BI21" i="1" s="1"/>
  <c r="BH21" i="1"/>
  <c r="BZ32" i="1"/>
  <c r="S45" i="1"/>
  <c r="Z46" i="1" s="1"/>
  <c r="AG46" i="1" s="1"/>
  <c r="T58" i="1"/>
  <c r="BI58" i="1" s="1"/>
  <c r="BA46" i="1"/>
  <c r="CK46" i="1" s="1"/>
  <c r="CE46" i="1"/>
  <c r="BH41" i="1"/>
  <c r="Z41" i="1"/>
  <c r="AG41" i="1" s="1"/>
  <c r="BU41" i="1" s="1"/>
  <c r="BI41" i="1"/>
  <c r="Z42" i="1"/>
  <c r="BH58" i="1"/>
  <c r="M58" i="5" s="1"/>
  <c r="Y46" i="1"/>
  <c r="Y45" i="1"/>
  <c r="BG45" i="1"/>
  <c r="AD111" i="7"/>
  <c r="AQ104" i="1" s="1"/>
  <c r="V104" i="1" s="1"/>
  <c r="AP104" i="1"/>
  <c r="U104" i="1" s="1"/>
  <c r="BB104" i="1"/>
  <c r="CF104" i="1"/>
  <c r="AO6" i="1"/>
  <c r="T6" i="1" s="1"/>
  <c r="AB79" i="7"/>
  <c r="AB98" i="7"/>
  <c r="CB64" i="1"/>
  <c r="AV55" i="1"/>
  <c r="CG55" i="1" s="1"/>
  <c r="AD24" i="7"/>
  <c r="AQ19" i="1" s="1"/>
  <c r="V19" i="1" s="1"/>
  <c r="BB22" i="1"/>
  <c r="CL22" i="1" s="1"/>
  <c r="BH104" i="1"/>
  <c r="AN74" i="1"/>
  <c r="S74" i="1" s="1"/>
  <c r="BH30" i="1"/>
  <c r="BH48" i="1"/>
  <c r="BI48" i="1"/>
  <c r="AG48" i="1"/>
  <c r="BU48" i="1" s="1"/>
  <c r="N8" i="1"/>
  <c r="W81" i="7"/>
  <c r="N76" i="1" s="1"/>
  <c r="W100" i="7"/>
  <c r="N94" i="1" s="1"/>
  <c r="AO56" i="1"/>
  <c r="T56" i="1" s="1"/>
  <c r="AC61" i="7"/>
  <c r="AA41" i="1"/>
  <c r="AH41" i="1" s="1"/>
  <c r="BV41" i="1" s="1"/>
  <c r="AA42" i="1"/>
  <c r="AA56" i="1"/>
  <c r="BO56" i="1" s="1"/>
  <c r="S18" i="1"/>
  <c r="BH18" i="1" s="1"/>
  <c r="S56" i="1"/>
  <c r="BH56" i="1" s="1"/>
  <c r="BZ56" i="1"/>
  <c r="BB56" i="1"/>
  <c r="CM56" i="1" s="1"/>
  <c r="AP66" i="1"/>
  <c r="AD71" i="7"/>
  <c r="AQ66" i="1" s="1"/>
  <c r="V66" i="1" s="1"/>
  <c r="BZ18" i="1"/>
  <c r="CF41" i="1"/>
  <c r="AV21" i="1"/>
  <c r="CG21" i="1" s="1"/>
  <c r="AV22" i="1"/>
  <c r="BC22" i="1" s="1"/>
  <c r="AV41" i="1"/>
  <c r="CG41" i="1" s="1"/>
  <c r="AV42" i="1"/>
  <c r="U64" i="1"/>
  <c r="AU46" i="1"/>
  <c r="CF46" i="1" s="1"/>
  <c r="AU45" i="1"/>
  <c r="BB45" i="1" s="1"/>
  <c r="CM45" i="1" s="1"/>
  <c r="R98" i="1"/>
  <c r="BG98" i="1" s="1"/>
  <c r="BM34" i="1"/>
  <c r="AC23" i="7"/>
  <c r="AO18" i="1"/>
  <c r="CA18" i="1" s="1"/>
  <c r="AP58" i="1"/>
  <c r="CB58" i="1" s="1"/>
  <c r="AD63" i="7"/>
  <c r="AQ58" i="1" s="1"/>
  <c r="V58" i="1" s="1"/>
  <c r="AP21" i="1"/>
  <c r="AD26" i="7"/>
  <c r="AD46" i="7"/>
  <c r="AP41" i="1"/>
  <c r="U41" i="1" s="1"/>
  <c r="AC50" i="7"/>
  <c r="AO45" i="1"/>
  <c r="AD35" i="7"/>
  <c r="AQ30" i="1" s="1"/>
  <c r="V30" i="1" s="1"/>
  <c r="AP30" i="1"/>
  <c r="AC37" i="7"/>
  <c r="AO32" i="1"/>
  <c r="CA32" i="1" s="1"/>
  <c r="BG18" i="1"/>
  <c r="AD110" i="7"/>
  <c r="AP103" i="1"/>
  <c r="Z56" i="5"/>
  <c r="AP48" i="1"/>
  <c r="U48" i="1" s="1"/>
  <c r="BJ48" i="1" s="1"/>
  <c r="AD53" i="7"/>
  <c r="AQ48" i="1" s="1"/>
  <c r="V48" i="1" s="1"/>
  <c r="BA45" i="1"/>
  <c r="CL45" i="1" s="1"/>
  <c r="CE45" i="1"/>
  <c r="BH4" i="1"/>
  <c r="Z18" i="5"/>
  <c r="CF42" i="1"/>
  <c r="Z32" i="5"/>
  <c r="AG32" i="5" s="1"/>
  <c r="AH32" i="5" s="1"/>
  <c r="U55" i="1"/>
  <c r="AB55" i="1" s="1"/>
  <c r="Z45" i="5"/>
  <c r="AG45" i="5" s="1"/>
  <c r="AH45" i="5" s="1"/>
  <c r="T104" i="1"/>
  <c r="BB103" i="1"/>
  <c r="CM103" i="1" s="1"/>
  <c r="CA66" i="1"/>
  <c r="AV104" i="1"/>
  <c r="BC104" i="1" s="1"/>
  <c r="AV103" i="1"/>
  <c r="CG103" i="1" s="1"/>
  <c r="S6" i="1"/>
  <c r="BZ6" i="1"/>
  <c r="BG56" i="1"/>
  <c r="AD75" i="7"/>
  <c r="AQ70" i="1" s="1"/>
  <c r="V70" i="1" s="1"/>
  <c r="AP70" i="1"/>
  <c r="BH70" i="1"/>
  <c r="BH32" i="1"/>
  <c r="BG32" i="1"/>
  <c r="BI64" i="1"/>
  <c r="S3" i="1"/>
  <c r="Z4" i="1" s="1"/>
  <c r="CG19" i="1"/>
  <c r="AF52" i="1"/>
  <c r="BS52" i="1" s="1"/>
  <c r="O52" i="3" s="1"/>
  <c r="BN52" i="1"/>
  <c r="AG25" i="1"/>
  <c r="BU25" i="1" s="1"/>
  <c r="BG74" i="1"/>
  <c r="S9" i="1"/>
  <c r="Z9" i="1" s="1"/>
  <c r="AG9" i="1" s="1"/>
  <c r="BU9" i="1" s="1"/>
  <c r="BZ61" i="1"/>
  <c r="Z61" i="5" s="1"/>
  <c r="U28" i="1"/>
  <c r="BN24" i="1"/>
  <c r="BY73" i="1"/>
  <c r="V62" i="1"/>
  <c r="BK62" i="1" s="1"/>
  <c r="AF15" i="1"/>
  <c r="BT15" i="1" s="1"/>
  <c r="BY91" i="1"/>
  <c r="P17" i="3"/>
  <c r="Q17" i="3" s="1"/>
  <c r="R17" i="3" s="1"/>
  <c r="S44" i="1"/>
  <c r="BH44" i="1" s="1"/>
  <c r="BZ15" i="1"/>
  <c r="CA25" i="1"/>
  <c r="CA31" i="1"/>
  <c r="BN26" i="1"/>
  <c r="AG106" i="1"/>
  <c r="BT106" i="1" s="1"/>
  <c r="BZ33" i="1"/>
  <c r="AM20" i="3"/>
  <c r="CA17" i="1"/>
  <c r="AM23" i="3"/>
  <c r="BZ13" i="1"/>
  <c r="BH52" i="1"/>
  <c r="AG52" i="1"/>
  <c r="BS48" i="1"/>
  <c r="R97" i="1"/>
  <c r="Y98" i="1" s="1"/>
  <c r="T39" i="1"/>
  <c r="AA40" i="1" s="1"/>
  <c r="BO40" i="1" s="1"/>
  <c r="BZ86" i="1"/>
  <c r="BH50" i="1"/>
  <c r="BN19" i="1"/>
  <c r="AD55" i="7"/>
  <c r="AQ50" i="1" s="1"/>
  <c r="V50" i="1" s="1"/>
  <c r="AP50" i="1"/>
  <c r="U50" i="1" s="1"/>
  <c r="CA42" i="1"/>
  <c r="AT97" i="1"/>
  <c r="BA97" i="1" s="1"/>
  <c r="CL97" i="1" s="1"/>
  <c r="P49" i="3"/>
  <c r="Q49" i="3" s="1"/>
  <c r="R49" i="3" s="1"/>
  <c r="T94" i="1"/>
  <c r="BI94" i="1" s="1"/>
  <c r="CB105" i="1"/>
  <c r="AC38" i="7"/>
  <c r="AO33" i="1"/>
  <c r="T33" i="1" s="1"/>
  <c r="W95" i="7"/>
  <c r="N89" i="1" s="1"/>
  <c r="W76" i="7"/>
  <c r="N71" i="1" s="1"/>
  <c r="N3" i="1"/>
  <c r="AV43" i="1"/>
  <c r="CG43" i="1" s="1"/>
  <c r="AV44" i="1"/>
  <c r="T43" i="1"/>
  <c r="CL94" i="1"/>
  <c r="AE108" i="5" s="1"/>
  <c r="CA76" i="1"/>
  <c r="T76" i="1"/>
  <c r="AP20" i="1"/>
  <c r="CB20" i="1" s="1"/>
  <c r="AD25" i="7"/>
  <c r="AQ20" i="1" s="1"/>
  <c r="V20" i="1" s="1"/>
  <c r="CA43" i="1"/>
  <c r="BI24" i="1"/>
  <c r="AT89" i="1"/>
  <c r="BY89" i="1"/>
  <c r="AT90" i="1"/>
  <c r="R89" i="1"/>
  <c r="CA75" i="1"/>
  <c r="AU75" i="1"/>
  <c r="AU76" i="1"/>
  <c r="BZ75" i="1"/>
  <c r="AC82" i="5" s="1"/>
  <c r="S75" i="1"/>
  <c r="AV69" i="1"/>
  <c r="BC69" i="1" s="1"/>
  <c r="CN69" i="1" s="1"/>
  <c r="AV70" i="1"/>
  <c r="CA69" i="1"/>
  <c r="T69" i="1"/>
  <c r="BH13" i="1"/>
  <c r="Z14" i="1"/>
  <c r="Z13" i="1"/>
  <c r="AG13" i="1" s="1"/>
  <c r="BU13" i="1" s="1"/>
  <c r="AD27" i="7"/>
  <c r="AP22" i="1"/>
  <c r="U22" i="1" s="1"/>
  <c r="BH20" i="1"/>
  <c r="Z61" i="1"/>
  <c r="AG61" i="1" s="1"/>
  <c r="BU61" i="1" s="1"/>
  <c r="Z62" i="1"/>
  <c r="BH61" i="1"/>
  <c r="AG70" i="1"/>
  <c r="BN70" i="1"/>
  <c r="BI36" i="1"/>
  <c r="U38" i="1"/>
  <c r="BD38" i="1"/>
  <c r="CB38" i="1"/>
  <c r="AN99" i="1"/>
  <c r="S99" i="1" s="1"/>
  <c r="Z36" i="1"/>
  <c r="Z35" i="1"/>
  <c r="BH35" i="1"/>
  <c r="AM79" i="1"/>
  <c r="R79" i="1" s="1"/>
  <c r="Y79" i="1" s="1"/>
  <c r="AF79" i="1" s="1"/>
  <c r="BT79" i="1" s="1"/>
  <c r="BB30" i="1"/>
  <c r="CL30" i="1" s="1"/>
  <c r="CF30" i="1"/>
  <c r="AB105" i="1"/>
  <c r="AI105" i="1" s="1"/>
  <c r="BW105" i="1" s="1"/>
  <c r="AB106" i="1"/>
  <c r="CL28" i="1"/>
  <c r="V84" i="7"/>
  <c r="M79" i="1" s="1"/>
  <c r="W16" i="7"/>
  <c r="V103" i="7"/>
  <c r="M97" i="1" s="1"/>
  <c r="M11" i="1"/>
  <c r="AD54" i="7"/>
  <c r="AP49" i="1"/>
  <c r="U49" i="1" s="1"/>
  <c r="AC52" i="1"/>
  <c r="AJ52" i="1" s="1"/>
  <c r="AC51" i="1"/>
  <c r="AJ51" i="1" s="1"/>
  <c r="AV29" i="1"/>
  <c r="CG29" i="1" s="1"/>
  <c r="AV30" i="1"/>
  <c r="T29" i="1"/>
  <c r="CA29" i="1"/>
  <c r="BG102" i="1"/>
  <c r="P61" i="3"/>
  <c r="CC52" i="1"/>
  <c r="U52" i="1"/>
  <c r="BJ52" i="1" s="1"/>
  <c r="CB52" i="1"/>
  <c r="P15" i="3"/>
  <c r="BH36" i="1"/>
  <c r="Y72" i="1"/>
  <c r="BG71" i="1"/>
  <c r="Y71" i="1"/>
  <c r="W98" i="7"/>
  <c r="N92" i="1" s="1"/>
  <c r="W79" i="7"/>
  <c r="N74" i="1" s="1"/>
  <c r="N6" i="1"/>
  <c r="BC47" i="1"/>
  <c r="CN47" i="1" s="1"/>
  <c r="CG47" i="1"/>
  <c r="BB85" i="1"/>
  <c r="CM85" i="1" s="1"/>
  <c r="CF85" i="1"/>
  <c r="AV8" i="1"/>
  <c r="AV7" i="1"/>
  <c r="T7" i="1"/>
  <c r="CA7" i="1"/>
  <c r="BZ96" i="1"/>
  <c r="BY96" i="1"/>
  <c r="R96" i="1"/>
  <c r="BN8" i="1"/>
  <c r="AG8" i="1"/>
  <c r="BT8" i="1" s="1"/>
  <c r="O8" i="5" s="1"/>
  <c r="AV87" i="1"/>
  <c r="AV88" i="1"/>
  <c r="T87" i="1"/>
  <c r="BI87" i="1" s="1"/>
  <c r="CA87" i="1"/>
  <c r="Y100" i="1"/>
  <c r="BM100" i="1" s="1"/>
  <c r="Y99" i="1"/>
  <c r="AF99" i="1" s="1"/>
  <c r="BT99" i="1" s="1"/>
  <c r="O113" i="5" s="1"/>
  <c r="BG99" i="1"/>
  <c r="Z53" i="1"/>
  <c r="AG53" i="1" s="1"/>
  <c r="BU53" i="1" s="1"/>
  <c r="BH53" i="1"/>
  <c r="M53" i="5" s="1"/>
  <c r="BI53" i="1"/>
  <c r="Z54" i="1"/>
  <c r="Z34" i="1"/>
  <c r="AG34" i="1" s="1"/>
  <c r="BT34" i="1" s="1"/>
  <c r="Z33" i="1"/>
  <c r="BH33" i="1"/>
  <c r="Y5" i="1"/>
  <c r="AF5" i="1" s="1"/>
  <c r="BT5" i="1" s="1"/>
  <c r="Y6" i="1"/>
  <c r="BG5" i="1"/>
  <c r="AB47" i="1"/>
  <c r="AI47" i="1" s="1"/>
  <c r="BW47" i="1" s="1"/>
  <c r="AB48" i="1"/>
  <c r="AA64" i="1"/>
  <c r="AA63" i="1"/>
  <c r="BJ19" i="1"/>
  <c r="AB20" i="1"/>
  <c r="AB19" i="1"/>
  <c r="S40" i="1"/>
  <c r="BZ40" i="1"/>
  <c r="T54" i="1"/>
  <c r="BI54" i="1" s="1"/>
  <c r="CA54" i="1"/>
  <c r="T46" i="1"/>
  <c r="BI46" i="1" s="1"/>
  <c r="AV63" i="1"/>
  <c r="BC63" i="1" s="1"/>
  <c r="CN63" i="1" s="1"/>
  <c r="AV64" i="1"/>
  <c r="CG64" i="1" s="1"/>
  <c r="AC45" i="7"/>
  <c r="AO40" i="1"/>
  <c r="AD74" i="7"/>
  <c r="AP69" i="1"/>
  <c r="U69" i="1" s="1"/>
  <c r="CF36" i="1"/>
  <c r="CF17" i="1"/>
  <c r="BB17" i="1"/>
  <c r="CM17" i="1" s="1"/>
  <c r="AD51" i="7"/>
  <c r="AQ46" i="1" s="1"/>
  <c r="V46" i="1" s="1"/>
  <c r="AP46" i="1"/>
  <c r="CB46" i="1" s="1"/>
  <c r="AF63" i="1"/>
  <c r="BT63" i="1" s="1"/>
  <c r="Z49" i="1"/>
  <c r="Z50" i="1"/>
  <c r="BH49" i="1"/>
  <c r="BN69" i="1"/>
  <c r="AB24" i="1"/>
  <c r="AB23" i="1"/>
  <c r="CG105" i="1"/>
  <c r="BY12" i="1"/>
  <c r="Z12" i="3" s="1"/>
  <c r="R12" i="1"/>
  <c r="BN40" i="1"/>
  <c r="AH47" i="1"/>
  <c r="BV47" i="1" s="1"/>
  <c r="BH46" i="1"/>
  <c r="AG28" i="1"/>
  <c r="BT28" i="1" s="1"/>
  <c r="AA104" i="7"/>
  <c r="AA85" i="7"/>
  <c r="AN12" i="1"/>
  <c r="S12" i="1" s="1"/>
  <c r="BB93" i="1"/>
  <c r="CM93" i="1" s="1"/>
  <c r="CF93" i="1"/>
  <c r="AD107" i="5" s="1"/>
  <c r="AF107" i="5" s="1"/>
  <c r="Z33" i="5"/>
  <c r="BG78" i="1"/>
  <c r="BH72" i="1"/>
  <c r="BG72" i="1"/>
  <c r="Y4" i="1"/>
  <c r="BG3" i="1"/>
  <c r="Y3" i="1"/>
  <c r="BJ27" i="1"/>
  <c r="AB27" i="1"/>
  <c r="AI27" i="1" s="1"/>
  <c r="BW27" i="1" s="1"/>
  <c r="AB28" i="1"/>
  <c r="Y10" i="1"/>
  <c r="Y9" i="1"/>
  <c r="BG9" i="1"/>
  <c r="AD73" i="7"/>
  <c r="AP68" i="1"/>
  <c r="U68" i="1" s="1"/>
  <c r="AD22" i="7"/>
  <c r="AP17" i="1"/>
  <c r="U17" i="1" s="1"/>
  <c r="Y77" i="1"/>
  <c r="BG77" i="1"/>
  <c r="Y78" i="1"/>
  <c r="AF78" i="1" s="1"/>
  <c r="BI57" i="1"/>
  <c r="Z57" i="1"/>
  <c r="BH57" i="1"/>
  <c r="M57" i="5" s="1"/>
  <c r="Z58" i="1"/>
  <c r="AF64" i="1"/>
  <c r="CF49" i="1"/>
  <c r="BB49" i="1"/>
  <c r="CM49" i="1" s="1"/>
  <c r="BH94" i="1"/>
  <c r="M108" i="5" s="1"/>
  <c r="AW23" i="1"/>
  <c r="CH23" i="1" s="1"/>
  <c r="AW24" i="1"/>
  <c r="CG106" i="1"/>
  <c r="AA32" i="1"/>
  <c r="AA31" i="1"/>
  <c r="AV25" i="1"/>
  <c r="BC25" i="1" s="1"/>
  <c r="CN25" i="1" s="1"/>
  <c r="AV26" i="1"/>
  <c r="CG26" i="1" s="1"/>
  <c r="BB32" i="1"/>
  <c r="CF32" i="1"/>
  <c r="AA20" i="1"/>
  <c r="AA19" i="1"/>
  <c r="BO19" i="1" s="1"/>
  <c r="CK10" i="1"/>
  <c r="AT74" i="1"/>
  <c r="BI19" i="1"/>
  <c r="AC49" i="7"/>
  <c r="AO44" i="1"/>
  <c r="AN95" i="1"/>
  <c r="S95" i="1" s="1"/>
  <c r="T88" i="1"/>
  <c r="BI88" i="1" s="1"/>
  <c r="BA61" i="1"/>
  <c r="CL61" i="1" s="1"/>
  <c r="AF61" i="3" s="1"/>
  <c r="CE61" i="1"/>
  <c r="AG27" i="1"/>
  <c r="BU27" i="1" s="1"/>
  <c r="BY100" i="1"/>
  <c r="AO106" i="1"/>
  <c r="AC113" i="7"/>
  <c r="BA13" i="1"/>
  <c r="CL13" i="1" s="1"/>
  <c r="AF13" i="3" s="1"/>
  <c r="CE13" i="1"/>
  <c r="S14" i="1"/>
  <c r="BH14" i="1" s="1"/>
  <c r="AV65" i="1"/>
  <c r="CG65" i="1" s="1"/>
  <c r="AV66" i="1"/>
  <c r="CG66" i="1" s="1"/>
  <c r="AV58" i="1"/>
  <c r="BC58" i="1" s="1"/>
  <c r="CN58" i="1" s="1"/>
  <c r="AV57" i="1"/>
  <c r="BC57" i="1" s="1"/>
  <c r="CN57" i="1" s="1"/>
  <c r="AU3" i="1"/>
  <c r="AU4" i="1"/>
  <c r="CF4" i="1" s="1"/>
  <c r="CB47" i="1"/>
  <c r="BY78" i="1"/>
  <c r="BB7" i="1"/>
  <c r="CM7" i="1" s="1"/>
  <c r="CF7" i="1"/>
  <c r="BB64" i="1"/>
  <c r="CF64" i="1"/>
  <c r="BA4" i="1"/>
  <c r="CE4" i="1"/>
  <c r="AW28" i="1"/>
  <c r="BD28" i="1" s="1"/>
  <c r="AW27" i="1"/>
  <c r="CH27" i="1" s="1"/>
  <c r="CE9" i="1"/>
  <c r="AO93" i="1"/>
  <c r="T93" i="1" s="1"/>
  <c r="CF18" i="1"/>
  <c r="BB18" i="1"/>
  <c r="AV18" i="1"/>
  <c r="CG18" i="1" s="1"/>
  <c r="AV17" i="1"/>
  <c r="BC17" i="1" s="1"/>
  <c r="CN17" i="1" s="1"/>
  <c r="AT77" i="1"/>
  <c r="BA77" i="1" s="1"/>
  <c r="CL77" i="1" s="1"/>
  <c r="AE84" i="5" s="1"/>
  <c r="BY77" i="1"/>
  <c r="AT78" i="1"/>
  <c r="BA78" i="1" s="1"/>
  <c r="CF58" i="1"/>
  <c r="BB58" i="1"/>
  <c r="CM58" i="1" s="1"/>
  <c r="CC28" i="1"/>
  <c r="AX37" i="1"/>
  <c r="BE37" i="1" s="1"/>
  <c r="AX38" i="1"/>
  <c r="CI38" i="1" s="1"/>
  <c r="BB26" i="1"/>
  <c r="CF26" i="1"/>
  <c r="AX23" i="1"/>
  <c r="BE23" i="1" s="1"/>
  <c r="AV32" i="1"/>
  <c r="CG32" i="1" s="1"/>
  <c r="AV31" i="1"/>
  <c r="BC31" i="1" s="1"/>
  <c r="CN31" i="1" s="1"/>
  <c r="AD30" i="7"/>
  <c r="AP25" i="1"/>
  <c r="CB25" i="1" s="1"/>
  <c r="CG20" i="1"/>
  <c r="CC51" i="1"/>
  <c r="AT99" i="1"/>
  <c r="AT100" i="1"/>
  <c r="BA100" i="1" s="1"/>
  <c r="BY99" i="1"/>
  <c r="AD34" i="7"/>
  <c r="AP29" i="1"/>
  <c r="U29" i="1" s="1"/>
  <c r="CE15" i="1"/>
  <c r="AW20" i="1"/>
  <c r="AW19" i="1"/>
  <c r="BD19" i="1" s="1"/>
  <c r="CO19" i="1" s="1"/>
  <c r="BY102" i="1"/>
  <c r="BB39" i="1"/>
  <c r="CM39" i="1" s="1"/>
  <c r="CF39" i="1"/>
  <c r="AD59" i="7"/>
  <c r="AP54" i="1"/>
  <c r="CB54" i="1" s="1"/>
  <c r="AD12" i="7"/>
  <c r="AC80" i="7"/>
  <c r="AP75" i="1" s="1"/>
  <c r="CB75" i="1" s="1"/>
  <c r="AP7" i="1"/>
  <c r="AC99" i="7"/>
  <c r="CL54" i="1"/>
  <c r="AF54" i="3" s="1"/>
  <c r="T68" i="1"/>
  <c r="CA68" i="1"/>
  <c r="AA18" i="1"/>
  <c r="AA17" i="1"/>
  <c r="BH65" i="1"/>
  <c r="Z66" i="1"/>
  <c r="Z65" i="1"/>
  <c r="BI65" i="1"/>
  <c r="T60" i="1"/>
  <c r="BI60" i="1" s="1"/>
  <c r="CF25" i="1"/>
  <c r="AQ38" i="1"/>
  <c r="CC38" i="1" s="1"/>
  <c r="AA25" i="1"/>
  <c r="AH25" i="1" s="1"/>
  <c r="BV25" i="1" s="1"/>
  <c r="AA26" i="1"/>
  <c r="CM52" i="1"/>
  <c r="AD93" i="7"/>
  <c r="AP87" i="1"/>
  <c r="U87" i="1" s="1"/>
  <c r="AT98" i="1"/>
  <c r="CE98" i="1" s="1"/>
  <c r="AG20" i="1"/>
  <c r="AB82" i="7"/>
  <c r="AO9" i="1"/>
  <c r="T9" i="1" s="1"/>
  <c r="AC14" i="7"/>
  <c r="AB101" i="7"/>
  <c r="W104" i="7"/>
  <c r="N98" i="1" s="1"/>
  <c r="W85" i="7"/>
  <c r="N80" i="1" s="1"/>
  <c r="N12" i="1"/>
  <c r="Z44" i="5"/>
  <c r="BG100" i="1"/>
  <c r="BB106" i="1"/>
  <c r="AD70" i="7"/>
  <c r="AP65" i="1"/>
  <c r="CB65" i="1" s="1"/>
  <c r="AD68" i="7"/>
  <c r="AP63" i="1"/>
  <c r="U63" i="1" s="1"/>
  <c r="BJ63" i="1" s="1"/>
  <c r="AA58" i="1"/>
  <c r="AA57" i="1"/>
  <c r="AH57" i="1" s="1"/>
  <c r="BV57" i="1" s="1"/>
  <c r="CG48" i="1"/>
  <c r="BC48" i="1"/>
  <c r="AD44" i="7"/>
  <c r="AQ39" i="1" s="1"/>
  <c r="AP39" i="1"/>
  <c r="U39" i="1" s="1"/>
  <c r="AB108" i="7"/>
  <c r="AN102" i="1"/>
  <c r="S102" i="1" s="1"/>
  <c r="BB35" i="1"/>
  <c r="CM35" i="1" s="1"/>
  <c r="CF35" i="1"/>
  <c r="Z40" i="5"/>
  <c r="T75" i="1"/>
  <c r="AV76" i="1"/>
  <c r="BC76" i="1" s="1"/>
  <c r="AV75" i="1"/>
  <c r="BC75" i="1" s="1"/>
  <c r="CN75" i="1" s="1"/>
  <c r="CF65" i="1"/>
  <c r="AD65" i="7"/>
  <c r="AP60" i="1"/>
  <c r="U60" i="1" s="1"/>
  <c r="AC38" i="1"/>
  <c r="AC37" i="1"/>
  <c r="AJ37" i="1" s="1"/>
  <c r="BG14" i="1"/>
  <c r="AB51" i="1"/>
  <c r="AB52" i="1"/>
  <c r="BJ51" i="1"/>
  <c r="BK51" i="1"/>
  <c r="BM13" i="1"/>
  <c r="AG19" i="1"/>
  <c r="BU19" i="1" s="1"/>
  <c r="AN77" i="1"/>
  <c r="S77" i="1" s="1"/>
  <c r="AD94" i="7"/>
  <c r="AP88" i="1"/>
  <c r="U88" i="1" s="1"/>
  <c r="BA62" i="1"/>
  <c r="CE62" i="1"/>
  <c r="AN81" i="1"/>
  <c r="S81" i="1" s="1"/>
  <c r="BH88" i="1"/>
  <c r="CE14" i="1"/>
  <c r="AT5" i="1"/>
  <c r="AT6" i="1"/>
  <c r="BY5" i="1"/>
  <c r="Z5" i="3" s="1"/>
  <c r="AB102" i="7"/>
  <c r="AB83" i="7"/>
  <c r="AO10" i="1"/>
  <c r="AC15" i="7"/>
  <c r="AB87" i="7"/>
  <c r="AB17" i="7"/>
  <c r="AC19" i="7"/>
  <c r="AB106" i="7"/>
  <c r="AO14" i="1"/>
  <c r="CA14" i="1" s="1"/>
  <c r="AA85" i="1"/>
  <c r="AH85" i="1" s="1"/>
  <c r="BV85" i="1" s="1"/>
  <c r="AA86" i="1"/>
  <c r="BB86" i="1"/>
  <c r="CE33" i="1"/>
  <c r="AD62" i="7"/>
  <c r="AP57" i="1"/>
  <c r="AB76" i="7"/>
  <c r="AB95" i="7"/>
  <c r="AB10" i="7"/>
  <c r="AC8" i="7"/>
  <c r="AO3" i="1"/>
  <c r="CA3" i="1" s="1"/>
  <c r="CA63" i="1"/>
  <c r="BG86" i="1"/>
  <c r="BH86" i="1"/>
  <c r="BA3" i="1"/>
  <c r="CL3" i="1" s="1"/>
  <c r="AE3" i="5" s="1"/>
  <c r="CE3" i="1"/>
  <c r="BB88" i="1"/>
  <c r="CF88" i="1"/>
  <c r="AQ27" i="1"/>
  <c r="V27" i="1" s="1"/>
  <c r="Z9" i="5"/>
  <c r="AF19" i="1"/>
  <c r="BT19" i="1" s="1"/>
  <c r="BI17" i="1"/>
  <c r="Z18" i="1"/>
  <c r="BH17" i="1"/>
  <c r="Z17" i="1"/>
  <c r="BH54" i="1"/>
  <c r="M54" i="5" s="1"/>
  <c r="BH22" i="1"/>
  <c r="CF57" i="1"/>
  <c r="BB57" i="1"/>
  <c r="CM57" i="1" s="1"/>
  <c r="AW105" i="1"/>
  <c r="CH105" i="1" s="1"/>
  <c r="AW106" i="1"/>
  <c r="CA65" i="1"/>
  <c r="CF43" i="1"/>
  <c r="V78" i="7"/>
  <c r="M73" i="1" s="1"/>
  <c r="V97" i="7"/>
  <c r="M91" i="1" s="1"/>
  <c r="W10" i="7"/>
  <c r="M5" i="1"/>
  <c r="CK30" i="1"/>
  <c r="AD36" i="7"/>
  <c r="AP31" i="1"/>
  <c r="U31" i="1" s="1"/>
  <c r="BJ31" i="1" s="1"/>
  <c r="CG23" i="1"/>
  <c r="T34" i="1"/>
  <c r="BI34" i="1" s="1"/>
  <c r="CF31" i="1"/>
  <c r="BI52" i="1"/>
  <c r="BZ10" i="1"/>
  <c r="Z10" i="5" s="1"/>
  <c r="CB19" i="1"/>
  <c r="BK37" i="1"/>
  <c r="AB37" i="1"/>
  <c r="AI37" i="1" s="1"/>
  <c r="BW37" i="1" s="1"/>
  <c r="AB38" i="1"/>
  <c r="BJ37" i="1"/>
  <c r="CB27" i="1"/>
  <c r="BB25" i="1"/>
  <c r="CM25" i="1" s="1"/>
  <c r="AP43" i="1"/>
  <c r="AD48" i="7"/>
  <c r="BK26" i="1"/>
  <c r="BJ26" i="1"/>
  <c r="BB53" i="1"/>
  <c r="CM53" i="1" s="1"/>
  <c r="CF53" i="1"/>
  <c r="AA65" i="1"/>
  <c r="AA66" i="1"/>
  <c r="AV40" i="1"/>
  <c r="AV39" i="1"/>
  <c r="BC39" i="1" s="1"/>
  <c r="CN39" i="1" s="1"/>
  <c r="AA53" i="1"/>
  <c r="AH53" i="1" s="1"/>
  <c r="BV53" i="1" s="1"/>
  <c r="AA54" i="1"/>
  <c r="AB105" i="7"/>
  <c r="AB86" i="7"/>
  <c r="AB16" i="7"/>
  <c r="AO13" i="1"/>
  <c r="CA13" i="1" s="1"/>
  <c r="AC18" i="7"/>
  <c r="AT72" i="1"/>
  <c r="BY71" i="1"/>
  <c r="AT71" i="1"/>
  <c r="AX52" i="1"/>
  <c r="BE52" i="1" s="1"/>
  <c r="AX51" i="1"/>
  <c r="BE51" i="1" s="1"/>
  <c r="AU61" i="1"/>
  <c r="BB61" i="1" s="1"/>
  <c r="CM61" i="1" s="1"/>
  <c r="AU62" i="1"/>
  <c r="AW48" i="1"/>
  <c r="AW47" i="1"/>
  <c r="BD47" i="1" s="1"/>
  <c r="CO47" i="1" s="1"/>
  <c r="AN78" i="1"/>
  <c r="BZ78" i="1" s="1"/>
  <c r="AN100" i="1"/>
  <c r="S100" i="1" s="1"/>
  <c r="AD91" i="7"/>
  <c r="AP85" i="1"/>
  <c r="CB85" i="1" s="1"/>
  <c r="BH93" i="1"/>
  <c r="Z94" i="1"/>
  <c r="AG94" i="1" s="1"/>
  <c r="Z93" i="1"/>
  <c r="AG93" i="1" s="1"/>
  <c r="BU93" i="1" s="1"/>
  <c r="AC92" i="7"/>
  <c r="AO86" i="1"/>
  <c r="T86" i="1" s="1"/>
  <c r="BA82" i="1"/>
  <c r="CE82" i="1"/>
  <c r="AN71" i="1"/>
  <c r="BZ71" i="1" s="1"/>
  <c r="AA107" i="7"/>
  <c r="AM101" i="1"/>
  <c r="R101" i="1" s="1"/>
  <c r="AP42" i="1"/>
  <c r="CB42" i="1" s="1"/>
  <c r="AD47" i="7"/>
  <c r="BH85" i="1"/>
  <c r="Z85" i="1"/>
  <c r="AG85" i="1" s="1"/>
  <c r="BU85" i="1" s="1"/>
  <c r="BI85" i="1"/>
  <c r="Z86" i="1"/>
  <c r="CF63" i="1"/>
  <c r="BB63" i="1"/>
  <c r="CM63" i="1" s="1"/>
  <c r="Y96" i="1"/>
  <c r="BM96" i="1" s="1"/>
  <c r="Y95" i="1"/>
  <c r="AF95" i="1" s="1"/>
  <c r="BT95" i="1" s="1"/>
  <c r="O109" i="5" s="1"/>
  <c r="BG95" i="1"/>
  <c r="BN20" i="1"/>
  <c r="AF20" i="1"/>
  <c r="Z15" i="1"/>
  <c r="AG15" i="1" s="1"/>
  <c r="BU15" i="1" s="1"/>
  <c r="Z16" i="1"/>
  <c r="AG16" i="1" s="1"/>
  <c r="BH15" i="1"/>
  <c r="CF50" i="1"/>
  <c r="BB50" i="1"/>
  <c r="CF66" i="1"/>
  <c r="BB66" i="1"/>
  <c r="AA89" i="7"/>
  <c r="AM84" i="1"/>
  <c r="AA105" i="1"/>
  <c r="AH105" i="1" s="1"/>
  <c r="BV105" i="1" s="1"/>
  <c r="AA106" i="1"/>
  <c r="BJ105" i="1"/>
  <c r="BI105" i="1"/>
  <c r="CB23" i="1"/>
  <c r="BH60" i="1"/>
  <c r="J60" i="5" s="1"/>
  <c r="BH34" i="1"/>
  <c r="CG27" i="1"/>
  <c r="BI25" i="1"/>
  <c r="AG22" i="1"/>
  <c r="BT22" i="1" s="1"/>
  <c r="AO27" i="3"/>
  <c r="CK40" i="1"/>
  <c r="CL42" i="1"/>
  <c r="R73" i="1"/>
  <c r="Y74" i="1" s="1"/>
  <c r="AF61" i="1"/>
  <c r="BT61" i="1" s="1"/>
  <c r="CA36" i="1"/>
  <c r="AV53" i="1"/>
  <c r="CG53" i="1" s="1"/>
  <c r="AV54" i="1"/>
  <c r="AW55" i="1"/>
  <c r="BD55" i="1" s="1"/>
  <c r="CO55" i="1" s="1"/>
  <c r="AW56" i="1"/>
  <c r="CL20" i="1"/>
  <c r="AU13" i="1"/>
  <c r="CF13" i="1" s="1"/>
  <c r="AU14" i="1"/>
  <c r="BB14" i="1" s="1"/>
  <c r="CA53" i="1"/>
  <c r="AC66" i="7"/>
  <c r="AO61" i="1"/>
  <c r="T61" i="1" s="1"/>
  <c r="BI61" i="1" s="1"/>
  <c r="BA16" i="1"/>
  <c r="CE16" i="1"/>
  <c r="AQ47" i="1"/>
  <c r="CC47" i="1" s="1"/>
  <c r="S96" i="1"/>
  <c r="AN82" i="1"/>
  <c r="S82" i="1" s="1"/>
  <c r="AV86" i="1"/>
  <c r="CG86" i="1" s="1"/>
  <c r="AV85" i="1"/>
  <c r="T35" i="1"/>
  <c r="BI35" i="1" s="1"/>
  <c r="AV36" i="1"/>
  <c r="BC36" i="1" s="1"/>
  <c r="AV35" i="1"/>
  <c r="CG35" i="1" s="1"/>
  <c r="CE34" i="1"/>
  <c r="BA34" i="1"/>
  <c r="AA97" i="7"/>
  <c r="AA78" i="7"/>
  <c r="AN5" i="1"/>
  <c r="S5" i="1" s="1"/>
  <c r="BM33" i="1"/>
  <c r="CA85" i="1"/>
  <c r="BB8" i="1"/>
  <c r="CL8" i="1" s="1"/>
  <c r="AF8" i="3" s="1"/>
  <c r="CF8" i="1"/>
  <c r="Z64" i="1"/>
  <c r="BN64" i="1" s="1"/>
  <c r="BI63" i="1"/>
  <c r="Z63" i="1"/>
  <c r="BH63" i="1"/>
  <c r="AD41" i="7"/>
  <c r="AQ36" i="1" s="1"/>
  <c r="AP36" i="1"/>
  <c r="CB36" i="1" s="1"/>
  <c r="AT95" i="1"/>
  <c r="BY95" i="1"/>
  <c r="AT96" i="1"/>
  <c r="BA96" i="1" s="1"/>
  <c r="BI42" i="1"/>
  <c r="Z88" i="1"/>
  <c r="BH87" i="1"/>
  <c r="Z87" i="1"/>
  <c r="CE10" i="1"/>
  <c r="AA88" i="7"/>
  <c r="AM83" i="1"/>
  <c r="R83" i="1" s="1"/>
  <c r="AU15" i="1"/>
  <c r="AU16" i="1"/>
  <c r="Z29" i="1"/>
  <c r="BH29" i="1"/>
  <c r="Z30" i="1"/>
  <c r="BM63" i="1"/>
  <c r="CA57" i="1"/>
  <c r="BZ106" i="1"/>
  <c r="U72" i="1"/>
  <c r="U24" i="1"/>
  <c r="BJ24" i="1" s="1"/>
  <c r="CC24" i="1"/>
  <c r="BH10" i="1"/>
  <c r="M10" i="5" s="1"/>
  <c r="BH42" i="1"/>
  <c r="AD39" i="7"/>
  <c r="AP34" i="1"/>
  <c r="U34" i="1" s="1"/>
  <c r="CB24" i="1"/>
  <c r="CA60" i="1"/>
  <c r="CC37" i="1"/>
  <c r="BC28" i="1"/>
  <c r="AU9" i="1"/>
  <c r="BB9" i="1" s="1"/>
  <c r="CM9" i="1" s="1"/>
  <c r="AU10" i="1"/>
  <c r="AV49" i="1"/>
  <c r="AV50" i="1"/>
  <c r="CF94" i="1"/>
  <c r="AA108" i="5" s="1"/>
  <c r="AB108" i="5" s="1"/>
  <c r="BG81" i="1"/>
  <c r="Y82" i="1"/>
  <c r="Y81" i="1"/>
  <c r="BM64" i="1"/>
  <c r="BN7" i="1"/>
  <c r="N7" i="5" s="1"/>
  <c r="P7" i="5" s="1"/>
  <c r="AG39" i="1"/>
  <c r="BU39" i="1" s="1"/>
  <c r="BB36" i="1"/>
  <c r="AD58" i="7"/>
  <c r="AQ53" i="1" s="1"/>
  <c r="AP53" i="1"/>
  <c r="U53" i="1" s="1"/>
  <c r="AQ55" i="1"/>
  <c r="V55" i="1" s="1"/>
  <c r="AH38" i="1"/>
  <c r="AA103" i="7"/>
  <c r="AA84" i="7"/>
  <c r="AN11" i="1"/>
  <c r="CF54" i="1"/>
  <c r="CB94" i="1"/>
  <c r="AU33" i="1"/>
  <c r="AU34" i="1"/>
  <c r="Z15" i="5"/>
  <c r="AG15" i="5" s="1"/>
  <c r="AH15" i="5" s="1"/>
  <c r="T49" i="1"/>
  <c r="BI49" i="1" s="1"/>
  <c r="U94" i="1"/>
  <c r="T22" i="1"/>
  <c r="AD40" i="7"/>
  <c r="AP35" i="1"/>
  <c r="U35" i="1" s="1"/>
  <c r="BA81" i="1"/>
  <c r="CL81" i="1" s="1"/>
  <c r="AE88" i="5" s="1"/>
  <c r="CE81" i="1"/>
  <c r="AN89" i="1"/>
  <c r="BZ89" i="1" s="1"/>
  <c r="CF86" i="1"/>
  <c r="R11" i="1"/>
  <c r="BY11" i="1"/>
  <c r="Z11" i="3" s="1"/>
  <c r="AT12" i="1"/>
  <c r="AT11" i="1"/>
  <c r="BB87" i="1"/>
  <c r="CM87" i="1" s="1"/>
  <c r="CF87" i="1"/>
  <c r="AC20" i="7"/>
  <c r="AO15" i="1"/>
  <c r="T15" i="1" s="1"/>
  <c r="BI15" i="1" s="1"/>
  <c r="CF29" i="1"/>
  <c r="T20" i="1"/>
  <c r="BI20" i="1" s="1"/>
  <c r="BC20" i="1"/>
  <c r="CM20" i="1" s="1"/>
  <c r="BG106" i="1"/>
  <c r="BH106" i="1"/>
  <c r="Z14" i="5"/>
  <c r="BC105" i="1"/>
  <c r="CN105" i="1" s="1"/>
  <c r="Z31" i="1"/>
  <c r="AG31" i="1" s="1"/>
  <c r="BU31" i="1" s="1"/>
  <c r="Z32" i="1"/>
  <c r="BI31" i="1"/>
  <c r="BH31" i="1"/>
  <c r="CH37" i="1"/>
  <c r="AA28" i="1"/>
  <c r="AA27" i="1"/>
  <c r="AH27" i="1" s="1"/>
  <c r="BV27" i="1" s="1"/>
  <c r="AO17" i="3"/>
  <c r="AN17" i="3"/>
  <c r="AM17" i="3"/>
  <c r="AE5" i="1"/>
  <c r="BS5" i="1" s="1"/>
  <c r="CE73" i="1"/>
  <c r="X94" i="3"/>
  <c r="CE92" i="1"/>
  <c r="BS28" i="1"/>
  <c r="AZ92" i="1"/>
  <c r="CK92" i="1" s="1"/>
  <c r="AE106" i="3" s="1"/>
  <c r="BS106" i="1"/>
  <c r="AM41" i="3"/>
  <c r="AN41" i="3"/>
  <c r="AO41" i="3"/>
  <c r="AM70" i="3"/>
  <c r="AO70" i="3"/>
  <c r="AN70" i="3"/>
  <c r="L117" i="3"/>
  <c r="P117" i="3"/>
  <c r="X97" i="1"/>
  <c r="X98" i="1"/>
  <c r="AE98" i="1" s="1"/>
  <c r="BG92" i="1"/>
  <c r="P68" i="3"/>
  <c r="P31" i="3"/>
  <c r="BS22" i="1"/>
  <c r="X92" i="1"/>
  <c r="AE92" i="1" s="1"/>
  <c r="X91" i="1"/>
  <c r="AE91" i="1" s="1"/>
  <c r="BS91" i="1" s="1"/>
  <c r="O105" i="3" s="1"/>
  <c r="P7" i="3"/>
  <c r="BT38" i="1"/>
  <c r="BS38" i="1"/>
  <c r="BS62" i="1"/>
  <c r="O62" i="3" s="1"/>
  <c r="AE11" i="1"/>
  <c r="BS11" i="1" s="1"/>
  <c r="O11" i="3" s="1"/>
  <c r="P47" i="3"/>
  <c r="AE122" i="3"/>
  <c r="P51" i="3"/>
  <c r="P25" i="3"/>
  <c r="X74" i="1"/>
  <c r="X73" i="1"/>
  <c r="BS86" i="1"/>
  <c r="BS42" i="1"/>
  <c r="P35" i="3"/>
  <c r="BT26" i="1"/>
  <c r="BS26" i="1"/>
  <c r="X80" i="1"/>
  <c r="X79" i="1"/>
  <c r="AE79" i="1" s="1"/>
  <c r="BS79" i="1" s="1"/>
  <c r="O86" i="3" s="1"/>
  <c r="BS70" i="1"/>
  <c r="AZ79" i="1"/>
  <c r="CK79" i="1" s="1"/>
  <c r="AE86" i="3" s="1"/>
  <c r="P69" i="3"/>
  <c r="P27" i="3"/>
  <c r="BS14" i="1"/>
  <c r="O14" i="3" s="1"/>
  <c r="BS66" i="1"/>
  <c r="AE12" i="1"/>
  <c r="AZ74" i="1"/>
  <c r="AZ73" i="1"/>
  <c r="CK73" i="1" s="1"/>
  <c r="AE80" i="3" s="1"/>
  <c r="AE80" i="5" s="1"/>
  <c r="AZ97" i="1"/>
  <c r="CK97" i="1" s="1"/>
  <c r="AE111" i="3" s="1"/>
  <c r="BS54" i="1"/>
  <c r="O54" i="3" s="1"/>
  <c r="AN25" i="3"/>
  <c r="AO25" i="3"/>
  <c r="AM25" i="3"/>
  <c r="P58" i="3"/>
  <c r="K62" i="3" l="1"/>
  <c r="N62" i="3"/>
  <c r="N62" i="5" s="1"/>
  <c r="N61" i="5"/>
  <c r="P61" i="5"/>
  <c r="J61" i="5"/>
  <c r="AA61" i="3"/>
  <c r="AD61" i="3"/>
  <c r="L61" i="3"/>
  <c r="M60" i="5"/>
  <c r="N59" i="3"/>
  <c r="K59" i="3"/>
  <c r="AA59" i="5"/>
  <c r="AB59" i="5" s="1"/>
  <c r="AH59" i="3"/>
  <c r="AI59" i="3" s="1"/>
  <c r="L60" i="3"/>
  <c r="K60" i="5"/>
  <c r="L60" i="5" s="1"/>
  <c r="AE59" i="3"/>
  <c r="AE59" i="5" s="1"/>
  <c r="AB59" i="3"/>
  <c r="AC59" i="3" s="1"/>
  <c r="AC59" i="5" s="1"/>
  <c r="AF59" i="5" s="1"/>
  <c r="AD59" i="5"/>
  <c r="AG59" i="3"/>
  <c r="AG59" i="5"/>
  <c r="AH59" i="5" s="1"/>
  <c r="J58" i="5"/>
  <c r="N58" i="5"/>
  <c r="AB58" i="3"/>
  <c r="AC58" i="3" s="1"/>
  <c r="AC58" i="5" s="1"/>
  <c r="AE58" i="3"/>
  <c r="AD58" i="5"/>
  <c r="AA58" i="5"/>
  <c r="AB58" i="5" s="1"/>
  <c r="AG57" i="5"/>
  <c r="AH57" i="5" s="1"/>
  <c r="AE57" i="3"/>
  <c r="AE57" i="5" s="1"/>
  <c r="AB57" i="3"/>
  <c r="AC57" i="3" s="1"/>
  <c r="AC57" i="5" s="1"/>
  <c r="AA57" i="5"/>
  <c r="AB57" i="5" s="1"/>
  <c r="L58" i="3"/>
  <c r="Q58" i="3" s="1"/>
  <c r="R58" i="3" s="1"/>
  <c r="W58" i="3" s="1"/>
  <c r="AD57" i="5"/>
  <c r="AF57" i="5" s="1"/>
  <c r="AG57" i="3"/>
  <c r="AH57" i="3" s="1"/>
  <c r="AD56" i="3"/>
  <c r="AA56" i="3"/>
  <c r="AA56" i="5" s="1"/>
  <c r="AB56" i="5" s="1"/>
  <c r="M56" i="3"/>
  <c r="M56" i="5" s="1"/>
  <c r="J56" i="3"/>
  <c r="J56" i="5" s="1"/>
  <c r="AC56" i="5"/>
  <c r="K55" i="3"/>
  <c r="N55" i="3"/>
  <c r="N55" i="5" s="1"/>
  <c r="P55" i="5" s="1"/>
  <c r="AH55" i="3"/>
  <c r="AI55" i="3" s="1"/>
  <c r="AF55" i="5"/>
  <c r="AG55" i="5" s="1"/>
  <c r="AH55" i="5" s="1"/>
  <c r="L56" i="3"/>
  <c r="K56" i="5"/>
  <c r="L56" i="5" s="1"/>
  <c r="O56" i="5"/>
  <c r="P56" i="5"/>
  <c r="J54" i="5"/>
  <c r="L53" i="3"/>
  <c r="AB54" i="3"/>
  <c r="AC54" i="3" s="1"/>
  <c r="AC54" i="5" s="1"/>
  <c r="AE54" i="3"/>
  <c r="AA54" i="5"/>
  <c r="AB54" i="5" s="1"/>
  <c r="AD54" i="5"/>
  <c r="AD53" i="5"/>
  <c r="AG53" i="3"/>
  <c r="AB53" i="3"/>
  <c r="AC53" i="3" s="1"/>
  <c r="AC53" i="5" s="1"/>
  <c r="AF53" i="5" s="1"/>
  <c r="AG53" i="5" s="1"/>
  <c r="AH53" i="5" s="1"/>
  <c r="AE53" i="3"/>
  <c r="AE53" i="5" s="1"/>
  <c r="K54" i="5"/>
  <c r="L54" i="5" s="1"/>
  <c r="L54" i="3"/>
  <c r="J53" i="5"/>
  <c r="M52" i="5"/>
  <c r="J52" i="5"/>
  <c r="Q51" i="5"/>
  <c r="R51" i="5" s="1"/>
  <c r="AE52" i="5"/>
  <c r="AG52" i="3"/>
  <c r="AH52" i="3" s="1"/>
  <c r="L52" i="3"/>
  <c r="K52" i="5"/>
  <c r="L52" i="5" s="1"/>
  <c r="AC52" i="5"/>
  <c r="AF52" i="5" s="1"/>
  <c r="AG52" i="5" s="1"/>
  <c r="AH52" i="5" s="1"/>
  <c r="N52" i="5"/>
  <c r="AC98" i="3"/>
  <c r="M4" i="5"/>
  <c r="J4" i="5"/>
  <c r="J81" i="3"/>
  <c r="J81" i="5" s="1"/>
  <c r="M81" i="3"/>
  <c r="M79" i="3"/>
  <c r="M79" i="5" s="1"/>
  <c r="J79" i="3"/>
  <c r="J79" i="5" s="1"/>
  <c r="M106" i="3"/>
  <c r="M106" i="5" s="1"/>
  <c r="J106" i="3"/>
  <c r="J106" i="5" s="1"/>
  <c r="AD6" i="3"/>
  <c r="AA6" i="3"/>
  <c r="AG82" i="3"/>
  <c r="AH82" i="3" s="1"/>
  <c r="AE111" i="5"/>
  <c r="J13" i="5"/>
  <c r="Z82" i="5"/>
  <c r="J14" i="3"/>
  <c r="J14" i="5" s="1"/>
  <c r="M14" i="3"/>
  <c r="M14" i="5" s="1"/>
  <c r="J114" i="3"/>
  <c r="M114" i="3"/>
  <c r="M114" i="5" s="1"/>
  <c r="J112" i="3"/>
  <c r="M112" i="3"/>
  <c r="M116" i="3"/>
  <c r="J116" i="3"/>
  <c r="AD100" i="7"/>
  <c r="AQ94" i="1" s="1"/>
  <c r="CC94" i="1" s="1"/>
  <c r="J10" i="5"/>
  <c r="J87" i="3"/>
  <c r="M87" i="3"/>
  <c r="AC114" i="3"/>
  <c r="Z114" i="3"/>
  <c r="J85" i="3"/>
  <c r="M85" i="3"/>
  <c r="AC110" i="3"/>
  <c r="AC110" i="5" s="1"/>
  <c r="Z110" i="3"/>
  <c r="Z110" i="5" s="1"/>
  <c r="Z85" i="3"/>
  <c r="Z85" i="5" s="1"/>
  <c r="AC85" i="3"/>
  <c r="AC85" i="5" s="1"/>
  <c r="AD10" i="3"/>
  <c r="AA10" i="3"/>
  <c r="Z89" i="5"/>
  <c r="AC116" i="3"/>
  <c r="Z116" i="3"/>
  <c r="Z116" i="5" s="1"/>
  <c r="AD89" i="3"/>
  <c r="AA89" i="3"/>
  <c r="K114" i="3"/>
  <c r="N114" i="3"/>
  <c r="AE13" i="3"/>
  <c r="AE13" i="5" s="1"/>
  <c r="AB13" i="3"/>
  <c r="AC13" i="3" s="1"/>
  <c r="AC13" i="5" s="1"/>
  <c r="O86" i="5"/>
  <c r="J9" i="3"/>
  <c r="M9" i="3"/>
  <c r="AA107" i="5"/>
  <c r="AB107" i="5" s="1"/>
  <c r="AG107" i="5" s="1"/>
  <c r="AH107" i="5" s="1"/>
  <c r="K7" i="5"/>
  <c r="L7" i="5" s="1"/>
  <c r="Q7" i="5" s="1"/>
  <c r="R7" i="5" s="1"/>
  <c r="N13" i="3"/>
  <c r="K13" i="3"/>
  <c r="M113" i="3"/>
  <c r="J113" i="3"/>
  <c r="L8" i="3"/>
  <c r="Q8" i="3" s="1"/>
  <c r="R8" i="3" s="1"/>
  <c r="K8" i="5"/>
  <c r="L8" i="5" s="1"/>
  <c r="M107" i="5"/>
  <c r="AA88" i="3"/>
  <c r="AD88" i="3"/>
  <c r="AF88" i="3" s="1"/>
  <c r="J84" i="3"/>
  <c r="M84" i="3"/>
  <c r="N8" i="5"/>
  <c r="P8" i="5" s="1"/>
  <c r="M13" i="5"/>
  <c r="L82" i="3"/>
  <c r="J107" i="5"/>
  <c r="AA13" i="3"/>
  <c r="AD13" i="3"/>
  <c r="M88" i="3"/>
  <c r="J88" i="3"/>
  <c r="AE7" i="3"/>
  <c r="AB7" i="3"/>
  <c r="AC7" i="3" s="1"/>
  <c r="AC7" i="5" s="1"/>
  <c r="AC109" i="3"/>
  <c r="Z109" i="3"/>
  <c r="J109" i="3"/>
  <c r="M109" i="3"/>
  <c r="N108" i="3"/>
  <c r="P108" i="3" s="1"/>
  <c r="K108" i="3"/>
  <c r="AD108" i="5"/>
  <c r="AF108" i="5" s="1"/>
  <c r="AG108" i="5" s="1"/>
  <c r="AH108" i="5" s="1"/>
  <c r="AA7" i="5"/>
  <c r="AB7" i="5" s="1"/>
  <c r="L83" i="3"/>
  <c r="Z13" i="5"/>
  <c r="AC84" i="3"/>
  <c r="Z84" i="3"/>
  <c r="P82" i="3"/>
  <c r="AG108" i="3"/>
  <c r="AH108" i="3" s="1"/>
  <c r="AN108" i="3" s="1"/>
  <c r="AG7" i="3"/>
  <c r="AD7" i="5"/>
  <c r="AA112" i="3"/>
  <c r="AD112" i="3"/>
  <c r="Z113" i="3"/>
  <c r="AC113" i="3"/>
  <c r="P83" i="3"/>
  <c r="AE8" i="3"/>
  <c r="AB8" i="3"/>
  <c r="AC8" i="3" s="1"/>
  <c r="AA8" i="5"/>
  <c r="AB8" i="5" s="1"/>
  <c r="AD8" i="5"/>
  <c r="K110" i="3"/>
  <c r="N110" i="3"/>
  <c r="AG83" i="3"/>
  <c r="AH83" i="3" s="1"/>
  <c r="J3" i="3"/>
  <c r="M3" i="3"/>
  <c r="O5" i="3"/>
  <c r="O5" i="5" s="1"/>
  <c r="AC78" i="3"/>
  <c r="AC78" i="5" s="1"/>
  <c r="Z78" i="3"/>
  <c r="Z78" i="5" s="1"/>
  <c r="Z105" i="3"/>
  <c r="AC105" i="3"/>
  <c r="M78" i="3"/>
  <c r="J78" i="3"/>
  <c r="Z103" i="3"/>
  <c r="Z103" i="5" s="1"/>
  <c r="AC103" i="3"/>
  <c r="AC103" i="5" s="1"/>
  <c r="Z80" i="3"/>
  <c r="AC80" i="3"/>
  <c r="AC97" i="3" s="1"/>
  <c r="AD105" i="3"/>
  <c r="AA105" i="3"/>
  <c r="AD106" i="3"/>
  <c r="AA106" i="3"/>
  <c r="M5" i="3"/>
  <c r="J5" i="3"/>
  <c r="AE4" i="3"/>
  <c r="AB4" i="3"/>
  <c r="AC4" i="3" s="1"/>
  <c r="AD4" i="5"/>
  <c r="AA4" i="5"/>
  <c r="AB4" i="5" s="1"/>
  <c r="AD80" i="3"/>
  <c r="AA80" i="3"/>
  <c r="AD3" i="3"/>
  <c r="AA3" i="3"/>
  <c r="AG33" i="5"/>
  <c r="AH33" i="5" s="1"/>
  <c r="AG40" i="5"/>
  <c r="AH40" i="5"/>
  <c r="AG18" i="5"/>
  <c r="AH18" i="5" s="1"/>
  <c r="AG38" i="5"/>
  <c r="AH38" i="5" s="1"/>
  <c r="AG44" i="5"/>
  <c r="AH44" i="5" s="1"/>
  <c r="AG63" i="5"/>
  <c r="AH63" i="5" s="1"/>
  <c r="Q80" i="12"/>
  <c r="R79" i="12"/>
  <c r="R98" i="12"/>
  <c r="R99" i="12"/>
  <c r="R80" i="12"/>
  <c r="R82" i="12"/>
  <c r="R101" i="12"/>
  <c r="R86" i="12"/>
  <c r="R105" i="12"/>
  <c r="R104" i="12"/>
  <c r="R85" i="12"/>
  <c r="BJ72" i="1"/>
  <c r="CF44" i="1"/>
  <c r="AP6" i="1"/>
  <c r="U6" i="1" s="1"/>
  <c r="BJ6" i="1" s="1"/>
  <c r="AC98" i="7"/>
  <c r="AP92" i="1" s="1"/>
  <c r="U92" i="1" s="1"/>
  <c r="BC55" i="1"/>
  <c r="CN55" i="1" s="1"/>
  <c r="AA24" i="1"/>
  <c r="BB40" i="1"/>
  <c r="AH55" i="1"/>
  <c r="BV55" i="1" s="1"/>
  <c r="BJ23" i="1"/>
  <c r="AA23" i="1"/>
  <c r="BO23" i="1" s="1"/>
  <c r="AH28" i="1"/>
  <c r="BU28" i="1" s="1"/>
  <c r="CB8" i="1"/>
  <c r="T50" i="1"/>
  <c r="BI50" i="1" s="1"/>
  <c r="CC23" i="1"/>
  <c r="BK64" i="1"/>
  <c r="Y95" i="3"/>
  <c r="BB59" i="1"/>
  <c r="CM59" i="1" s="1"/>
  <c r="BJ38" i="1"/>
  <c r="CH52" i="1"/>
  <c r="AQ8" i="1"/>
  <c r="V8" i="1" s="1"/>
  <c r="BK8" i="1" s="1"/>
  <c r="CH51" i="1"/>
  <c r="BJ28" i="1"/>
  <c r="CG24" i="1"/>
  <c r="CH24" i="1"/>
  <c r="BH66" i="1"/>
  <c r="BC68" i="1"/>
  <c r="CM68" i="1" s="1"/>
  <c r="CH56" i="1"/>
  <c r="CA6" i="1"/>
  <c r="BH43" i="1"/>
  <c r="BC56" i="1"/>
  <c r="CN56" i="1" s="1"/>
  <c r="BH59" i="1"/>
  <c r="M59" i="5" s="1"/>
  <c r="Z44" i="1"/>
  <c r="AG44" i="1" s="1"/>
  <c r="CG44" i="1"/>
  <c r="CC64" i="1"/>
  <c r="Z59" i="1"/>
  <c r="BN59" i="1" s="1"/>
  <c r="AA104" i="1"/>
  <c r="BO104" i="1" s="1"/>
  <c r="CG22" i="1"/>
  <c r="P48" i="3"/>
  <c r="Q48" i="3" s="1"/>
  <c r="R48" i="3" s="1"/>
  <c r="AO23" i="3"/>
  <c r="P39" i="3"/>
  <c r="Q39" i="3" s="1"/>
  <c r="R39" i="3" s="1"/>
  <c r="W39" i="3" s="1"/>
  <c r="AQ4" i="1"/>
  <c r="V4" i="1" s="1"/>
  <c r="BK4" i="1" s="1"/>
  <c r="AO19" i="3"/>
  <c r="BI103" i="1"/>
  <c r="CF60" i="1"/>
  <c r="AD11" i="7"/>
  <c r="AD79" i="7" s="1"/>
  <c r="BD27" i="1"/>
  <c r="CO27" i="1" s="1"/>
  <c r="CC67" i="1"/>
  <c r="AD96" i="7"/>
  <c r="AQ90" i="1" s="1"/>
  <c r="V90" i="1" s="1"/>
  <c r="BK90" i="1" s="1"/>
  <c r="V67" i="1"/>
  <c r="AC67" i="1" s="1"/>
  <c r="AX67" i="1"/>
  <c r="BE67" i="1" s="1"/>
  <c r="Q27" i="3"/>
  <c r="R27" i="3" s="1"/>
  <c r="W27" i="3" s="1"/>
  <c r="CB4" i="1"/>
  <c r="CC70" i="1"/>
  <c r="AO47" i="3"/>
  <c r="V16" i="1"/>
  <c r="BK16" i="1" s="1"/>
  <c r="CC16" i="1"/>
  <c r="AN23" i="3"/>
  <c r="CH28" i="1"/>
  <c r="AV59" i="1"/>
  <c r="BC59" i="1" s="1"/>
  <c r="CN59" i="1" s="1"/>
  <c r="AV60" i="1"/>
  <c r="CA9" i="1"/>
  <c r="Z10" i="1"/>
  <c r="AG10" i="1" s="1"/>
  <c r="AA67" i="1"/>
  <c r="BO67" i="1" s="1"/>
  <c r="AA68" i="1"/>
  <c r="BO68" i="1" s="1"/>
  <c r="BI67" i="1"/>
  <c r="AN38" i="3"/>
  <c r="V23" i="1"/>
  <c r="BK23" i="1" s="1"/>
  <c r="BO28" i="1"/>
  <c r="BJ4" i="1"/>
  <c r="AG56" i="1"/>
  <c r="BT56" i="1" s="1"/>
  <c r="BN60" i="1"/>
  <c r="N60" i="5" s="1"/>
  <c r="Y92" i="1"/>
  <c r="AF92" i="1" s="1"/>
  <c r="BS92" i="1" s="1"/>
  <c r="O106" i="3" s="1"/>
  <c r="BG91" i="1"/>
  <c r="AO38" i="3"/>
  <c r="CB104" i="1"/>
  <c r="AA22" i="1"/>
  <c r="BO22" i="1" s="1"/>
  <c r="CG67" i="1"/>
  <c r="BC67" i="1"/>
  <c r="CN67" i="1" s="1"/>
  <c r="U67" i="1"/>
  <c r="AW68" i="1"/>
  <c r="BD68" i="1" s="1"/>
  <c r="AW67" i="1"/>
  <c r="CB67" i="1"/>
  <c r="T59" i="1"/>
  <c r="CB41" i="1"/>
  <c r="CA59" i="1"/>
  <c r="BN61" i="1"/>
  <c r="K61" i="5" s="1"/>
  <c r="L61" i="5" s="1"/>
  <c r="BH45" i="1"/>
  <c r="AP59" i="1"/>
  <c r="CB59" i="1" s="1"/>
  <c r="AD64" i="7"/>
  <c r="CG104" i="1"/>
  <c r="P34" i="3"/>
  <c r="Q34" i="3" s="1"/>
  <c r="R34" i="3" s="1"/>
  <c r="AG21" i="1"/>
  <c r="BU21" i="1" s="1"/>
  <c r="AB56" i="1"/>
  <c r="BP56" i="1" s="1"/>
  <c r="BK48" i="1"/>
  <c r="BJ64" i="1"/>
  <c r="T32" i="1"/>
  <c r="BI32" i="1" s="1"/>
  <c r="AA21" i="1"/>
  <c r="BO21" i="1" s="1"/>
  <c r="BA91" i="1"/>
  <c r="CL91" i="1" s="1"/>
  <c r="AE105" i="5" s="1"/>
  <c r="Z73" i="5"/>
  <c r="T18" i="1"/>
  <c r="BI18" i="1" s="1"/>
  <c r="AH56" i="1"/>
  <c r="BK104" i="1"/>
  <c r="Z45" i="1"/>
  <c r="AG45" i="1" s="1"/>
  <c r="BU45" i="1" s="1"/>
  <c r="CB87" i="1"/>
  <c r="BI39" i="1"/>
  <c r="AB41" i="1"/>
  <c r="BP41" i="1" s="1"/>
  <c r="AB42" i="1"/>
  <c r="BP42" i="1" s="1"/>
  <c r="BJ41" i="1"/>
  <c r="BH74" i="1"/>
  <c r="BJ104" i="1"/>
  <c r="BO103" i="1"/>
  <c r="AH103" i="1"/>
  <c r="BV103" i="1" s="1"/>
  <c r="AW104" i="1"/>
  <c r="CB103" i="1"/>
  <c r="AW103" i="1"/>
  <c r="BD103" i="1" s="1"/>
  <c r="CO103" i="1" s="1"/>
  <c r="AD37" i="7"/>
  <c r="AQ32" i="1" s="1"/>
  <c r="V32" i="1" s="1"/>
  <c r="AP32" i="1"/>
  <c r="AV46" i="1"/>
  <c r="CG46" i="1" s="1"/>
  <c r="AV45" i="1"/>
  <c r="BC45" i="1" s="1"/>
  <c r="CN45" i="1" s="1"/>
  <c r="AW21" i="1"/>
  <c r="BD21" i="1" s="1"/>
  <c r="CO21" i="1" s="1"/>
  <c r="AW22" i="1"/>
  <c r="CH22" i="1" s="1"/>
  <c r="BI104" i="1"/>
  <c r="BH6" i="1"/>
  <c r="M6" i="5" s="1"/>
  <c r="BI6" i="1"/>
  <c r="AQ103" i="1"/>
  <c r="CC103" i="1" s="1"/>
  <c r="AD50" i="7"/>
  <c r="AQ45" i="1" s="1"/>
  <c r="AP45" i="1"/>
  <c r="BO42" i="1"/>
  <c r="BN42" i="1"/>
  <c r="AG42" i="1"/>
  <c r="BT42" i="1" s="1"/>
  <c r="BH3" i="1"/>
  <c r="U70" i="1"/>
  <c r="BC103" i="1"/>
  <c r="CN103" i="1" s="1"/>
  <c r="CB70" i="1"/>
  <c r="AO18" i="3"/>
  <c r="U58" i="1"/>
  <c r="CC58" i="1"/>
  <c r="BC41" i="1"/>
  <c r="CN41" i="1" s="1"/>
  <c r="U103" i="1"/>
  <c r="BZ74" i="1"/>
  <c r="Z81" i="5" s="1"/>
  <c r="AF45" i="1"/>
  <c r="BT45" i="1" s="1"/>
  <c r="BM45" i="1"/>
  <c r="BO41" i="1"/>
  <c r="BN41" i="1"/>
  <c r="BI56" i="1"/>
  <c r="AQ41" i="1"/>
  <c r="U66" i="1"/>
  <c r="BJ66" i="1" s="1"/>
  <c r="CC66" i="1"/>
  <c r="CG42" i="1"/>
  <c r="CB48" i="1"/>
  <c r="CC48" i="1"/>
  <c r="AD23" i="7"/>
  <c r="AQ18" i="1" s="1"/>
  <c r="V18" i="1" s="1"/>
  <c r="AP18" i="1"/>
  <c r="CB18" i="1" s="1"/>
  <c r="BC21" i="1"/>
  <c r="CN21" i="1" s="1"/>
  <c r="AO92" i="1"/>
  <c r="CA92" i="1" s="1"/>
  <c r="BT48" i="1"/>
  <c r="CA56" i="1"/>
  <c r="BZ95" i="1"/>
  <c r="BJ55" i="1"/>
  <c r="BC42" i="1"/>
  <c r="CM42" i="1" s="1"/>
  <c r="CB66" i="1"/>
  <c r="U21" i="1"/>
  <c r="CA45" i="1"/>
  <c r="CB21" i="1"/>
  <c r="AO74" i="1"/>
  <c r="CA74" i="1" s="1"/>
  <c r="AW41" i="1"/>
  <c r="BD41" i="1" s="1"/>
  <c r="CO41" i="1" s="1"/>
  <c r="AW42" i="1"/>
  <c r="BD42" i="1" s="1"/>
  <c r="U30" i="1"/>
  <c r="CC30" i="1"/>
  <c r="CB30" i="1"/>
  <c r="BM46" i="1"/>
  <c r="BN46" i="1"/>
  <c r="AF46" i="1"/>
  <c r="BS46" i="1" s="1"/>
  <c r="P41" i="3"/>
  <c r="Q41" i="3" s="1"/>
  <c r="R41" i="3" s="1"/>
  <c r="BT20" i="1"/>
  <c r="AH42" i="1"/>
  <c r="BB46" i="1"/>
  <c r="CL46" i="1" s="1"/>
  <c r="CM104" i="1"/>
  <c r="CL104" i="1"/>
  <c r="BG73" i="1"/>
  <c r="Z3" i="1"/>
  <c r="CF45" i="1"/>
  <c r="T45" i="1"/>
  <c r="AQ21" i="1"/>
  <c r="CC21" i="1" s="1"/>
  <c r="AD61" i="7"/>
  <c r="AQ56" i="1" s="1"/>
  <c r="V56" i="1" s="1"/>
  <c r="AP56" i="1"/>
  <c r="CC104" i="1"/>
  <c r="CI52" i="1"/>
  <c r="BH9" i="1"/>
  <c r="BT52" i="1"/>
  <c r="O52" i="5" s="1"/>
  <c r="BK28" i="1"/>
  <c r="Q68" i="3"/>
  <c r="R68" i="3" s="1"/>
  <c r="CE97" i="1"/>
  <c r="AI28" i="1"/>
  <c r="CG57" i="1"/>
  <c r="BM5" i="1"/>
  <c r="CA61" i="1"/>
  <c r="T13" i="1"/>
  <c r="AA13" i="1" s="1"/>
  <c r="AH13" i="1" s="1"/>
  <c r="BV13" i="1" s="1"/>
  <c r="CF9" i="1"/>
  <c r="AA9" i="5" s="1"/>
  <c r="AB9" i="5" s="1"/>
  <c r="AA39" i="1"/>
  <c r="BD23" i="1"/>
  <c r="CO23" i="1" s="1"/>
  <c r="CG17" i="1"/>
  <c r="CH19" i="1"/>
  <c r="BS20" i="1"/>
  <c r="AO20" i="3"/>
  <c r="CA33" i="1"/>
  <c r="CB49" i="1"/>
  <c r="CG63" i="1"/>
  <c r="AM40" i="3"/>
  <c r="CB68" i="1"/>
  <c r="CB50" i="1"/>
  <c r="AN20" i="3"/>
  <c r="Y73" i="1"/>
  <c r="AF73" i="1" s="1"/>
  <c r="BT73" i="1" s="1"/>
  <c r="Y97" i="1"/>
  <c r="AF97" i="1" s="1"/>
  <c r="BT97" i="1" s="1"/>
  <c r="BG97" i="1"/>
  <c r="W94" i="3"/>
  <c r="AP17" i="3"/>
  <c r="CI51" i="1"/>
  <c r="CG39" i="1"/>
  <c r="CC55" i="1"/>
  <c r="Y94" i="3"/>
  <c r="V38" i="1"/>
  <c r="AJ38" i="1" s="1"/>
  <c r="BK50" i="1"/>
  <c r="CA15" i="1"/>
  <c r="CF61" i="1"/>
  <c r="S89" i="1"/>
  <c r="Z89" i="1" s="1"/>
  <c r="AM27" i="3"/>
  <c r="BP27" i="1"/>
  <c r="BO25" i="1"/>
  <c r="CC27" i="1"/>
  <c r="AN37" i="3"/>
  <c r="AN27" i="3"/>
  <c r="BP28" i="1"/>
  <c r="CO52" i="1"/>
  <c r="BA98" i="1"/>
  <c r="CK98" i="1" s="1"/>
  <c r="AE112" i="3" s="1"/>
  <c r="CG25" i="1"/>
  <c r="CH55" i="1"/>
  <c r="CB60" i="1"/>
  <c r="CC19" i="1"/>
  <c r="CB63" i="1"/>
  <c r="Z98" i="3"/>
  <c r="BU52" i="1"/>
  <c r="V47" i="1"/>
  <c r="AC48" i="1" s="1"/>
  <c r="AJ48" i="1" s="1"/>
  <c r="CB17" i="1"/>
  <c r="CH47" i="1"/>
  <c r="CC50" i="1"/>
  <c r="AO81" i="1"/>
  <c r="T81" i="1" s="1"/>
  <c r="BI81" i="1" s="1"/>
  <c r="AQ29" i="1"/>
  <c r="V29" i="1" s="1"/>
  <c r="BB3" i="1"/>
  <c r="CM3" i="1" s="1"/>
  <c r="CF3" i="1"/>
  <c r="BA74" i="1"/>
  <c r="CK74" i="1" s="1"/>
  <c r="AE81" i="3" s="1"/>
  <c r="CE74" i="1"/>
  <c r="BD48" i="1"/>
  <c r="CH48" i="1"/>
  <c r="AN67" i="3"/>
  <c r="AM67" i="3"/>
  <c r="CK62" i="1"/>
  <c r="Z96" i="1"/>
  <c r="Z95" i="1"/>
  <c r="BN95" i="1" s="1"/>
  <c r="BH95" i="1"/>
  <c r="AQ68" i="1"/>
  <c r="BE68" i="1" s="1"/>
  <c r="AF96" i="1"/>
  <c r="BH96" i="1"/>
  <c r="BG96" i="1"/>
  <c r="Z99" i="1"/>
  <c r="BN99" i="1" s="1"/>
  <c r="Z100" i="1"/>
  <c r="AG100" i="1" s="1"/>
  <c r="BH99" i="1"/>
  <c r="CM22" i="1"/>
  <c r="Z5" i="1"/>
  <c r="BN5" i="1" s="1"/>
  <c r="Z6" i="1"/>
  <c r="BN6" i="1" s="1"/>
  <c r="BH5" i="1"/>
  <c r="AH86" i="1"/>
  <c r="T44" i="1"/>
  <c r="BI44" i="1" s="1"/>
  <c r="CA44" i="1"/>
  <c r="AH20" i="1"/>
  <c r="BU20" i="1" s="1"/>
  <c r="BO20" i="1"/>
  <c r="CL14" i="1"/>
  <c r="AF14" i="3" s="1"/>
  <c r="AH65" i="1"/>
  <c r="BV65" i="1" s="1"/>
  <c r="AW57" i="1"/>
  <c r="BD57" i="1" s="1"/>
  <c r="CO57" i="1" s="1"/>
  <c r="AW58" i="1"/>
  <c r="CB57" i="1"/>
  <c r="U57" i="1"/>
  <c r="Z81" i="1"/>
  <c r="BN81" i="1" s="1"/>
  <c r="Z82" i="1"/>
  <c r="AG82" i="1" s="1"/>
  <c r="BH81" i="1"/>
  <c r="AQ60" i="1"/>
  <c r="AQ25" i="1"/>
  <c r="BM78" i="1"/>
  <c r="CN38" i="1"/>
  <c r="AB54" i="1"/>
  <c r="BP54" i="1" s="1"/>
  <c r="AB53" i="1"/>
  <c r="AI53" i="1" s="1"/>
  <c r="BW53" i="1" s="1"/>
  <c r="BJ53" i="1"/>
  <c r="AQ43" i="1"/>
  <c r="V43" i="1" s="1"/>
  <c r="CH106" i="1"/>
  <c r="BH102" i="1"/>
  <c r="CK78" i="1"/>
  <c r="AE85" i="3" s="1"/>
  <c r="Q15" i="3"/>
  <c r="R15" i="3" s="1"/>
  <c r="BT70" i="1"/>
  <c r="AC108" i="7"/>
  <c r="AO102" i="1"/>
  <c r="CA102" i="1" s="1"/>
  <c r="AH26" i="1"/>
  <c r="BO26" i="1"/>
  <c r="AC27" i="1"/>
  <c r="AJ27" i="1" s="1"/>
  <c r="AC28" i="1"/>
  <c r="BK27" i="1"/>
  <c r="Y84" i="1"/>
  <c r="BG83" i="1"/>
  <c r="Y83" i="1"/>
  <c r="AF83" i="1" s="1"/>
  <c r="BT83" i="1" s="1"/>
  <c r="O90" i="5" s="1"/>
  <c r="CG54" i="1"/>
  <c r="BC54" i="1"/>
  <c r="BG12" i="1"/>
  <c r="BH12" i="1"/>
  <c r="AB70" i="1"/>
  <c r="AB69" i="1"/>
  <c r="AI69" i="1" s="1"/>
  <c r="BW69" i="1" s="1"/>
  <c r="AH63" i="1"/>
  <c r="BV63" i="1" s="1"/>
  <c r="CG88" i="1"/>
  <c r="BC88" i="1"/>
  <c r="BM71" i="1"/>
  <c r="AF71" i="1"/>
  <c r="BT71" i="1" s="1"/>
  <c r="O78" i="5" s="1"/>
  <c r="BC30" i="1"/>
  <c r="CM30" i="1" s="1"/>
  <c r="CG30" i="1"/>
  <c r="BA90" i="1"/>
  <c r="CE90" i="1"/>
  <c r="AH58" i="1"/>
  <c r="AO67" i="3"/>
  <c r="CE12" i="1"/>
  <c r="BA12" i="1"/>
  <c r="S11" i="1"/>
  <c r="BH11" i="1" s="1"/>
  <c r="AU11" i="1"/>
  <c r="CF11" i="1" s="1"/>
  <c r="AU12" i="1"/>
  <c r="CF12" i="1" s="1"/>
  <c r="BZ11" i="1"/>
  <c r="CK34" i="1"/>
  <c r="CL50" i="1"/>
  <c r="BG101" i="1"/>
  <c r="Y101" i="1"/>
  <c r="Y102" i="1"/>
  <c r="BH100" i="1"/>
  <c r="BA5" i="1"/>
  <c r="CL5" i="1" s="1"/>
  <c r="AF5" i="3" s="1"/>
  <c r="CE5" i="1"/>
  <c r="Z77" i="1"/>
  <c r="AG77" i="1" s="1"/>
  <c r="BU77" i="1" s="1"/>
  <c r="Z78" i="1"/>
  <c r="BH77" i="1"/>
  <c r="BS64" i="1"/>
  <c r="P64" i="3" s="1"/>
  <c r="AC20" i="1"/>
  <c r="AC19" i="1"/>
  <c r="AJ19" i="1" s="1"/>
  <c r="BK19" i="1"/>
  <c r="AQ69" i="1"/>
  <c r="V69" i="1" s="1"/>
  <c r="BI86" i="1"/>
  <c r="AB35" i="1"/>
  <c r="AI35" i="1" s="1"/>
  <c r="BW35" i="1" s="1"/>
  <c r="AB36" i="1"/>
  <c r="BT60" i="1"/>
  <c r="O60" i="5" s="1"/>
  <c r="AO82" i="1"/>
  <c r="AB87" i="1"/>
  <c r="AI87" i="1" s="1"/>
  <c r="BW87" i="1" s="1"/>
  <c r="AB88" i="1"/>
  <c r="AI88" i="1" s="1"/>
  <c r="AB17" i="1"/>
  <c r="AI17" i="1" s="1"/>
  <c r="BW17" i="1" s="1"/>
  <c r="AB18" i="1"/>
  <c r="BP18" i="1" s="1"/>
  <c r="BJ17" i="1"/>
  <c r="CG76" i="1"/>
  <c r="BB76" i="1"/>
  <c r="CF76" i="1"/>
  <c r="BB33" i="1"/>
  <c r="CM33" i="1" s="1"/>
  <c r="CF33" i="1"/>
  <c r="AG87" i="1"/>
  <c r="BU87" i="1" s="1"/>
  <c r="BN87" i="1"/>
  <c r="BY84" i="1"/>
  <c r="R84" i="1"/>
  <c r="AU71" i="1"/>
  <c r="BB71" i="1" s="1"/>
  <c r="CM71" i="1" s="1"/>
  <c r="AU72" i="1"/>
  <c r="S71" i="1"/>
  <c r="AI55" i="1"/>
  <c r="BW55" i="1" s="1"/>
  <c r="BP55" i="1"/>
  <c r="AH17" i="1"/>
  <c r="BV17" i="1" s="1"/>
  <c r="AB29" i="1"/>
  <c r="AB30" i="1"/>
  <c r="BC106" i="1"/>
  <c r="CM106" i="1" s="1"/>
  <c r="T106" i="1"/>
  <c r="CA106" i="1"/>
  <c r="AH31" i="1"/>
  <c r="BV31" i="1" s="1"/>
  <c r="BS78" i="1"/>
  <c r="O85" i="3" s="1"/>
  <c r="BH40" i="1"/>
  <c r="AG40" i="1"/>
  <c r="CG7" i="1"/>
  <c r="BC7" i="1"/>
  <c r="CN7" i="1" s="1"/>
  <c r="Y80" i="1"/>
  <c r="AF80" i="1" s="1"/>
  <c r="BG79" i="1"/>
  <c r="AG32" i="1"/>
  <c r="BN32" i="1"/>
  <c r="BA71" i="1"/>
  <c r="CL71" i="1" s="1"/>
  <c r="AE78" i="5" s="1"/>
  <c r="CE71" i="1"/>
  <c r="AO99" i="1"/>
  <c r="AU82" i="1"/>
  <c r="BB82" i="1" s="1"/>
  <c r="CL82" i="1" s="1"/>
  <c r="AU81" i="1"/>
  <c r="BZ81" i="1"/>
  <c r="Z88" i="5" s="1"/>
  <c r="AA9" i="1"/>
  <c r="BO9" i="1" s="1"/>
  <c r="AA10" i="1"/>
  <c r="AP93" i="1"/>
  <c r="CB93" i="1" s="1"/>
  <c r="BD20" i="1"/>
  <c r="CK100" i="1"/>
  <c r="AE114" i="3" s="1"/>
  <c r="AD49" i="7"/>
  <c r="AP44" i="1"/>
  <c r="U44" i="1" s="1"/>
  <c r="AF3" i="1"/>
  <c r="BT3" i="1" s="1"/>
  <c r="O3" i="5" s="1"/>
  <c r="BM3" i="1"/>
  <c r="T40" i="1"/>
  <c r="BI40" i="1" s="1"/>
  <c r="BC40" i="1"/>
  <c r="CM40" i="1" s="1"/>
  <c r="AF6" i="1"/>
  <c r="BJ90" i="1"/>
  <c r="BG11" i="1"/>
  <c r="Y11" i="1"/>
  <c r="Y12" i="1"/>
  <c r="AF12" i="1" s="1"/>
  <c r="AX56" i="1"/>
  <c r="AX55" i="1"/>
  <c r="BE55" i="1" s="1"/>
  <c r="BB15" i="1"/>
  <c r="CM15" i="1" s="1"/>
  <c r="AC105" i="1"/>
  <c r="AC106" i="1"/>
  <c r="BQ106" i="1" s="1"/>
  <c r="U42" i="1"/>
  <c r="AB32" i="1"/>
  <c r="BP32" i="1" s="1"/>
  <c r="AB31" i="1"/>
  <c r="AI31" i="1" s="1"/>
  <c r="BW31" i="1" s="1"/>
  <c r="AQ57" i="1"/>
  <c r="CC57" i="1" s="1"/>
  <c r="CF14" i="1"/>
  <c r="CC39" i="1"/>
  <c r="AW39" i="1"/>
  <c r="AW40" i="1"/>
  <c r="CH40" i="1" s="1"/>
  <c r="AW7" i="1"/>
  <c r="CH7" i="1" s="1"/>
  <c r="AW8" i="1"/>
  <c r="CH8" i="1" s="1"/>
  <c r="CL18" i="1"/>
  <c r="BO32" i="1"/>
  <c r="BT94" i="1"/>
  <c r="O108" i="5" s="1"/>
  <c r="BM77" i="1"/>
  <c r="AF9" i="1"/>
  <c r="BT9" i="1" s="1"/>
  <c r="O9" i="5" s="1"/>
  <c r="BM9" i="1"/>
  <c r="BN9" i="1"/>
  <c r="AB49" i="1"/>
  <c r="AB50" i="1"/>
  <c r="CB90" i="1"/>
  <c r="BC70" i="1"/>
  <c r="CG70" i="1"/>
  <c r="BA89" i="1"/>
  <c r="CL89" i="1" s="1"/>
  <c r="AE103" i="5" s="1"/>
  <c r="CE89" i="1"/>
  <c r="AA44" i="1"/>
  <c r="AA43" i="1"/>
  <c r="Q61" i="3"/>
  <c r="R61" i="3" s="1"/>
  <c r="W61" i="3" s="1"/>
  <c r="P60" i="3"/>
  <c r="Q51" i="3"/>
  <c r="R51" i="3" s="1"/>
  <c r="AD20" i="7"/>
  <c r="AP15" i="1"/>
  <c r="U15" i="1" s="1"/>
  <c r="CN28" i="1"/>
  <c r="AQ34" i="1"/>
  <c r="CC34" i="1" s="1"/>
  <c r="CC72" i="1"/>
  <c r="BN88" i="1"/>
  <c r="AG88" i="1"/>
  <c r="AG64" i="1"/>
  <c r="BT64" i="1" s="1"/>
  <c r="BO64" i="1"/>
  <c r="P33" i="3"/>
  <c r="CK16" i="1"/>
  <c r="BT16" i="1"/>
  <c r="AX106" i="1"/>
  <c r="CI106" i="1" s="1"/>
  <c r="AX105" i="1"/>
  <c r="BE105" i="1" s="1"/>
  <c r="CK82" i="1"/>
  <c r="AE89" i="3" s="1"/>
  <c r="BN93" i="1"/>
  <c r="N107" i="5" s="1"/>
  <c r="BB62" i="1"/>
  <c r="CL62" i="1" s="1"/>
  <c r="AF62" i="3" s="1"/>
  <c r="CE72" i="1"/>
  <c r="BA72" i="1"/>
  <c r="CB39" i="1"/>
  <c r="AW31" i="1"/>
  <c r="AW32" i="1"/>
  <c r="CB6" i="1"/>
  <c r="AG17" i="1"/>
  <c r="BU17" i="1" s="1"/>
  <c r="BO17" i="1"/>
  <c r="BN17" i="1"/>
  <c r="AC76" i="7"/>
  <c r="AC10" i="7"/>
  <c r="AC95" i="7"/>
  <c r="AD8" i="7"/>
  <c r="AP3" i="1"/>
  <c r="U3" i="1" s="1"/>
  <c r="AO78" i="1"/>
  <c r="T78" i="1" s="1"/>
  <c r="AQ88" i="1"/>
  <c r="CC88" i="1" s="1"/>
  <c r="V39" i="1"/>
  <c r="BK39" i="1" s="1"/>
  <c r="AX39" i="1"/>
  <c r="BE39" i="1" s="1"/>
  <c r="AX40" i="1"/>
  <c r="AW63" i="1"/>
  <c r="BD63" i="1" s="1"/>
  <c r="CO63" i="1" s="1"/>
  <c r="AW64" i="1"/>
  <c r="CL106" i="1"/>
  <c r="AC82" i="7"/>
  <c r="AC101" i="7"/>
  <c r="AD14" i="7"/>
  <c r="AP9" i="1"/>
  <c r="CB9" i="1" s="1"/>
  <c r="BJ60" i="1"/>
  <c r="U7" i="1"/>
  <c r="BZ102" i="1"/>
  <c r="CB31" i="1"/>
  <c r="CE77" i="1"/>
  <c r="BZ100" i="1"/>
  <c r="BM10" i="1"/>
  <c r="AF10" i="1"/>
  <c r="AH54" i="1"/>
  <c r="BM72" i="1"/>
  <c r="AF72" i="1"/>
  <c r="BK52" i="1"/>
  <c r="AI52" i="1"/>
  <c r="AW50" i="1"/>
  <c r="AW49" i="1"/>
  <c r="CH49" i="1" s="1"/>
  <c r="AG62" i="1"/>
  <c r="BN62" i="1"/>
  <c r="CG69" i="1"/>
  <c r="BJ76" i="1"/>
  <c r="BI76" i="1"/>
  <c r="BC44" i="1"/>
  <c r="CM44" i="1" s="1"/>
  <c r="AQ76" i="1"/>
  <c r="CC76" i="1" s="1"/>
  <c r="AG43" i="1"/>
  <c r="BU43" i="1" s="1"/>
  <c r="BN43" i="1"/>
  <c r="AN79" i="1"/>
  <c r="BC50" i="1"/>
  <c r="BK24" i="1"/>
  <c r="AI24" i="1"/>
  <c r="BB16" i="1"/>
  <c r="BO63" i="1"/>
  <c r="AG63" i="1"/>
  <c r="BU63" i="1" s="1"/>
  <c r="AB89" i="7"/>
  <c r="AN84" i="1"/>
  <c r="S84" i="1" s="1"/>
  <c r="AQ42" i="1"/>
  <c r="AW44" i="1"/>
  <c r="CH44" i="1" s="1"/>
  <c r="AW43" i="1"/>
  <c r="BD43" i="1" s="1"/>
  <c r="CO43" i="1" s="1"/>
  <c r="AC102" i="7"/>
  <c r="AC83" i="7"/>
  <c r="AD15" i="7"/>
  <c r="AP10" i="1"/>
  <c r="CB10" i="1" s="1"/>
  <c r="BP23" i="1"/>
  <c r="AB40" i="1"/>
  <c r="BP40" i="1" s="1"/>
  <c r="AB39" i="1"/>
  <c r="AI39" i="1" s="1"/>
  <c r="BW39" i="1" s="1"/>
  <c r="CE78" i="1"/>
  <c r="CK4" i="1"/>
  <c r="AX19" i="1"/>
  <c r="BE19" i="1" s="1"/>
  <c r="AX20" i="1"/>
  <c r="BE20" i="1" s="1"/>
  <c r="BN50" i="1"/>
  <c r="AG50" i="1"/>
  <c r="AG54" i="1"/>
  <c r="BN54" i="1"/>
  <c r="N54" i="5" s="1"/>
  <c r="BO54" i="1"/>
  <c r="BC87" i="1"/>
  <c r="CN87" i="1" s="1"/>
  <c r="CK96" i="1"/>
  <c r="AE110" i="3" s="1"/>
  <c r="BC8" i="1"/>
  <c r="BN35" i="1"/>
  <c r="CB22" i="1"/>
  <c r="CG75" i="1"/>
  <c r="CF75" i="1"/>
  <c r="BO31" i="1"/>
  <c r="BN31" i="1"/>
  <c r="AV16" i="1"/>
  <c r="BC16" i="1" s="1"/>
  <c r="AV15" i="1"/>
  <c r="CG15" i="1" s="1"/>
  <c r="AN97" i="1"/>
  <c r="BC49" i="1"/>
  <c r="CN49" i="1" s="1"/>
  <c r="BC35" i="1"/>
  <c r="CN35" i="1" s="1"/>
  <c r="BZ82" i="1"/>
  <c r="AC89" i="5" s="1"/>
  <c r="BN16" i="1"/>
  <c r="AV3" i="1"/>
  <c r="BC3" i="1" s="1"/>
  <c r="CN3" i="1" s="1"/>
  <c r="AV4" i="1"/>
  <c r="T10" i="1"/>
  <c r="AB64" i="1"/>
  <c r="BP64" i="1" s="1"/>
  <c r="AB63" i="1"/>
  <c r="AI63" i="1" s="1"/>
  <c r="BW63" i="1" s="1"/>
  <c r="AO95" i="1"/>
  <c r="T95" i="1" s="1"/>
  <c r="CL32" i="1"/>
  <c r="BN58" i="1"/>
  <c r="K58" i="5" s="1"/>
  <c r="L58" i="5" s="1"/>
  <c r="AG58" i="1"/>
  <c r="BO58" i="1"/>
  <c r="AG49" i="1"/>
  <c r="BU49" i="1" s="1"/>
  <c r="BN49" i="1"/>
  <c r="AD45" i="7"/>
  <c r="AQ40" i="1" s="1"/>
  <c r="V40" i="1" s="1"/>
  <c r="AP40" i="1"/>
  <c r="CB40" i="1" s="1"/>
  <c r="CA40" i="1"/>
  <c r="AH64" i="1"/>
  <c r="BN36" i="1"/>
  <c r="AI38" i="1"/>
  <c r="AQ22" i="1"/>
  <c r="Q25" i="3"/>
  <c r="R25" i="3" s="1"/>
  <c r="Y25" i="3" s="1"/>
  <c r="CI37" i="1"/>
  <c r="AW35" i="1"/>
  <c r="BD35" i="1" s="1"/>
  <c r="CO35" i="1" s="1"/>
  <c r="AW36" i="1"/>
  <c r="CH36" i="1" s="1"/>
  <c r="AW54" i="1"/>
  <c r="CH54" i="1" s="1"/>
  <c r="CC53" i="1"/>
  <c r="AW53" i="1"/>
  <c r="CH53" i="1" s="1"/>
  <c r="AF81" i="1"/>
  <c r="BT81" i="1" s="1"/>
  <c r="O88" i="5" s="1"/>
  <c r="BM81" i="1"/>
  <c r="BK72" i="1"/>
  <c r="BN30" i="1"/>
  <c r="AG30" i="1"/>
  <c r="AT84" i="1"/>
  <c r="AT83" i="1"/>
  <c r="BY83" i="1"/>
  <c r="U36" i="1"/>
  <c r="CC36" i="1"/>
  <c r="CB35" i="1"/>
  <c r="CF16" i="1"/>
  <c r="BB13" i="1"/>
  <c r="CM13" i="1" s="1"/>
  <c r="CL66" i="1"/>
  <c r="BN15" i="1"/>
  <c r="BN94" i="1"/>
  <c r="S78" i="1"/>
  <c r="CG31" i="1"/>
  <c r="AQ31" i="1"/>
  <c r="AP74" i="1"/>
  <c r="U74" i="1" s="1"/>
  <c r="AX27" i="1"/>
  <c r="BE27" i="1" s="1"/>
  <c r="AX28" i="1"/>
  <c r="BE28" i="1" s="1"/>
  <c r="CO28" i="1" s="1"/>
  <c r="T3" i="1"/>
  <c r="T14" i="1"/>
  <c r="BI14" i="1" s="1"/>
  <c r="AO96" i="1"/>
  <c r="T96" i="1" s="1"/>
  <c r="BI96" i="1" s="1"/>
  <c r="BQ52" i="1"/>
  <c r="BP52" i="1"/>
  <c r="AQ63" i="1"/>
  <c r="CC63" i="1" s="1"/>
  <c r="AV9" i="1"/>
  <c r="CG9" i="1" s="1"/>
  <c r="AV10" i="1"/>
  <c r="CG10" i="1" s="1"/>
  <c r="AW88" i="1"/>
  <c r="BD88" i="1" s="1"/>
  <c r="AW87" i="1"/>
  <c r="BD87" i="1" s="1"/>
  <c r="CO87" i="1" s="1"/>
  <c r="U75" i="1"/>
  <c r="BJ75" i="1" s="1"/>
  <c r="AW75" i="1"/>
  <c r="AW76" i="1"/>
  <c r="CF15" i="1"/>
  <c r="CH20" i="1"/>
  <c r="BC32" i="1"/>
  <c r="CG58" i="1"/>
  <c r="AG14" i="1"/>
  <c r="CB88" i="1"/>
  <c r="AG57" i="1"/>
  <c r="BU57" i="1" s="1"/>
  <c r="BO57" i="1"/>
  <c r="BN57" i="1"/>
  <c r="AW18" i="1"/>
  <c r="CH18" i="1" s="1"/>
  <c r="AW17" i="1"/>
  <c r="BN4" i="1"/>
  <c r="BM4" i="1"/>
  <c r="AF4" i="1"/>
  <c r="AG4" i="1"/>
  <c r="CL44" i="1"/>
  <c r="CG36" i="1"/>
  <c r="BC64" i="1"/>
  <c r="CL40" i="1"/>
  <c r="AI19" i="1"/>
  <c r="BW19" i="1" s="1"/>
  <c r="BP48" i="1"/>
  <c r="AI48" i="1"/>
  <c r="BO53" i="1"/>
  <c r="BN53" i="1"/>
  <c r="N53" i="5" s="1"/>
  <c r="P53" i="5" s="1"/>
  <c r="AG36" i="1"/>
  <c r="BU38" i="1"/>
  <c r="AQ49" i="1"/>
  <c r="CM28" i="1"/>
  <c r="AT79" i="1"/>
  <c r="BY79" i="1"/>
  <c r="AT80" i="1"/>
  <c r="BN13" i="1"/>
  <c r="CB69" i="1"/>
  <c r="CB43" i="1"/>
  <c r="AA16" i="1"/>
  <c r="AA15" i="1"/>
  <c r="BO15" i="1" s="1"/>
  <c r="BA95" i="1"/>
  <c r="CL95" i="1" s="1"/>
  <c r="AE109" i="5" s="1"/>
  <c r="CE95" i="1"/>
  <c r="AX47" i="1"/>
  <c r="AX48" i="1"/>
  <c r="BE48" i="1" s="1"/>
  <c r="CG87" i="1"/>
  <c r="AQ35" i="1"/>
  <c r="V35" i="1" s="1"/>
  <c r="AA49" i="1"/>
  <c r="BO49" i="1" s="1"/>
  <c r="BJ49" i="1"/>
  <c r="AA50" i="1"/>
  <c r="V53" i="1"/>
  <c r="BK53" i="1" s="1"/>
  <c r="AX53" i="1"/>
  <c r="BE53" i="1" s="1"/>
  <c r="AX54" i="1"/>
  <c r="AB88" i="7"/>
  <c r="AN83" i="1"/>
  <c r="AA36" i="1"/>
  <c r="BO36" i="1" s="1"/>
  <c r="AA35" i="1"/>
  <c r="BJ35" i="1"/>
  <c r="BO86" i="1"/>
  <c r="BN86" i="1"/>
  <c r="AC105" i="7"/>
  <c r="AC16" i="7"/>
  <c r="AC86" i="7"/>
  <c r="AD18" i="7"/>
  <c r="AP13" i="1"/>
  <c r="CB13" i="1" s="1"/>
  <c r="BQ38" i="1"/>
  <c r="BP38" i="1"/>
  <c r="BN18" i="1"/>
  <c r="BO18" i="1"/>
  <c r="AG18" i="1"/>
  <c r="AB97" i="7"/>
  <c r="AB78" i="7"/>
  <c r="AO5" i="1"/>
  <c r="T5" i="1" s="1"/>
  <c r="AO100" i="1"/>
  <c r="CA100" i="1" s="1"/>
  <c r="Z5" i="5"/>
  <c r="AU78" i="1"/>
  <c r="BB78" i="1" s="1"/>
  <c r="AU77" i="1"/>
  <c r="AI51" i="1"/>
  <c r="BW51" i="1" s="1"/>
  <c r="BQ51" i="1"/>
  <c r="BP51" i="1"/>
  <c r="CM48" i="1"/>
  <c r="AW65" i="1"/>
  <c r="BD65" i="1" s="1"/>
  <c r="CO65" i="1" s="1"/>
  <c r="AW66" i="1"/>
  <c r="CH66" i="1" s="1"/>
  <c r="AO77" i="1"/>
  <c r="T77" i="1" s="1"/>
  <c r="AQ87" i="1"/>
  <c r="V87" i="1" s="1"/>
  <c r="BO65" i="1"/>
  <c r="BN65" i="1"/>
  <c r="AG65" i="1"/>
  <c r="BU65" i="1" s="1"/>
  <c r="AD99" i="7"/>
  <c r="AD80" i="7"/>
  <c r="AQ7" i="1"/>
  <c r="V7" i="1" s="1"/>
  <c r="CE100" i="1"/>
  <c r="BI93" i="1"/>
  <c r="AA94" i="1"/>
  <c r="BO94" i="1" s="1"/>
  <c r="AA93" i="1"/>
  <c r="BO93" i="1" s="1"/>
  <c r="BJ88" i="1"/>
  <c r="BC26" i="1"/>
  <c r="CM26" i="1" s="1"/>
  <c r="BD24" i="1"/>
  <c r="CI24" i="1"/>
  <c r="AQ17" i="1"/>
  <c r="V17" i="1" s="1"/>
  <c r="AI23" i="1"/>
  <c r="BW23" i="1" s="1"/>
  <c r="BN63" i="1"/>
  <c r="BP20" i="1"/>
  <c r="AG33" i="1"/>
  <c r="BU33" i="1" s="1"/>
  <c r="BN33" i="1"/>
  <c r="AA7" i="1"/>
  <c r="AH7" i="1" s="1"/>
  <c r="BV7" i="1" s="1"/>
  <c r="AA8" i="1"/>
  <c r="BI7" i="1"/>
  <c r="AA29" i="1"/>
  <c r="BJ29" i="1"/>
  <c r="AA30" i="1"/>
  <c r="BO30" i="1" s="1"/>
  <c r="AU99" i="1"/>
  <c r="BB99" i="1" s="1"/>
  <c r="CM99" i="1" s="1"/>
  <c r="AU100" i="1"/>
  <c r="CF100" i="1" s="1"/>
  <c r="BN14" i="1"/>
  <c r="BH75" i="1"/>
  <c r="BI75" i="1"/>
  <c r="Z76" i="1"/>
  <c r="Z75" i="1"/>
  <c r="AG75" i="1" s="1"/>
  <c r="BU75" i="1" s="1"/>
  <c r="BI9" i="1"/>
  <c r="BC43" i="1"/>
  <c r="CN43" i="1" s="1"/>
  <c r="AA34" i="1"/>
  <c r="BO34" i="1" s="1"/>
  <c r="AA33" i="1"/>
  <c r="BO33" i="1" s="1"/>
  <c r="AU89" i="1"/>
  <c r="BB89" i="1" s="1"/>
  <c r="CM89" i="1" s="1"/>
  <c r="AU90" i="1"/>
  <c r="CF90" i="1" s="1"/>
  <c r="CM36" i="1"/>
  <c r="CL36" i="1"/>
  <c r="AG29" i="1"/>
  <c r="BU29" i="1" s="1"/>
  <c r="BN29" i="1"/>
  <c r="CE96" i="1"/>
  <c r="CG8" i="1"/>
  <c r="AN73" i="1"/>
  <c r="BC85" i="1"/>
  <c r="CN85" i="1" s="1"/>
  <c r="AV61" i="1"/>
  <c r="CG61" i="1" s="1"/>
  <c r="AV62" i="1"/>
  <c r="CG62" i="1" s="1"/>
  <c r="CB53" i="1"/>
  <c r="CB34" i="1"/>
  <c r="BP106" i="1"/>
  <c r="BO106" i="1"/>
  <c r="BM95" i="1"/>
  <c r="AB107" i="7"/>
  <c r="AN101" i="1"/>
  <c r="S101" i="1" s="1"/>
  <c r="AP86" i="1"/>
  <c r="CB86" i="1" s="1"/>
  <c r="AD92" i="7"/>
  <c r="AQ86" i="1" s="1"/>
  <c r="U85" i="1"/>
  <c r="AW85" i="1"/>
  <c r="CH85" i="1" s="1"/>
  <c r="AW86" i="1"/>
  <c r="CH86" i="1" s="1"/>
  <c r="AV14" i="1"/>
  <c r="CG14" i="1" s="1"/>
  <c r="AV13" i="1"/>
  <c r="BQ37" i="1"/>
  <c r="BP37" i="1"/>
  <c r="BJ34" i="1"/>
  <c r="CC105" i="1"/>
  <c r="AO89" i="1"/>
  <c r="CA89" i="1" s="1"/>
  <c r="CL86" i="1"/>
  <c r="AC106" i="7"/>
  <c r="AP100" i="1" s="1"/>
  <c r="AD19" i="7"/>
  <c r="AC87" i="7"/>
  <c r="AC17" i="7"/>
  <c r="AP14" i="1"/>
  <c r="BA6" i="1"/>
  <c r="CE6" i="1"/>
  <c r="CF62" i="1"/>
  <c r="U65" i="1"/>
  <c r="BE38" i="1"/>
  <c r="CO38" i="1" s="1"/>
  <c r="BO66" i="1"/>
  <c r="AG66" i="1"/>
  <c r="BN66" i="1"/>
  <c r="BI68" i="1"/>
  <c r="BJ68" i="1"/>
  <c r="U54" i="1"/>
  <c r="BJ54" i="1" s="1"/>
  <c r="BZ99" i="1"/>
  <c r="CL26" i="1"/>
  <c r="AV94" i="1"/>
  <c r="AV93" i="1"/>
  <c r="BC93" i="1" s="1"/>
  <c r="CN93" i="1" s="1"/>
  <c r="CA93" i="1"/>
  <c r="CG40" i="1"/>
  <c r="CL64" i="1"/>
  <c r="BC65" i="1"/>
  <c r="CN65" i="1" s="1"/>
  <c r="BB10" i="1"/>
  <c r="BM6" i="1"/>
  <c r="CI23" i="1"/>
  <c r="AF77" i="1"/>
  <c r="BT77" i="1" s="1"/>
  <c r="O84" i="5" s="1"/>
  <c r="AN80" i="1"/>
  <c r="S80" i="1" s="1"/>
  <c r="U46" i="1"/>
  <c r="BJ46" i="1" s="1"/>
  <c r="CC46" i="1"/>
  <c r="BN34" i="1"/>
  <c r="CG85" i="1"/>
  <c r="BC29" i="1"/>
  <c r="CN29" i="1" s="1"/>
  <c r="BK105" i="1"/>
  <c r="BB75" i="1"/>
  <c r="CM75" i="1" s="1"/>
  <c r="U20" i="1"/>
  <c r="BJ20" i="1" s="1"/>
  <c r="CC20" i="1"/>
  <c r="CB76" i="1"/>
  <c r="BJ39" i="1"/>
  <c r="AV34" i="1"/>
  <c r="AV33" i="1"/>
  <c r="BC33" i="1" s="1"/>
  <c r="CN33" i="1" s="1"/>
  <c r="BJ22" i="1"/>
  <c r="AC55" i="1"/>
  <c r="AJ55" i="1" s="1"/>
  <c r="AC56" i="1"/>
  <c r="BH82" i="1"/>
  <c r="J89" i="5" s="1"/>
  <c r="AF82" i="1"/>
  <c r="BM82" i="1"/>
  <c r="V36" i="1"/>
  <c r="AU6" i="1"/>
  <c r="CF6" i="1" s="1"/>
  <c r="AU5" i="1"/>
  <c r="CF5" i="1" s="1"/>
  <c r="AA61" i="1"/>
  <c r="AH61" i="1" s="1"/>
  <c r="BV61" i="1" s="1"/>
  <c r="AA62" i="1"/>
  <c r="BO62" i="1" s="1"/>
  <c r="AT102" i="1"/>
  <c r="BY101" i="1"/>
  <c r="AT101" i="1"/>
  <c r="P19" i="3"/>
  <c r="Q19" i="3" s="1"/>
  <c r="BI43" i="1"/>
  <c r="CE11" i="1"/>
  <c r="BA11" i="1"/>
  <c r="CL11" i="1" s="1"/>
  <c r="AF11" i="3" s="1"/>
  <c r="CF34" i="1"/>
  <c r="BB34" i="1"/>
  <c r="BI29" i="1"/>
  <c r="CF10" i="1"/>
  <c r="AN91" i="1"/>
  <c r="S91" i="1" s="1"/>
  <c r="BC86" i="1"/>
  <c r="CM86" i="1" s="1"/>
  <c r="AD66" i="7"/>
  <c r="AP61" i="1"/>
  <c r="CB61" i="1" s="1"/>
  <c r="BC53" i="1"/>
  <c r="CN53" i="1" s="1"/>
  <c r="BP105" i="1"/>
  <c r="BO105" i="1"/>
  <c r="CG50" i="1"/>
  <c r="BO85" i="1"/>
  <c r="BN85" i="1"/>
  <c r="AQ85" i="1"/>
  <c r="V85" i="1" s="1"/>
  <c r="AB84" i="7"/>
  <c r="AB103" i="7"/>
  <c r="AO11" i="1"/>
  <c r="T11" i="1" s="1"/>
  <c r="BK55" i="1"/>
  <c r="AH66" i="1"/>
  <c r="U43" i="1"/>
  <c r="W78" i="7"/>
  <c r="N73" i="1" s="1"/>
  <c r="W97" i="7"/>
  <c r="N91" i="1" s="1"/>
  <c r="N5" i="1"/>
  <c r="BD105" i="1"/>
  <c r="CO105" i="1" s="1"/>
  <c r="CL88" i="1"/>
  <c r="AO71" i="1"/>
  <c r="CA71" i="1" s="1"/>
  <c r="CA86" i="1"/>
  <c r="AB85" i="7"/>
  <c r="AB104" i="7"/>
  <c r="AO12" i="1"/>
  <c r="BZ5" i="1"/>
  <c r="BO24" i="1"/>
  <c r="BP24" i="1"/>
  <c r="AA75" i="1"/>
  <c r="AA76" i="1"/>
  <c r="AH76" i="1" s="1"/>
  <c r="AQ65" i="1"/>
  <c r="V65" i="1" s="1"/>
  <c r="AF100" i="1"/>
  <c r="CN52" i="1"/>
  <c r="AQ54" i="1"/>
  <c r="V54" i="1" s="1"/>
  <c r="AW30" i="1"/>
  <c r="AW29" i="1"/>
  <c r="CH29" i="1" s="1"/>
  <c r="BA99" i="1"/>
  <c r="CL99" i="1" s="1"/>
  <c r="AE113" i="5" s="1"/>
  <c r="CE99" i="1"/>
  <c r="U25" i="1"/>
  <c r="AW26" i="1"/>
  <c r="AW25" i="1"/>
  <c r="BD25" i="1" s="1"/>
  <c r="CO25" i="1" s="1"/>
  <c r="AC23" i="1"/>
  <c r="AJ23" i="1" s="1"/>
  <c r="BZ77" i="1"/>
  <c r="BC18" i="1"/>
  <c r="BB4" i="1"/>
  <c r="CL4" i="1" s="1"/>
  <c r="AF4" i="3" s="1"/>
  <c r="BC66" i="1"/>
  <c r="CM66" i="1" s="1"/>
  <c r="CA10" i="1"/>
  <c r="AP106" i="1"/>
  <c r="AD113" i="7"/>
  <c r="AQ106" i="1" s="1"/>
  <c r="BO27" i="1"/>
  <c r="AU96" i="1"/>
  <c r="BB96" i="1" s="1"/>
  <c r="CL96" i="1" s="1"/>
  <c r="AU95" i="1"/>
  <c r="BB95" i="1" s="1"/>
  <c r="CM95" i="1" s="1"/>
  <c r="BP47" i="1"/>
  <c r="AH19" i="1"/>
  <c r="BV19" i="1" s="1"/>
  <c r="BP19" i="1"/>
  <c r="CG49" i="1"/>
  <c r="BI22" i="1"/>
  <c r="AN98" i="1"/>
  <c r="BZ12" i="1"/>
  <c r="AW69" i="1"/>
  <c r="AW70" i="1"/>
  <c r="CH70" i="1" s="1"/>
  <c r="BI33" i="1"/>
  <c r="BM99" i="1"/>
  <c r="BJ87" i="1"/>
  <c r="AA87" i="1"/>
  <c r="BO87" i="1" s="1"/>
  <c r="AA88" i="1"/>
  <c r="CB7" i="1"/>
  <c r="BJ94" i="1"/>
  <c r="CB29" i="1"/>
  <c r="W103" i="7"/>
  <c r="N97" i="1" s="1"/>
  <c r="N11" i="1"/>
  <c r="W84" i="7"/>
  <c r="N79" i="1" s="1"/>
  <c r="AG35" i="1"/>
  <c r="BU35" i="1" s="1"/>
  <c r="BI69" i="1"/>
  <c r="BJ69" i="1"/>
  <c r="AA70" i="1"/>
  <c r="AA69" i="1"/>
  <c r="Y90" i="1"/>
  <c r="Y89" i="1"/>
  <c r="BG89" i="1"/>
  <c r="AH24" i="1"/>
  <c r="AG86" i="1"/>
  <c r="AD38" i="7"/>
  <c r="AP33" i="1"/>
  <c r="U33" i="1" s="1"/>
  <c r="Q107" i="3"/>
  <c r="R107" i="3" s="1"/>
  <c r="P119" i="3"/>
  <c r="Q31" i="3"/>
  <c r="R31" i="3" s="1"/>
  <c r="P59" i="3"/>
  <c r="Q69" i="3"/>
  <c r="R69" i="3" s="1"/>
  <c r="Q16" i="3"/>
  <c r="R16" i="3" s="1"/>
  <c r="AP70" i="3"/>
  <c r="Q35" i="3"/>
  <c r="R35" i="3" s="1"/>
  <c r="P65" i="3"/>
  <c r="P67" i="3"/>
  <c r="AO23" i="5"/>
  <c r="Q47" i="3"/>
  <c r="R47" i="3" s="1"/>
  <c r="AE80" i="1"/>
  <c r="AN27" i="5"/>
  <c r="BM79" i="1"/>
  <c r="AM31" i="3"/>
  <c r="AO31" i="3"/>
  <c r="AN31" i="3"/>
  <c r="AM117" i="3"/>
  <c r="AO117" i="3"/>
  <c r="AN117" i="3"/>
  <c r="AN95" i="3"/>
  <c r="AO95" i="3"/>
  <c r="AM95" i="3"/>
  <c r="AM49" i="3"/>
  <c r="AO49" i="3"/>
  <c r="AN49" i="3"/>
  <c r="AO39" i="3"/>
  <c r="AN39" i="3"/>
  <c r="AM39" i="3"/>
  <c r="X49" i="3"/>
  <c r="W49" i="3"/>
  <c r="Y49" i="3"/>
  <c r="W50" i="3"/>
  <c r="Y50" i="3"/>
  <c r="X50" i="3"/>
  <c r="P118" i="3"/>
  <c r="P54" i="3"/>
  <c r="Z123" i="3"/>
  <c r="O99" i="3"/>
  <c r="AO107" i="3"/>
  <c r="AN107" i="3"/>
  <c r="AM107" i="3"/>
  <c r="AO43" i="3"/>
  <c r="AN43" i="3"/>
  <c r="AM43" i="3"/>
  <c r="AO35" i="3"/>
  <c r="AN35" i="3"/>
  <c r="AM35" i="3"/>
  <c r="P24" i="3"/>
  <c r="Q117" i="3"/>
  <c r="R117" i="3" s="1"/>
  <c r="P30" i="3"/>
  <c r="AP41" i="3"/>
  <c r="AO68" i="3"/>
  <c r="AN68" i="3"/>
  <c r="AM68" i="3"/>
  <c r="P28" i="3"/>
  <c r="AF74" i="1"/>
  <c r="M73" i="3"/>
  <c r="P70" i="3"/>
  <c r="AF91" i="1"/>
  <c r="BT91" i="1" s="1"/>
  <c r="O105" i="5" s="1"/>
  <c r="AE97" i="1"/>
  <c r="BS97" i="1" s="1"/>
  <c r="O111" i="3" s="1"/>
  <c r="AE124" i="3"/>
  <c r="O74" i="3"/>
  <c r="AE73" i="1"/>
  <c r="BS73" i="1" s="1"/>
  <c r="O80" i="3" s="1"/>
  <c r="P40" i="3"/>
  <c r="P21" i="3"/>
  <c r="L119" i="3"/>
  <c r="Y17" i="3"/>
  <c r="X17" i="3"/>
  <c r="W17" i="3"/>
  <c r="AE99" i="3"/>
  <c r="P44" i="3"/>
  <c r="P38" i="3"/>
  <c r="P26" i="3"/>
  <c r="P37" i="3"/>
  <c r="AN48" i="3"/>
  <c r="AO48" i="3"/>
  <c r="AM48" i="3"/>
  <c r="P29" i="3"/>
  <c r="P66" i="3"/>
  <c r="AP25" i="3"/>
  <c r="AE97" i="3"/>
  <c r="P36" i="3"/>
  <c r="P43" i="3"/>
  <c r="BM74" i="1"/>
  <c r="AE74" i="1"/>
  <c r="BM91" i="1"/>
  <c r="X57" i="3"/>
  <c r="W57" i="3"/>
  <c r="Y57" i="3"/>
  <c r="L118" i="3"/>
  <c r="AF98" i="1"/>
  <c r="P52" i="3"/>
  <c r="O122" i="3"/>
  <c r="L120" i="3"/>
  <c r="P53" i="3"/>
  <c r="P42" i="3"/>
  <c r="Q42" i="3" s="1"/>
  <c r="Q7" i="3"/>
  <c r="R7" i="3" s="1"/>
  <c r="P22" i="3"/>
  <c r="AC123" i="3"/>
  <c r="J73" i="3"/>
  <c r="BM98" i="1"/>
  <c r="AD61" i="5" l="1"/>
  <c r="AA61" i="5"/>
  <c r="AB61" i="5" s="1"/>
  <c r="Q61" i="5"/>
  <c r="R61" i="5" s="1"/>
  <c r="AE61" i="3"/>
  <c r="AE61" i="5" s="1"/>
  <c r="AB61" i="3"/>
  <c r="AC61" i="3" s="1"/>
  <c r="AC61" i="5" s="1"/>
  <c r="AF61" i="5" s="1"/>
  <c r="P62" i="3"/>
  <c r="AB62" i="3"/>
  <c r="AC62" i="3" s="1"/>
  <c r="AC62" i="5" s="1"/>
  <c r="AE62" i="3"/>
  <c r="AA62" i="5"/>
  <c r="AB62" i="5" s="1"/>
  <c r="AD62" i="5"/>
  <c r="K62" i="5"/>
  <c r="L62" i="5" s="1"/>
  <c r="L62" i="3"/>
  <c r="P60" i="5"/>
  <c r="Q60" i="5"/>
  <c r="R60" i="5" s="1"/>
  <c r="L59" i="3"/>
  <c r="K59" i="5"/>
  <c r="L59" i="5" s="1"/>
  <c r="N59" i="5"/>
  <c r="P59" i="5" s="1"/>
  <c r="Q59" i="5" s="1"/>
  <c r="R59" i="5" s="1"/>
  <c r="Q60" i="3"/>
  <c r="R60" i="3" s="1"/>
  <c r="X60" i="3" s="1"/>
  <c r="J59" i="5"/>
  <c r="AE60" i="3"/>
  <c r="AB60" i="3"/>
  <c r="AC60" i="3" s="1"/>
  <c r="AA60" i="5"/>
  <c r="AB60" i="5" s="1"/>
  <c r="AD60" i="5"/>
  <c r="AM57" i="3"/>
  <c r="AO57" i="3"/>
  <c r="AN57" i="3"/>
  <c r="AE58" i="5"/>
  <c r="AG58" i="3"/>
  <c r="AH58" i="3" s="1"/>
  <c r="N57" i="5"/>
  <c r="P57" i="5" s="1"/>
  <c r="K57" i="5"/>
  <c r="L57" i="5" s="1"/>
  <c r="AF58" i="5"/>
  <c r="AG58" i="5" s="1"/>
  <c r="AH58" i="5" s="1"/>
  <c r="AO58" i="5" s="1"/>
  <c r="P58" i="5"/>
  <c r="Q58" i="5" s="1"/>
  <c r="R58" i="5" s="1"/>
  <c r="AI57" i="3"/>
  <c r="AD56" i="5"/>
  <c r="AF56" i="5" s="1"/>
  <c r="AG56" i="5" s="1"/>
  <c r="AH56" i="5" s="1"/>
  <c r="AN56" i="5" s="1"/>
  <c r="AG56" i="3"/>
  <c r="AH56" i="3" s="1"/>
  <c r="L55" i="3"/>
  <c r="K55" i="5"/>
  <c r="L55" i="5" s="1"/>
  <c r="Q55" i="5" s="1"/>
  <c r="R55" i="5" s="1"/>
  <c r="P55" i="3"/>
  <c r="Q56" i="5"/>
  <c r="R56" i="5" s="1"/>
  <c r="AE54" i="5"/>
  <c r="AF54" i="5" s="1"/>
  <c r="AG54" i="5" s="1"/>
  <c r="AH54" i="5" s="1"/>
  <c r="AG54" i="3"/>
  <c r="AH54" i="3" s="1"/>
  <c r="K53" i="5"/>
  <c r="L53" i="5" s="1"/>
  <c r="Q53" i="5" s="1"/>
  <c r="AH53" i="3"/>
  <c r="P52" i="5"/>
  <c r="AI52" i="3"/>
  <c r="Q52" i="5"/>
  <c r="R52" i="5" s="1"/>
  <c r="D21" i="16" s="1"/>
  <c r="G21" i="16" s="1"/>
  <c r="H21" i="16" s="1"/>
  <c r="I21" i="16" s="1"/>
  <c r="M81" i="5"/>
  <c r="AC81" i="5"/>
  <c r="J6" i="5"/>
  <c r="J73" i="5" s="1"/>
  <c r="M98" i="3"/>
  <c r="M89" i="5"/>
  <c r="Z114" i="5"/>
  <c r="M116" i="5"/>
  <c r="AC114" i="5"/>
  <c r="K107" i="5"/>
  <c r="L107" i="5" s="1"/>
  <c r="Q107" i="5" s="1"/>
  <c r="R107" i="5" s="1"/>
  <c r="J113" i="5"/>
  <c r="K108" i="5"/>
  <c r="L108" i="5" s="1"/>
  <c r="AD9" i="5"/>
  <c r="AC88" i="5"/>
  <c r="J84" i="5"/>
  <c r="N13" i="5"/>
  <c r="P13" i="5" s="1"/>
  <c r="M12" i="3"/>
  <c r="M12" i="5" s="1"/>
  <c r="J12" i="3"/>
  <c r="J12" i="5" s="1"/>
  <c r="Z91" i="3"/>
  <c r="Z91" i="5" s="1"/>
  <c r="AC91" i="3"/>
  <c r="AC116" i="5"/>
  <c r="J110" i="3"/>
  <c r="J110" i="5" s="1"/>
  <c r="M110" i="3"/>
  <c r="M110" i="5" s="1"/>
  <c r="Q83" i="3"/>
  <c r="R83" i="3" s="1"/>
  <c r="Y83" i="3" s="1"/>
  <c r="J114" i="5"/>
  <c r="AM108" i="3"/>
  <c r="AP108" i="3" s="1"/>
  <c r="J87" i="5"/>
  <c r="AO108" i="3"/>
  <c r="AD12" i="3"/>
  <c r="AD12" i="5" s="1"/>
  <c r="AA12" i="3"/>
  <c r="J116" i="5"/>
  <c r="AN108" i="5"/>
  <c r="AO108" i="5"/>
  <c r="AM108" i="5"/>
  <c r="K112" i="3"/>
  <c r="N112" i="3"/>
  <c r="AD82" i="5"/>
  <c r="AF82" i="5" s="1"/>
  <c r="AA82" i="5"/>
  <c r="AB82" i="5" s="1"/>
  <c r="AD11" i="3"/>
  <c r="AA11" i="3"/>
  <c r="AA74" i="3" s="1"/>
  <c r="AE8" i="5"/>
  <c r="AG8" i="3"/>
  <c r="AH8" i="3" s="1"/>
  <c r="AI8" i="3" s="1"/>
  <c r="AF112" i="3"/>
  <c r="Z84" i="5"/>
  <c r="AC109" i="5"/>
  <c r="P107" i="5"/>
  <c r="O111" i="5"/>
  <c r="N113" i="3"/>
  <c r="N113" i="5" s="1"/>
  <c r="K113" i="3"/>
  <c r="K113" i="5" s="1"/>
  <c r="L113" i="5" s="1"/>
  <c r="K109" i="3"/>
  <c r="K109" i="5" s="1"/>
  <c r="L109" i="5" s="1"/>
  <c r="N109" i="3"/>
  <c r="N109" i="5" s="1"/>
  <c r="J82" i="5"/>
  <c r="M82" i="5"/>
  <c r="AD114" i="3"/>
  <c r="AA114" i="3"/>
  <c r="AE12" i="3"/>
  <c r="AB12" i="3"/>
  <c r="AC12" i="3" s="1"/>
  <c r="AC12" i="5" s="1"/>
  <c r="AA12" i="5"/>
  <c r="AB12" i="5" s="1"/>
  <c r="P13" i="3"/>
  <c r="AB112" i="3"/>
  <c r="AC84" i="5"/>
  <c r="Q8" i="5"/>
  <c r="R8" i="5" s="1"/>
  <c r="D5" i="16"/>
  <c r="G5" i="16" s="1"/>
  <c r="H5" i="16" s="1"/>
  <c r="I5" i="16" s="1"/>
  <c r="AD113" i="3"/>
  <c r="AA113" i="3"/>
  <c r="AB10" i="3"/>
  <c r="AC10" i="3" s="1"/>
  <c r="AE10" i="3"/>
  <c r="AD10" i="5"/>
  <c r="AA10" i="5"/>
  <c r="AB10" i="5" s="1"/>
  <c r="N89" i="3"/>
  <c r="K89" i="3"/>
  <c r="K14" i="5"/>
  <c r="L14" i="5" s="1"/>
  <c r="N14" i="5"/>
  <c r="N88" i="3"/>
  <c r="N88" i="5" s="1"/>
  <c r="K88" i="3"/>
  <c r="J11" i="3"/>
  <c r="J11" i="5" s="1"/>
  <c r="M11" i="3"/>
  <c r="M11" i="5" s="1"/>
  <c r="M86" i="3"/>
  <c r="J86" i="3"/>
  <c r="AE11" i="3"/>
  <c r="AE11" i="5" s="1"/>
  <c r="AB11" i="3"/>
  <c r="AC11" i="3" s="1"/>
  <c r="AC11" i="5" s="1"/>
  <c r="J90" i="3"/>
  <c r="M90" i="3"/>
  <c r="AG13" i="3"/>
  <c r="AH13" i="3" s="1"/>
  <c r="AI13" i="3" s="1"/>
  <c r="AD13" i="5"/>
  <c r="AF13" i="5" s="1"/>
  <c r="AA83" i="5"/>
  <c r="AB83" i="5" s="1"/>
  <c r="AD83" i="5"/>
  <c r="M84" i="5"/>
  <c r="K10" i="3"/>
  <c r="N10" i="3"/>
  <c r="AE110" i="5"/>
  <c r="K84" i="3"/>
  <c r="N84" i="3"/>
  <c r="J115" i="3"/>
  <c r="M115" i="3"/>
  <c r="K85" i="3"/>
  <c r="N85" i="3"/>
  <c r="AD111" i="3"/>
  <c r="AA111" i="3"/>
  <c r="AE7" i="5"/>
  <c r="Q82" i="3"/>
  <c r="R82" i="3" s="1"/>
  <c r="M9" i="5"/>
  <c r="AB89" i="3"/>
  <c r="AD110" i="3"/>
  <c r="AA110" i="3"/>
  <c r="AC86" i="3"/>
  <c r="Z86" i="3"/>
  <c r="AA13" i="5"/>
  <c r="AB13" i="5" s="1"/>
  <c r="L108" i="3"/>
  <c r="AM107" i="5"/>
  <c r="AO107" i="5"/>
  <c r="AN107" i="5"/>
  <c r="M109" i="5"/>
  <c r="AD84" i="3"/>
  <c r="AF84" i="3" s="1"/>
  <c r="AA84" i="3"/>
  <c r="AB14" i="3"/>
  <c r="AC14" i="3" s="1"/>
  <c r="AC14" i="5" s="1"/>
  <c r="AE14" i="3"/>
  <c r="AA14" i="5"/>
  <c r="AB14" i="5" s="1"/>
  <c r="AD14" i="5"/>
  <c r="AC113" i="5"/>
  <c r="J109" i="5"/>
  <c r="J88" i="5"/>
  <c r="AB88" i="3"/>
  <c r="M113" i="5"/>
  <c r="J9" i="5"/>
  <c r="AF89" i="3"/>
  <c r="Z115" i="3"/>
  <c r="Z124" i="3" s="1"/>
  <c r="AC115" i="3"/>
  <c r="AD109" i="3"/>
  <c r="AA109" i="3"/>
  <c r="K9" i="3"/>
  <c r="N9" i="3"/>
  <c r="N9" i="5" s="1"/>
  <c r="AF7" i="5"/>
  <c r="AG7" i="5" s="1"/>
  <c r="AH7" i="5" s="1"/>
  <c r="Z90" i="3"/>
  <c r="AC90" i="3"/>
  <c r="N108" i="5"/>
  <c r="P108" i="5" s="1"/>
  <c r="D5" i="15"/>
  <c r="G5" i="15" s="1"/>
  <c r="H5" i="15" s="1"/>
  <c r="I5" i="15" s="1"/>
  <c r="N86" i="3"/>
  <c r="K86" i="3"/>
  <c r="AA85" i="3"/>
  <c r="AD85" i="3"/>
  <c r="AE89" i="5"/>
  <c r="Z11" i="5"/>
  <c r="Z74" i="5" s="1"/>
  <c r="J111" i="3"/>
  <c r="M111" i="3"/>
  <c r="AE9" i="3"/>
  <c r="AB9" i="3"/>
  <c r="AC9" i="3" s="1"/>
  <c r="AC8" i="5"/>
  <c r="Z113" i="5"/>
  <c r="AH7" i="3"/>
  <c r="Z109" i="5"/>
  <c r="M88" i="5"/>
  <c r="P88" i="5" s="1"/>
  <c r="L13" i="3"/>
  <c r="Q13" i="3" s="1"/>
  <c r="K13" i="5"/>
  <c r="L13" i="5" s="1"/>
  <c r="AA3" i="5"/>
  <c r="AD3" i="5"/>
  <c r="J5" i="5"/>
  <c r="AA81" i="3"/>
  <c r="AD81" i="3"/>
  <c r="AE5" i="3"/>
  <c r="AB5" i="3"/>
  <c r="AC5" i="3" s="1"/>
  <c r="AC5" i="5" s="1"/>
  <c r="AA78" i="3"/>
  <c r="AD78" i="3"/>
  <c r="AE4" i="5"/>
  <c r="AG4" i="3"/>
  <c r="AH4" i="3" s="1"/>
  <c r="AI4" i="3" s="1"/>
  <c r="Z80" i="5"/>
  <c r="AB6" i="3"/>
  <c r="AC6" i="3" s="1"/>
  <c r="AC6" i="5" s="1"/>
  <c r="AD6" i="5"/>
  <c r="AE6" i="3"/>
  <c r="AA6" i="5"/>
  <c r="AB6" i="5" s="1"/>
  <c r="N79" i="3"/>
  <c r="K79" i="3"/>
  <c r="N78" i="3"/>
  <c r="K78" i="3"/>
  <c r="M5" i="5"/>
  <c r="AF106" i="3"/>
  <c r="N105" i="3"/>
  <c r="K105" i="3"/>
  <c r="N4" i="3"/>
  <c r="N4" i="5" s="1"/>
  <c r="K4" i="3"/>
  <c r="AA79" i="3"/>
  <c r="AD79" i="3"/>
  <c r="AC122" i="3"/>
  <c r="AD104" i="3"/>
  <c r="AA104" i="3"/>
  <c r="AA123" i="3" s="1"/>
  <c r="N5" i="3"/>
  <c r="N5" i="5" s="1"/>
  <c r="K5" i="3"/>
  <c r="J80" i="3"/>
  <c r="M80" i="3"/>
  <c r="M97" i="3" s="1"/>
  <c r="AB105" i="3"/>
  <c r="AG105" i="3" s="1"/>
  <c r="AH105" i="3" s="1"/>
  <c r="O72" i="3"/>
  <c r="J103" i="3"/>
  <c r="J103" i="5" s="1"/>
  <c r="M103" i="3"/>
  <c r="M103" i="5" s="1"/>
  <c r="M105" i="3"/>
  <c r="J105" i="3"/>
  <c r="K3" i="3"/>
  <c r="N3" i="3"/>
  <c r="AB106" i="3"/>
  <c r="AF105" i="3"/>
  <c r="M3" i="5"/>
  <c r="N6" i="3"/>
  <c r="N6" i="5" s="1"/>
  <c r="K6" i="3"/>
  <c r="AB80" i="3"/>
  <c r="AA103" i="3"/>
  <c r="AD103" i="3"/>
  <c r="K81" i="3"/>
  <c r="N81" i="3"/>
  <c r="O80" i="5"/>
  <c r="AA5" i="3"/>
  <c r="AD5" i="3"/>
  <c r="AC4" i="5"/>
  <c r="AF80" i="3"/>
  <c r="Z105" i="5"/>
  <c r="J3" i="5"/>
  <c r="Z75" i="3"/>
  <c r="Z12" i="5"/>
  <c r="X95" i="3"/>
  <c r="W95" i="3"/>
  <c r="AH23" i="1"/>
  <c r="BV23" i="1" s="1"/>
  <c r="CC8" i="1"/>
  <c r="BJ50" i="1"/>
  <c r="BV28" i="1"/>
  <c r="AC24" i="1"/>
  <c r="AJ24" i="1" s="1"/>
  <c r="BW24" i="1" s="1"/>
  <c r="AC68" i="1"/>
  <c r="Q55" i="3"/>
  <c r="R55" i="3" s="1"/>
  <c r="Y39" i="5"/>
  <c r="AN47" i="5"/>
  <c r="AN18" i="3"/>
  <c r="BP17" i="1"/>
  <c r="AD98" i="7"/>
  <c r="AQ92" i="1" s="1"/>
  <c r="CC92" i="1" s="1"/>
  <c r="BN44" i="1"/>
  <c r="AH68" i="1"/>
  <c r="BU68" i="1" s="1"/>
  <c r="J98" i="5"/>
  <c r="AG59" i="1"/>
  <c r="BU59" i="1" s="1"/>
  <c r="BD22" i="1"/>
  <c r="CN22" i="1" s="1"/>
  <c r="AH104" i="1"/>
  <c r="BU104" i="1" s="1"/>
  <c r="CN68" i="1"/>
  <c r="AM19" i="3"/>
  <c r="AH22" i="1"/>
  <c r="BU22" i="1" s="1"/>
  <c r="Q108" i="3"/>
  <c r="R108" i="3" s="1"/>
  <c r="X108" i="3" s="1"/>
  <c r="AN19" i="3"/>
  <c r="CC4" i="1"/>
  <c r="BN10" i="1"/>
  <c r="AP23" i="3"/>
  <c r="W61" i="5"/>
  <c r="CN42" i="1"/>
  <c r="BM92" i="1"/>
  <c r="U18" i="1"/>
  <c r="BK18" i="1" s="1"/>
  <c r="AP38" i="3"/>
  <c r="AC47" i="1"/>
  <c r="AJ47" i="1" s="1"/>
  <c r="P14" i="3"/>
  <c r="Q14" i="3" s="1"/>
  <c r="R14" i="3" s="1"/>
  <c r="Y14" i="3" s="1"/>
  <c r="AN47" i="3"/>
  <c r="AE122" i="5"/>
  <c r="T92" i="1"/>
  <c r="BI92" i="1" s="1"/>
  <c r="AH21" i="1"/>
  <c r="BV21" i="1" s="1"/>
  <c r="AM47" i="3"/>
  <c r="AN19" i="5"/>
  <c r="V21" i="1"/>
  <c r="BK21" i="1" s="1"/>
  <c r="AQ6" i="1"/>
  <c r="V6" i="1" s="1"/>
  <c r="BK6" i="1" s="1"/>
  <c r="BK67" i="1"/>
  <c r="V63" i="1"/>
  <c r="AC64" i="1" s="1"/>
  <c r="AJ64" i="1" s="1"/>
  <c r="V88" i="1"/>
  <c r="BK88" i="1" s="1"/>
  <c r="BU56" i="1"/>
  <c r="CH57" i="1"/>
  <c r="BK38" i="1"/>
  <c r="CG60" i="1"/>
  <c r="BC60" i="1"/>
  <c r="CN60" i="1" s="1"/>
  <c r="AJ56" i="1"/>
  <c r="AN21" i="3"/>
  <c r="AA14" i="1"/>
  <c r="AH14" i="1" s="1"/>
  <c r="BU14" i="1" s="1"/>
  <c r="AQ59" i="1"/>
  <c r="V59" i="1" s="1"/>
  <c r="BI59" i="1"/>
  <c r="AA59" i="1"/>
  <c r="AA60" i="1"/>
  <c r="CB3" i="1"/>
  <c r="U59" i="1"/>
  <c r="BJ59" i="1" s="1"/>
  <c r="AW60" i="1"/>
  <c r="AW59" i="1"/>
  <c r="BD59" i="1" s="1"/>
  <c r="CO59" i="1" s="1"/>
  <c r="V94" i="1"/>
  <c r="BK94" i="1" s="1"/>
  <c r="CC43" i="1"/>
  <c r="BE56" i="1"/>
  <c r="V103" i="1"/>
  <c r="AC104" i="1" s="1"/>
  <c r="AJ104" i="1" s="1"/>
  <c r="CH68" i="1"/>
  <c r="CI68" i="1"/>
  <c r="AH67" i="1"/>
  <c r="BV67" i="1" s="1"/>
  <c r="CG59" i="1"/>
  <c r="AH32" i="1"/>
  <c r="BU32" i="1" s="1"/>
  <c r="CI67" i="1"/>
  <c r="CH67" i="1"/>
  <c r="BD67" i="1"/>
  <c r="CO67" i="1" s="1"/>
  <c r="CA81" i="1"/>
  <c r="AB67" i="1"/>
  <c r="AI67" i="1" s="1"/>
  <c r="BW67" i="1" s="1"/>
  <c r="BJ67" i="1"/>
  <c r="AB68" i="1"/>
  <c r="CH21" i="1"/>
  <c r="U13" i="1"/>
  <c r="BJ13" i="1" s="1"/>
  <c r="CB15" i="1"/>
  <c r="AG99" i="1"/>
  <c r="BU99" i="1" s="1"/>
  <c r="AG95" i="1"/>
  <c r="BU95" i="1" s="1"/>
  <c r="BU42" i="1"/>
  <c r="AN40" i="3"/>
  <c r="CH42" i="1"/>
  <c r="AO56" i="3"/>
  <c r="AM18" i="3"/>
  <c r="BP88" i="1"/>
  <c r="AH18" i="1"/>
  <c r="BU18" i="1" s="1"/>
  <c r="AN56" i="3"/>
  <c r="BN45" i="1"/>
  <c r="P23" i="3"/>
  <c r="BM80" i="1"/>
  <c r="AH39" i="1"/>
  <c r="BV39" i="1" s="1"/>
  <c r="BO39" i="1"/>
  <c r="CH69" i="1"/>
  <c r="BD69" i="1"/>
  <c r="CO69" i="1" s="1"/>
  <c r="AG3" i="1"/>
  <c r="BU3" i="1" s="1"/>
  <c r="BN3" i="1"/>
  <c r="AX42" i="1"/>
  <c r="BE42" i="1" s="1"/>
  <c r="CO42" i="1" s="1"/>
  <c r="AX41" i="1"/>
  <c r="BE41" i="1" s="1"/>
  <c r="V41" i="1"/>
  <c r="CC41" i="1"/>
  <c r="CB56" i="1"/>
  <c r="CC56" i="1"/>
  <c r="U56" i="1"/>
  <c r="BD56" i="1"/>
  <c r="CO56" i="1" s="1"/>
  <c r="AB104" i="1"/>
  <c r="AB103" i="1"/>
  <c r="AI103" i="1" s="1"/>
  <c r="BW103" i="1" s="1"/>
  <c r="BJ103" i="1"/>
  <c r="BO35" i="1"/>
  <c r="AH35" i="1"/>
  <c r="BV35" i="1" s="1"/>
  <c r="AJ28" i="1"/>
  <c r="BW28" i="1" s="1"/>
  <c r="BQ28" i="1"/>
  <c r="P20" i="3"/>
  <c r="Q20" i="3" s="1"/>
  <c r="R20" i="3" s="1"/>
  <c r="T74" i="1"/>
  <c r="BI74" i="1" s="1"/>
  <c r="BB5" i="1"/>
  <c r="CM5" i="1" s="1"/>
  <c r="BI13" i="1"/>
  <c r="P32" i="3"/>
  <c r="Q32" i="3" s="1"/>
  <c r="R32" i="3" s="1"/>
  <c r="V45" i="1"/>
  <c r="AX46" i="1"/>
  <c r="BE46" i="1" s="1"/>
  <c r="AX45" i="1"/>
  <c r="BE45" i="1" s="1"/>
  <c r="U45" i="1"/>
  <c r="AW46" i="1"/>
  <c r="CH46" i="1" s="1"/>
  <c r="AW45" i="1"/>
  <c r="CH45" i="1" s="1"/>
  <c r="CC45" i="1"/>
  <c r="CB45" i="1"/>
  <c r="BD104" i="1"/>
  <c r="BK58" i="1"/>
  <c r="BJ58" i="1"/>
  <c r="BK70" i="1"/>
  <c r="BJ70" i="1"/>
  <c r="CH104" i="1"/>
  <c r="P56" i="3"/>
  <c r="Q56" i="3" s="1"/>
  <c r="R56" i="3" s="1"/>
  <c r="V60" i="1"/>
  <c r="AX21" i="1"/>
  <c r="CI21" i="1" s="1"/>
  <c r="AX22" i="1"/>
  <c r="CI22" i="1" s="1"/>
  <c r="CG45" i="1"/>
  <c r="CC18" i="1"/>
  <c r="BK66" i="1"/>
  <c r="P18" i="3"/>
  <c r="Q18" i="3" s="1"/>
  <c r="R18" i="3" s="1"/>
  <c r="X18" i="3" s="1"/>
  <c r="BC46" i="1"/>
  <c r="CM46" i="1" s="1"/>
  <c r="AA46" i="1"/>
  <c r="AA45" i="1"/>
  <c r="AH45" i="1" s="1"/>
  <c r="BV45" i="1" s="1"/>
  <c r="BI45" i="1"/>
  <c r="CH41" i="1"/>
  <c r="U32" i="1"/>
  <c r="AI32" i="1" s="1"/>
  <c r="CB32" i="1"/>
  <c r="CC32" i="1"/>
  <c r="BT46" i="1"/>
  <c r="AX104" i="1"/>
  <c r="BE104" i="1" s="1"/>
  <c r="AX103" i="1"/>
  <c r="BE103" i="1" s="1"/>
  <c r="AM83" i="3"/>
  <c r="O72" i="5"/>
  <c r="BK30" i="1"/>
  <c r="BJ30" i="1"/>
  <c r="AB22" i="1"/>
  <c r="AB21" i="1"/>
  <c r="AI21" i="1" s="1"/>
  <c r="BW21" i="1" s="1"/>
  <c r="BJ21" i="1"/>
  <c r="CH103" i="1"/>
  <c r="AI41" i="1"/>
  <c r="BW41" i="1" s="1"/>
  <c r="AP20" i="3"/>
  <c r="P5" i="3"/>
  <c r="CI54" i="1"/>
  <c r="BN77" i="1"/>
  <c r="Z122" i="3"/>
  <c r="X27" i="3"/>
  <c r="BD54" i="1"/>
  <c r="CN54" i="1" s="1"/>
  <c r="BM73" i="1"/>
  <c r="CA78" i="1"/>
  <c r="J98" i="3"/>
  <c r="AO37" i="3"/>
  <c r="Y27" i="3"/>
  <c r="BQ27" i="1"/>
  <c r="AO40" i="3"/>
  <c r="BN82" i="1"/>
  <c r="AN63" i="3"/>
  <c r="M72" i="3"/>
  <c r="BW38" i="1"/>
  <c r="BM97" i="1"/>
  <c r="BH89" i="1"/>
  <c r="BP29" i="1"/>
  <c r="T100" i="1"/>
  <c r="BI100" i="1" s="1"/>
  <c r="CI27" i="1"/>
  <c r="BD7" i="1"/>
  <c r="CO7" i="1" s="1"/>
  <c r="CG3" i="1"/>
  <c r="AP27" i="3"/>
  <c r="W25" i="3"/>
  <c r="BC14" i="1"/>
  <c r="CM14" i="1" s="1"/>
  <c r="CF89" i="1"/>
  <c r="X25" i="3"/>
  <c r="CI19" i="1"/>
  <c r="Z90" i="1"/>
  <c r="AG90" i="1" s="1"/>
  <c r="CM16" i="1"/>
  <c r="BK47" i="1"/>
  <c r="T89" i="1"/>
  <c r="AA89" i="1" s="1"/>
  <c r="AH89" i="1" s="1"/>
  <c r="BV89" i="1" s="1"/>
  <c r="CH43" i="1"/>
  <c r="CG16" i="1"/>
  <c r="P120" i="3"/>
  <c r="Q120" i="3" s="1"/>
  <c r="R120" i="3" s="1"/>
  <c r="BC15" i="1"/>
  <c r="CN15" i="1" s="1"/>
  <c r="CO48" i="1"/>
  <c r="X48" i="3"/>
  <c r="W48" i="3"/>
  <c r="AM37" i="3"/>
  <c r="BO61" i="1"/>
  <c r="CI56" i="1"/>
  <c r="AO44" i="3"/>
  <c r="BE54" i="1"/>
  <c r="CH63" i="1"/>
  <c r="CF96" i="1"/>
  <c r="CN48" i="1"/>
  <c r="CO20" i="1"/>
  <c r="BQ55" i="1"/>
  <c r="AG81" i="1"/>
  <c r="BU81" i="1" s="1"/>
  <c r="BZ101" i="1"/>
  <c r="CI20" i="1"/>
  <c r="X7" i="5"/>
  <c r="CC69" i="1"/>
  <c r="CC60" i="1"/>
  <c r="BD36" i="1"/>
  <c r="BD53" i="1"/>
  <c r="CO53" i="1" s="1"/>
  <c r="BP39" i="1"/>
  <c r="V57" i="1"/>
  <c r="BK57" i="1" s="1"/>
  <c r="U93" i="1"/>
  <c r="AB94" i="1" s="1"/>
  <c r="CI55" i="1"/>
  <c r="X47" i="3"/>
  <c r="X39" i="3"/>
  <c r="U86" i="1"/>
  <c r="BJ86" i="1" s="1"/>
  <c r="BO29" i="1"/>
  <c r="CH88" i="1"/>
  <c r="R19" i="3"/>
  <c r="X19" i="3" s="1"/>
  <c r="AH33" i="1"/>
  <c r="BV33" i="1" s="1"/>
  <c r="BQ56" i="1"/>
  <c r="CF71" i="1"/>
  <c r="V68" i="1"/>
  <c r="BK68" i="1" s="1"/>
  <c r="AP67" i="3"/>
  <c r="AC66" i="1"/>
  <c r="AJ66" i="1" s="1"/>
  <c r="AC65" i="1"/>
  <c r="AJ65" i="1" s="1"/>
  <c r="BH80" i="1"/>
  <c r="M87" i="5" s="1"/>
  <c r="AB33" i="1"/>
  <c r="AI33" i="1" s="1"/>
  <c r="BW33" i="1" s="1"/>
  <c r="AB34" i="1"/>
  <c r="BP34" i="1" s="1"/>
  <c r="BJ33" i="1"/>
  <c r="AC18" i="1"/>
  <c r="AJ18" i="1" s="1"/>
  <c r="AC17" i="1"/>
  <c r="BQ17" i="1" s="1"/>
  <c r="BK17" i="1"/>
  <c r="AA95" i="1"/>
  <c r="AA96" i="1"/>
  <c r="BO96" i="1" s="1"/>
  <c r="BI95" i="1"/>
  <c r="AC87" i="1"/>
  <c r="AJ87" i="1" s="1"/>
  <c r="AC88" i="1"/>
  <c r="BK87" i="1"/>
  <c r="AX31" i="1"/>
  <c r="BE31" i="1" s="1"/>
  <c r="AX32" i="1"/>
  <c r="BE32" i="1" s="1"/>
  <c r="CC31" i="1"/>
  <c r="CE84" i="1"/>
  <c r="BA84" i="1"/>
  <c r="AN20" i="5"/>
  <c r="AX26" i="1"/>
  <c r="BE26" i="1" s="1"/>
  <c r="AX25" i="1"/>
  <c r="CI25" i="1" s="1"/>
  <c r="V25" i="1"/>
  <c r="V106" i="1"/>
  <c r="AJ106" i="1" s="1"/>
  <c r="BE106" i="1"/>
  <c r="CB33" i="1"/>
  <c r="AC7" i="1"/>
  <c r="AJ7" i="1" s="1"/>
  <c r="AC8" i="1"/>
  <c r="AJ8" i="1" s="1"/>
  <c r="AX87" i="1"/>
  <c r="BE87" i="1" s="1"/>
  <c r="AX88" i="1"/>
  <c r="BE88" i="1" s="1"/>
  <c r="CO88" i="1" s="1"/>
  <c r="CC87" i="1"/>
  <c r="CL78" i="1"/>
  <c r="AE85" i="5" s="1"/>
  <c r="AA3" i="1"/>
  <c r="AH3" i="1" s="1"/>
  <c r="BV3" i="1" s="1"/>
  <c r="AA4" i="1"/>
  <c r="BJ3" i="1"/>
  <c r="BI3" i="1"/>
  <c r="V31" i="1"/>
  <c r="BU58" i="1"/>
  <c r="BT58" i="1"/>
  <c r="O58" i="5" s="1"/>
  <c r="L114" i="3"/>
  <c r="V42" i="1"/>
  <c r="BK42" i="1" s="1"/>
  <c r="CC42" i="1"/>
  <c r="BD32" i="1"/>
  <c r="CH32" i="1"/>
  <c r="X31" i="3"/>
  <c r="W31" i="3"/>
  <c r="CH25" i="1"/>
  <c r="AB65" i="1"/>
  <c r="BP65" i="1" s="1"/>
  <c r="AB66" i="1"/>
  <c r="BK65" i="1"/>
  <c r="BJ65" i="1"/>
  <c r="AA77" i="1"/>
  <c r="BO77" i="1" s="1"/>
  <c r="AA78" i="1"/>
  <c r="BO78" i="1" s="1"/>
  <c r="BI77" i="1"/>
  <c r="BB77" i="1"/>
  <c r="CM77" i="1" s="1"/>
  <c r="CF77" i="1"/>
  <c r="AA5" i="1"/>
  <c r="AH5" i="1" s="1"/>
  <c r="BV5" i="1" s="1"/>
  <c r="AA6" i="1"/>
  <c r="BO6" i="1" s="1"/>
  <c r="BI5" i="1"/>
  <c r="AD102" i="7"/>
  <c r="AD83" i="7"/>
  <c r="AQ78" i="1" s="1"/>
  <c r="AQ10" i="1"/>
  <c r="V10" i="1" s="1"/>
  <c r="AI49" i="1"/>
  <c r="BW49" i="1" s="1"/>
  <c r="CI39" i="1"/>
  <c r="BD39" i="1"/>
  <c r="CO39" i="1" s="1"/>
  <c r="CH39" i="1"/>
  <c r="BS12" i="1"/>
  <c r="O12" i="3" s="1"/>
  <c r="AU73" i="1"/>
  <c r="AU74" i="1"/>
  <c r="BZ73" i="1"/>
  <c r="AC80" i="5" s="1"/>
  <c r="AX49" i="1"/>
  <c r="BE49" i="1" s="1"/>
  <c r="AX50" i="1"/>
  <c r="BE50" i="1" s="1"/>
  <c r="V49" i="1"/>
  <c r="CC49" i="1"/>
  <c r="CE83" i="1"/>
  <c r="BA83" i="1"/>
  <c r="CL83" i="1" s="1"/>
  <c r="AE90" i="5" s="1"/>
  <c r="AU98" i="1"/>
  <c r="BB98" i="1" s="1"/>
  <c r="AU97" i="1"/>
  <c r="BZ97" i="1"/>
  <c r="BM102" i="1"/>
  <c r="AF102" i="1"/>
  <c r="BC34" i="1"/>
  <c r="CM34" i="1" s="1"/>
  <c r="CG34" i="1"/>
  <c r="AC104" i="7"/>
  <c r="AC85" i="7"/>
  <c r="AP12" i="1"/>
  <c r="CB12" i="1" s="1"/>
  <c r="AV95" i="1"/>
  <c r="CG95" i="1" s="1"/>
  <c r="AV96" i="1"/>
  <c r="BC96" i="1" s="1"/>
  <c r="CA95" i="1"/>
  <c r="AC70" i="1"/>
  <c r="AJ70" i="1" s="1"/>
  <c r="AC69" i="1"/>
  <c r="BQ69" i="1" s="1"/>
  <c r="BK69" i="1"/>
  <c r="Y58" i="3"/>
  <c r="X58" i="3"/>
  <c r="BZ98" i="1"/>
  <c r="S98" i="1"/>
  <c r="AB85" i="1"/>
  <c r="AB86" i="1"/>
  <c r="BK85" i="1"/>
  <c r="BJ85" i="1"/>
  <c r="CF78" i="1"/>
  <c r="CM64" i="1"/>
  <c r="BC10" i="1"/>
  <c r="CM10" i="1" s="1"/>
  <c r="T82" i="1"/>
  <c r="CA82" i="1"/>
  <c r="AJ20" i="1"/>
  <c r="BQ20" i="1"/>
  <c r="CA12" i="1"/>
  <c r="T12" i="1"/>
  <c r="U14" i="1"/>
  <c r="BJ14" i="1" s="1"/>
  <c r="CB14" i="1"/>
  <c r="Z101" i="1"/>
  <c r="AG101" i="1" s="1"/>
  <c r="BU101" i="1" s="1"/>
  <c r="Z102" i="1"/>
  <c r="BN102" i="1" s="1"/>
  <c r="BH101" i="1"/>
  <c r="BD50" i="1"/>
  <c r="CH50" i="1"/>
  <c r="AO98" i="1"/>
  <c r="CA98" i="1" s="1"/>
  <c r="BN89" i="1"/>
  <c r="BM89" i="1"/>
  <c r="AF89" i="1"/>
  <c r="BT89" i="1" s="1"/>
  <c r="BD30" i="1"/>
  <c r="CN30" i="1" s="1"/>
  <c r="CH30" i="1"/>
  <c r="AX66" i="1"/>
  <c r="BE66" i="1" s="1"/>
  <c r="AX65" i="1"/>
  <c r="BE65" i="1" s="1"/>
  <c r="CC65" i="1"/>
  <c r="AC86" i="1"/>
  <c r="AC85" i="1"/>
  <c r="AJ85" i="1" s="1"/>
  <c r="CE102" i="1"/>
  <c r="BA102" i="1"/>
  <c r="CI47" i="1"/>
  <c r="BE47" i="1"/>
  <c r="AB3" i="1"/>
  <c r="AI3" i="1" s="1"/>
  <c r="BW3" i="1" s="1"/>
  <c r="AB4" i="1"/>
  <c r="P63" i="3"/>
  <c r="CN88" i="1"/>
  <c r="CM88" i="1"/>
  <c r="AF90" i="1"/>
  <c r="BM90" i="1"/>
  <c r="CC25" i="1"/>
  <c r="AX86" i="1"/>
  <c r="CI86" i="1" s="1"/>
  <c r="AX85" i="1"/>
  <c r="BE85" i="1" s="1"/>
  <c r="CC85" i="1"/>
  <c r="BD76" i="1"/>
  <c r="CH76" i="1"/>
  <c r="AH43" i="1"/>
  <c r="BV43" i="1" s="1"/>
  <c r="BO43" i="1"/>
  <c r="CK12" i="1"/>
  <c r="AW33" i="1"/>
  <c r="BD33" i="1" s="1"/>
  <c r="CO33" i="1" s="1"/>
  <c r="AW34" i="1"/>
  <c r="CH34" i="1" s="1"/>
  <c r="BZ80" i="1"/>
  <c r="BC13" i="1"/>
  <c r="CN13" i="1" s="1"/>
  <c r="CG13" i="1"/>
  <c r="S73" i="1"/>
  <c r="AJ67" i="1"/>
  <c r="AX18" i="1"/>
  <c r="BE18" i="1" s="1"/>
  <c r="AX17" i="1"/>
  <c r="CI17" i="1" s="1"/>
  <c r="CC17" i="1"/>
  <c r="BP50" i="1"/>
  <c r="AH50" i="1"/>
  <c r="BO50" i="1"/>
  <c r="BW48" i="1"/>
  <c r="BV48" i="1"/>
  <c r="S97" i="1"/>
  <c r="AU80" i="1"/>
  <c r="CF80" i="1" s="1"/>
  <c r="AU79" i="1"/>
  <c r="CF79" i="1" s="1"/>
  <c r="S79" i="1"/>
  <c r="BZ79" i="1"/>
  <c r="AW10" i="1"/>
  <c r="CH10" i="1" s="1"/>
  <c r="AW9" i="1"/>
  <c r="BD9" i="1" s="1"/>
  <c r="CO9" i="1" s="1"/>
  <c r="U9" i="1"/>
  <c r="BQ105" i="1"/>
  <c r="AJ105" i="1"/>
  <c r="AA82" i="1"/>
  <c r="BO82" i="1" s="1"/>
  <c r="AA81" i="1"/>
  <c r="BO81" i="1" s="1"/>
  <c r="AP78" i="1"/>
  <c r="CB78" i="1" s="1"/>
  <c r="BK7" i="1"/>
  <c r="AB8" i="1"/>
  <c r="BP8" i="1" s="1"/>
  <c r="AB7" i="1"/>
  <c r="AI7" i="1" s="1"/>
  <c r="BW7" i="1" s="1"/>
  <c r="AW3" i="1"/>
  <c r="CH3" i="1" s="1"/>
  <c r="AW4" i="1"/>
  <c r="CH4" i="1" s="1"/>
  <c r="AH44" i="1"/>
  <c r="BU44" i="1" s="1"/>
  <c r="BS6" i="1"/>
  <c r="O6" i="3" s="1"/>
  <c r="AF84" i="1"/>
  <c r="BH84" i="1"/>
  <c r="BG84" i="1"/>
  <c r="CL76" i="1"/>
  <c r="AE83" i="5" s="1"/>
  <c r="CM76" i="1"/>
  <c r="BM101" i="1"/>
  <c r="AC125" i="3"/>
  <c r="AQ33" i="1"/>
  <c r="V33" i="1" s="1"/>
  <c r="BD26" i="1"/>
  <c r="AP82" i="1"/>
  <c r="CB82" i="1" s="1"/>
  <c r="V86" i="1"/>
  <c r="BC61" i="1"/>
  <c r="CN61" i="1" s="1"/>
  <c r="AX7" i="1"/>
  <c r="CI7" i="1" s="1"/>
  <c r="AX8" i="1"/>
  <c r="BE8" i="1" s="1"/>
  <c r="BP49" i="1"/>
  <c r="BT36" i="1"/>
  <c r="BD75" i="1"/>
  <c r="CO75" i="1" s="1"/>
  <c r="BT30" i="1"/>
  <c r="AP96" i="1"/>
  <c r="U96" i="1" s="1"/>
  <c r="BJ96" i="1" s="1"/>
  <c r="AM53" i="5"/>
  <c r="BD64" i="1"/>
  <c r="CN64" i="1" s="1"/>
  <c r="AD95" i="7"/>
  <c r="AD76" i="7"/>
  <c r="AD10" i="7"/>
  <c r="AQ3" i="1"/>
  <c r="V3" i="1" s="1"/>
  <c r="AF11" i="1"/>
  <c r="BT11" i="1" s="1"/>
  <c r="O11" i="5" s="1"/>
  <c r="BM11" i="1"/>
  <c r="BB100" i="1"/>
  <c r="AC44" i="1"/>
  <c r="AC43" i="1"/>
  <c r="AJ43" i="1" s="1"/>
  <c r="BN78" i="1"/>
  <c r="AX30" i="1"/>
  <c r="AX29" i="1"/>
  <c r="BE29" i="1" s="1"/>
  <c r="Y48" i="3"/>
  <c r="Q67" i="3"/>
  <c r="R67" i="3" s="1"/>
  <c r="Y67" i="3" s="1"/>
  <c r="BU86" i="1"/>
  <c r="BT86" i="1"/>
  <c r="AH69" i="1"/>
  <c r="BV69" i="1" s="1"/>
  <c r="BP69" i="1"/>
  <c r="BO69" i="1"/>
  <c r="AH87" i="1"/>
  <c r="BV87" i="1" s="1"/>
  <c r="BP87" i="1"/>
  <c r="BD70" i="1"/>
  <c r="CN70" i="1" s="1"/>
  <c r="AB26" i="1"/>
  <c r="AB25" i="1"/>
  <c r="BJ25" i="1"/>
  <c r="BI11" i="1"/>
  <c r="AA12" i="1"/>
  <c r="AA11" i="1"/>
  <c r="AH11" i="1" s="1"/>
  <c r="BV11" i="1" s="1"/>
  <c r="Z92" i="1"/>
  <c r="Z91" i="1"/>
  <c r="BH91" i="1"/>
  <c r="AH62" i="1"/>
  <c r="BU62" i="1" s="1"/>
  <c r="CI105" i="1"/>
  <c r="AD17" i="7"/>
  <c r="AD87" i="7"/>
  <c r="AQ14" i="1"/>
  <c r="V14" i="1" s="1"/>
  <c r="AD106" i="7"/>
  <c r="CC86" i="1"/>
  <c r="BD86" i="1"/>
  <c r="BC62" i="1"/>
  <c r="BB90" i="1"/>
  <c r="CL90" i="1" s="1"/>
  <c r="AH29" i="1"/>
  <c r="BV29" i="1" s="1"/>
  <c r="BQ23" i="1"/>
  <c r="AQ75" i="1"/>
  <c r="V75" i="1" s="1"/>
  <c r="BK75" i="1" s="1"/>
  <c r="AO73" i="1"/>
  <c r="T73" i="1" s="1"/>
  <c r="CB92" i="1"/>
  <c r="AW14" i="1"/>
  <c r="AW13" i="1"/>
  <c r="BD13" i="1" s="1"/>
  <c r="CO13" i="1" s="1"/>
  <c r="BP35" i="1"/>
  <c r="AC36" i="1"/>
  <c r="AJ36" i="1" s="1"/>
  <c r="AC35" i="1"/>
  <c r="AJ35" i="1" s="1"/>
  <c r="AH15" i="1"/>
  <c r="BV15" i="1" s="1"/>
  <c r="BQ19" i="1"/>
  <c r="BT14" i="1"/>
  <c r="O14" i="5" s="1"/>
  <c r="AB76" i="1"/>
  <c r="AB75" i="1"/>
  <c r="AI75" i="1" s="1"/>
  <c r="BW75" i="1" s="1"/>
  <c r="BI78" i="1"/>
  <c r="AG78" i="1"/>
  <c r="BH78" i="1"/>
  <c r="J85" i="5" s="1"/>
  <c r="CI53" i="1"/>
  <c r="CM8" i="1"/>
  <c r="BT62" i="1"/>
  <c r="O62" i="5" s="1"/>
  <c r="P62" i="5" s="1"/>
  <c r="BW52" i="1"/>
  <c r="BV52" i="1"/>
  <c r="AP77" i="1"/>
  <c r="U77" i="1" s="1"/>
  <c r="AP89" i="1"/>
  <c r="CB89" i="1" s="1"/>
  <c r="AQ15" i="1"/>
  <c r="V15" i="1" s="1"/>
  <c r="P9" i="3"/>
  <c r="CH31" i="1"/>
  <c r="AQ44" i="1"/>
  <c r="CC44" i="1" s="1"/>
  <c r="AW93" i="1"/>
  <c r="BD93" i="1" s="1"/>
  <c r="CO93" i="1" s="1"/>
  <c r="AW94" i="1"/>
  <c r="CF82" i="1"/>
  <c r="AA89" i="5" s="1"/>
  <c r="AB89" i="5" s="1"/>
  <c r="Z71" i="1"/>
  <c r="Z72" i="1"/>
  <c r="BH71" i="1"/>
  <c r="J78" i="5" s="1"/>
  <c r="BZ84" i="1"/>
  <c r="CG33" i="1"/>
  <c r="BU26" i="1"/>
  <c r="AX43" i="1"/>
  <c r="BE43" i="1" s="1"/>
  <c r="AX44" i="1"/>
  <c r="CI44" i="1" s="1"/>
  <c r="CH58" i="1"/>
  <c r="BD58" i="1"/>
  <c r="CO58" i="1" s="1"/>
  <c r="AG6" i="1"/>
  <c r="BT6" i="1" s="1"/>
  <c r="BT10" i="1"/>
  <c r="BS10" i="1"/>
  <c r="O10" i="3" s="1"/>
  <c r="AD101" i="7"/>
  <c r="AD82" i="7"/>
  <c r="AQ9" i="1"/>
  <c r="CC9" i="1" s="1"/>
  <c r="Q33" i="3"/>
  <c r="R33" i="3" s="1"/>
  <c r="AB16" i="1"/>
  <c r="BP16" i="1" s="1"/>
  <c r="AB15" i="1"/>
  <c r="AI15" i="1" s="1"/>
  <c r="BW15" i="1" s="1"/>
  <c r="CM70" i="1"/>
  <c r="BM12" i="1"/>
  <c r="BJ44" i="1"/>
  <c r="BT32" i="1"/>
  <c r="BT40" i="1"/>
  <c r="AH106" i="1"/>
  <c r="BI106" i="1"/>
  <c r="AB57" i="1"/>
  <c r="BP57" i="1" s="1"/>
  <c r="AB58" i="1"/>
  <c r="BJ57" i="1"/>
  <c r="AC30" i="1"/>
  <c r="AJ30" i="1" s="1"/>
  <c r="AC29" i="1"/>
  <c r="AJ29" i="1" s="1"/>
  <c r="U106" i="1"/>
  <c r="CC106" i="1"/>
  <c r="BD106" i="1"/>
  <c r="AO80" i="1"/>
  <c r="T80" i="1" s="1"/>
  <c r="AV77" i="1"/>
  <c r="CG77" i="1" s="1"/>
  <c r="AV78" i="1"/>
  <c r="BC78" i="1" s="1"/>
  <c r="CM78" i="1" s="1"/>
  <c r="CA5" i="1"/>
  <c r="AV6" i="1"/>
  <c r="CG6" i="1" s="1"/>
  <c r="AV5" i="1"/>
  <c r="BC5" i="1" s="1"/>
  <c r="CN5" i="1" s="1"/>
  <c r="CE80" i="1"/>
  <c r="BA80" i="1"/>
  <c r="BD17" i="1"/>
  <c r="CO17" i="1" s="1"/>
  <c r="BC9" i="1"/>
  <c r="CN9" i="1" s="1"/>
  <c r="AP95" i="1"/>
  <c r="CB95" i="1" s="1"/>
  <c r="AW16" i="1"/>
  <c r="AW15" i="1"/>
  <c r="CH15" i="1" s="1"/>
  <c r="BD44" i="1"/>
  <c r="CN44" i="1" s="1"/>
  <c r="BB81" i="1"/>
  <c r="CM81" i="1" s="1"/>
  <c r="CF81" i="1"/>
  <c r="AD88" i="5" s="1"/>
  <c r="AF88" i="5" s="1"/>
  <c r="CB106" i="1"/>
  <c r="BM83" i="1"/>
  <c r="BN100" i="1"/>
  <c r="K114" i="5" s="1"/>
  <c r="L114" i="5" s="1"/>
  <c r="Z97" i="3"/>
  <c r="BP70" i="1"/>
  <c r="AH70" i="1"/>
  <c r="BO70" i="1"/>
  <c r="T71" i="1"/>
  <c r="CA11" i="1"/>
  <c r="AV12" i="1"/>
  <c r="CG12" i="1" s="1"/>
  <c r="AV11" i="1"/>
  <c r="BC11" i="1" s="1"/>
  <c r="CN11" i="1" s="1"/>
  <c r="L110" i="3"/>
  <c r="U61" i="1"/>
  <c r="AU92" i="1"/>
  <c r="AU91" i="1"/>
  <c r="BZ91" i="1"/>
  <c r="AC105" i="5" s="1"/>
  <c r="BS82" i="1"/>
  <c r="O89" i="3" s="1"/>
  <c r="BT82" i="1"/>
  <c r="CL10" i="1"/>
  <c r="AF10" i="3" s="1"/>
  <c r="CG93" i="1"/>
  <c r="BU66" i="1"/>
  <c r="BT66" i="1"/>
  <c r="U100" i="1"/>
  <c r="BD85" i="1"/>
  <c r="CO85" i="1" s="1"/>
  <c r="AH30" i="1"/>
  <c r="BP30" i="1"/>
  <c r="BJ7" i="1"/>
  <c r="CO24" i="1"/>
  <c r="CN24" i="1"/>
  <c r="AH93" i="1"/>
  <c r="BV93" i="1" s="1"/>
  <c r="AQ93" i="1"/>
  <c r="CC93" i="1" s="1"/>
  <c r="AO91" i="1"/>
  <c r="AD86" i="7"/>
  <c r="AD105" i="7"/>
  <c r="AD16" i="7"/>
  <c r="AQ13" i="1"/>
  <c r="V13" i="1" s="1"/>
  <c r="BP36" i="1"/>
  <c r="AH36" i="1"/>
  <c r="AX36" i="1"/>
  <c r="BE36" i="1" s="1"/>
  <c r="AX35" i="1"/>
  <c r="BE35" i="1" s="1"/>
  <c r="BO16" i="1"/>
  <c r="AH16" i="1"/>
  <c r="CE79" i="1"/>
  <c r="BA79" i="1"/>
  <c r="CL79" i="1" s="1"/>
  <c r="AE86" i="5" s="1"/>
  <c r="BD18" i="1"/>
  <c r="CN18" i="1" s="1"/>
  <c r="AX63" i="1"/>
  <c r="BE63" i="1" s="1"/>
  <c r="AX64" i="1"/>
  <c r="BE64" i="1" s="1"/>
  <c r="CA96" i="1"/>
  <c r="BK36" i="1"/>
  <c r="AI36" i="1"/>
  <c r="BJ36" i="1"/>
  <c r="CC35" i="1"/>
  <c r="V22" i="1"/>
  <c r="CM32" i="1"/>
  <c r="BI10" i="1"/>
  <c r="CH35" i="1"/>
  <c r="AC89" i="7"/>
  <c r="AO84" i="1"/>
  <c r="CA84" i="1" s="1"/>
  <c r="V76" i="1"/>
  <c r="BK76" i="1" s="1"/>
  <c r="BE40" i="1"/>
  <c r="AC97" i="7"/>
  <c r="AC78" i="7"/>
  <c r="AP5" i="1"/>
  <c r="U5" i="1" s="1"/>
  <c r="BU64" i="1"/>
  <c r="V34" i="1"/>
  <c r="BK34" i="1" s="1"/>
  <c r="AA122" i="3"/>
  <c r="CC90" i="1"/>
  <c r="CN20" i="1"/>
  <c r="BK29" i="1"/>
  <c r="Z74" i="3"/>
  <c r="BT44" i="1"/>
  <c r="BP63" i="1"/>
  <c r="BM84" i="1"/>
  <c r="AG5" i="1"/>
  <c r="BU5" i="1" s="1"/>
  <c r="BV24" i="1"/>
  <c r="BU24" i="1"/>
  <c r="AO97" i="1"/>
  <c r="T97" i="1" s="1"/>
  <c r="AU101" i="1"/>
  <c r="CF101" i="1" s="1"/>
  <c r="AU102" i="1"/>
  <c r="AH94" i="1"/>
  <c r="AP81" i="1"/>
  <c r="U81" i="1" s="1"/>
  <c r="S83" i="1"/>
  <c r="AU83" i="1"/>
  <c r="CF83" i="1" s="1"/>
  <c r="AU84" i="1"/>
  <c r="CF84" i="1" s="1"/>
  <c r="BP53" i="1"/>
  <c r="AI64" i="1"/>
  <c r="BC4" i="1"/>
  <c r="CM4" i="1" s="1"/>
  <c r="CC22" i="1"/>
  <c r="BT54" i="1"/>
  <c r="O54" i="5" s="1"/>
  <c r="P54" i="5" s="1"/>
  <c r="Q54" i="5" s="1"/>
  <c r="R54" i="5" s="1"/>
  <c r="BU54" i="1"/>
  <c r="BS72" i="1"/>
  <c r="O79" i="3" s="1"/>
  <c r="AP71" i="1"/>
  <c r="CB71" i="1" s="1"/>
  <c r="BT88" i="1"/>
  <c r="AI42" i="1"/>
  <c r="BV42" i="1" s="1"/>
  <c r="BJ42" i="1"/>
  <c r="AH40" i="1"/>
  <c r="AV100" i="1"/>
  <c r="BC100" i="1" s="1"/>
  <c r="AV99" i="1"/>
  <c r="BC99" i="1" s="1"/>
  <c r="CN99" i="1" s="1"/>
  <c r="AI30" i="1"/>
  <c r="BB72" i="1"/>
  <c r="CL72" i="1" s="1"/>
  <c r="AX70" i="1"/>
  <c r="BE70" i="1" s="1"/>
  <c r="AX69" i="1"/>
  <c r="CI69" i="1" s="1"/>
  <c r="BB12" i="1"/>
  <c r="CM54" i="1"/>
  <c r="T102" i="1"/>
  <c r="M125" i="3"/>
  <c r="J125" i="3"/>
  <c r="BN96" i="1"/>
  <c r="K110" i="5" s="1"/>
  <c r="L110" i="5" s="1"/>
  <c r="AV81" i="1"/>
  <c r="BC81" i="1" s="1"/>
  <c r="CN81" i="1" s="1"/>
  <c r="AV82" i="1"/>
  <c r="Z125" i="3"/>
  <c r="Y39" i="3"/>
  <c r="CC68" i="1"/>
  <c r="CF95" i="1"/>
  <c r="CG4" i="1"/>
  <c r="CC29" i="1"/>
  <c r="AH75" i="1"/>
  <c r="BV75" i="1" s="1"/>
  <c r="AO79" i="1"/>
  <c r="T79" i="1" s="1"/>
  <c r="AQ61" i="1"/>
  <c r="V61" i="1" s="1"/>
  <c r="AG89" i="1"/>
  <c r="BU89" i="1" s="1"/>
  <c r="BA101" i="1"/>
  <c r="CL101" i="1" s="1"/>
  <c r="AE115" i="5" s="1"/>
  <c r="CE101" i="1"/>
  <c r="CC54" i="1"/>
  <c r="AO101" i="1"/>
  <c r="T101" i="1" s="1"/>
  <c r="AC107" i="7"/>
  <c r="BO76" i="1"/>
  <c r="AG76" i="1"/>
  <c r="BN76" i="1"/>
  <c r="CA99" i="1"/>
  <c r="AH8" i="1"/>
  <c r="BO8" i="1"/>
  <c r="CH26" i="1"/>
  <c r="AC84" i="7"/>
  <c r="AC103" i="7"/>
  <c r="AP11" i="1"/>
  <c r="CB11" i="1" s="1"/>
  <c r="AC88" i="7"/>
  <c r="AO83" i="1"/>
  <c r="T83" i="1" s="1"/>
  <c r="AC54" i="1"/>
  <c r="AJ54" i="1" s="1"/>
  <c r="AC53" i="1"/>
  <c r="AJ53" i="1" s="1"/>
  <c r="BO13" i="1"/>
  <c r="CI28" i="1"/>
  <c r="BZ83" i="1"/>
  <c r="AC39" i="1"/>
  <c r="AJ39" i="1" s="1"/>
  <c r="AC40" i="1"/>
  <c r="AJ40" i="1" s="1"/>
  <c r="AF3" i="3"/>
  <c r="CK72" i="1"/>
  <c r="BO88" i="1"/>
  <c r="BV38" i="1"/>
  <c r="AI50" i="1"/>
  <c r="CM18" i="1"/>
  <c r="CC7" i="1"/>
  <c r="AX58" i="1"/>
  <c r="BE58" i="1" s="1"/>
  <c r="AX57" i="1"/>
  <c r="CI57" i="1" s="1"/>
  <c r="Z75" i="5"/>
  <c r="CH65" i="1"/>
  <c r="AH9" i="1"/>
  <c r="BV9" i="1" s="1"/>
  <c r="T99" i="1"/>
  <c r="AI29" i="1"/>
  <c r="BW29" i="1" s="1"/>
  <c r="AO38" i="5"/>
  <c r="BO44" i="1"/>
  <c r="BK35" i="1"/>
  <c r="AF101" i="1"/>
  <c r="BT101" i="1" s="1"/>
  <c r="O115" i="5" s="1"/>
  <c r="CM50" i="1"/>
  <c r="BB11" i="1"/>
  <c r="CM11" i="1" s="1"/>
  <c r="AP102" i="1"/>
  <c r="CB102" i="1" s="1"/>
  <c r="AD108" i="7"/>
  <c r="AQ102" i="1" s="1"/>
  <c r="V102" i="1" s="1"/>
  <c r="CB44" i="1"/>
  <c r="CI48" i="1"/>
  <c r="CO68" i="1"/>
  <c r="AV71" i="1"/>
  <c r="BC71" i="1" s="1"/>
  <c r="CN71" i="1" s="1"/>
  <c r="AV72" i="1"/>
  <c r="AW61" i="1"/>
  <c r="CH61" i="1" s="1"/>
  <c r="AW62" i="1"/>
  <c r="CH62" i="1" s="1"/>
  <c r="AQ74" i="1"/>
  <c r="V74" i="1" s="1"/>
  <c r="BK74" i="1" s="1"/>
  <c r="BK20" i="1"/>
  <c r="AI20" i="1"/>
  <c r="BK46" i="1"/>
  <c r="BC94" i="1"/>
  <c r="CG94" i="1"/>
  <c r="AD73" i="3"/>
  <c r="BO75" i="1"/>
  <c r="BN75" i="1"/>
  <c r="BD66" i="1"/>
  <c r="Z72" i="3"/>
  <c r="BJ15" i="1"/>
  <c r="AH10" i="1"/>
  <c r="BU10" i="1" s="1"/>
  <c r="BD29" i="1"/>
  <c r="CO29" i="1" s="1"/>
  <c r="BT100" i="1"/>
  <c r="BS100" i="1"/>
  <c r="O114" i="3" s="1"/>
  <c r="BK43" i="1"/>
  <c r="AB43" i="1"/>
  <c r="AI43" i="1" s="1"/>
  <c r="BW43" i="1" s="1"/>
  <c r="AB44" i="1"/>
  <c r="AG96" i="1"/>
  <c r="BT96" i="1" s="1"/>
  <c r="BB6" i="1"/>
  <c r="CL6" i="1" s="1"/>
  <c r="AF6" i="3" s="1"/>
  <c r="BO10" i="1"/>
  <c r="BK54" i="1"/>
  <c r="AI54" i="1"/>
  <c r="BV54" i="1" s="1"/>
  <c r="CK6" i="1"/>
  <c r="AV90" i="1"/>
  <c r="BC90" i="1" s="1"/>
  <c r="AV89" i="1"/>
  <c r="AH34" i="1"/>
  <c r="CF99" i="1"/>
  <c r="BO7" i="1"/>
  <c r="AH88" i="1"/>
  <c r="BV88" i="1" s="1"/>
  <c r="CH17" i="1"/>
  <c r="CA77" i="1"/>
  <c r="CB100" i="1"/>
  <c r="BT18" i="1"/>
  <c r="AP99" i="1"/>
  <c r="CB99" i="1" s="1"/>
  <c r="AH49" i="1"/>
  <c r="BV49" i="1" s="1"/>
  <c r="BQ48" i="1"/>
  <c r="CH64" i="1"/>
  <c r="BT4" i="1"/>
  <c r="BS4" i="1"/>
  <c r="O4" i="3" s="1"/>
  <c r="CB74" i="1"/>
  <c r="U40" i="1"/>
  <c r="BJ40" i="1" s="1"/>
  <c r="CC40" i="1"/>
  <c r="J72" i="3"/>
  <c r="CH87" i="1"/>
  <c r="BT50" i="1"/>
  <c r="U10" i="1"/>
  <c r="BJ10" i="1" s="1"/>
  <c r="BD49" i="1"/>
  <c r="CO49" i="1" s="1"/>
  <c r="CH75" i="1"/>
  <c r="AB3" i="3"/>
  <c r="BD31" i="1"/>
  <c r="CO31" i="1" s="1"/>
  <c r="CF72" i="1"/>
  <c r="CL16" i="1"/>
  <c r="BJ43" i="1"/>
  <c r="BD8" i="1"/>
  <c r="BD40" i="1"/>
  <c r="CN40" i="1" s="1"/>
  <c r="CI40" i="1"/>
  <c r="AF78" i="3"/>
  <c r="AF97" i="3" s="1"/>
  <c r="BP31" i="1"/>
  <c r="CL34" i="1"/>
  <c r="Z11" i="1"/>
  <c r="AG11" i="1" s="1"/>
  <c r="BU11" i="1" s="1"/>
  <c r="Z12" i="1"/>
  <c r="CK90" i="1"/>
  <c r="AE104" i="3" s="1"/>
  <c r="AE104" i="5" s="1"/>
  <c r="AI70" i="1"/>
  <c r="BS96" i="1"/>
  <c r="O110" i="3" s="1"/>
  <c r="X69" i="3"/>
  <c r="Y69" i="3"/>
  <c r="W69" i="3"/>
  <c r="AN70" i="5"/>
  <c r="AO70" i="5"/>
  <c r="AM70" i="5"/>
  <c r="Y31" i="3"/>
  <c r="AM94" i="5"/>
  <c r="AO27" i="5"/>
  <c r="AM27" i="5"/>
  <c r="X47" i="5"/>
  <c r="X61" i="3"/>
  <c r="Y61" i="3"/>
  <c r="AM23" i="5"/>
  <c r="Q59" i="3"/>
  <c r="R59" i="3" s="1"/>
  <c r="W35" i="3"/>
  <c r="Y35" i="3"/>
  <c r="X35" i="3"/>
  <c r="AN23" i="5"/>
  <c r="AN94" i="3"/>
  <c r="AO94" i="3"/>
  <c r="AM94" i="3"/>
  <c r="W47" i="3"/>
  <c r="W51" i="5"/>
  <c r="Y47" i="3"/>
  <c r="BS74" i="1"/>
  <c r="O81" i="3" s="1"/>
  <c r="AP39" i="3"/>
  <c r="W27" i="5"/>
  <c r="Y69" i="5"/>
  <c r="AO52" i="3"/>
  <c r="AN52" i="3"/>
  <c r="AM52" i="3"/>
  <c r="AO32" i="3"/>
  <c r="AN32" i="3"/>
  <c r="AM32" i="3"/>
  <c r="AM118" i="3"/>
  <c r="AO118" i="3"/>
  <c r="AN118" i="3"/>
  <c r="X41" i="3"/>
  <c r="W41" i="3"/>
  <c r="Y41" i="3"/>
  <c r="AO37" i="5"/>
  <c r="AN37" i="5"/>
  <c r="AM37" i="5"/>
  <c r="AO28" i="3"/>
  <c r="AN28" i="3"/>
  <c r="AM28" i="3"/>
  <c r="Y15" i="3"/>
  <c r="W15" i="3"/>
  <c r="X15" i="3"/>
  <c r="AO55" i="3"/>
  <c r="AN55" i="3"/>
  <c r="AM55" i="3"/>
  <c r="AN69" i="3"/>
  <c r="AM69" i="3"/>
  <c r="AO69" i="3"/>
  <c r="AN92" i="3"/>
  <c r="AO92" i="3"/>
  <c r="AM92" i="3"/>
  <c r="AN22" i="3"/>
  <c r="AM22" i="3"/>
  <c r="AO22" i="3"/>
  <c r="AO50" i="3"/>
  <c r="AM50" i="3"/>
  <c r="AN50" i="3"/>
  <c r="AO42" i="3"/>
  <c r="AN42" i="3"/>
  <c r="AM42" i="3"/>
  <c r="AO120" i="3"/>
  <c r="AN120" i="3"/>
  <c r="AM120" i="3"/>
  <c r="AO36" i="3"/>
  <c r="AN36" i="3"/>
  <c r="AM36" i="3"/>
  <c r="AO24" i="3"/>
  <c r="AN24" i="3"/>
  <c r="AM24" i="3"/>
  <c r="Y7" i="3"/>
  <c r="X7" i="3"/>
  <c r="W7" i="3"/>
  <c r="AO51" i="3"/>
  <c r="AN51" i="3"/>
  <c r="AM51" i="3"/>
  <c r="AM21" i="3"/>
  <c r="W117" i="3"/>
  <c r="Y117" i="3"/>
  <c r="X117" i="3"/>
  <c r="X68" i="3"/>
  <c r="Y68" i="3"/>
  <c r="W68" i="3"/>
  <c r="AO119" i="3"/>
  <c r="AN119" i="3"/>
  <c r="AM119" i="3"/>
  <c r="AN82" i="3"/>
  <c r="AM82" i="3"/>
  <c r="AO82" i="3"/>
  <c r="Q70" i="3"/>
  <c r="R70" i="3" s="1"/>
  <c r="AE97" i="5"/>
  <c r="AP48" i="3"/>
  <c r="Q26" i="3"/>
  <c r="R26" i="3" s="1"/>
  <c r="AP68" i="3"/>
  <c r="X34" i="3"/>
  <c r="W34" i="3"/>
  <c r="Y34" i="3"/>
  <c r="AP35" i="3"/>
  <c r="AP95" i="3"/>
  <c r="Q43" i="3"/>
  <c r="R43" i="3" s="1"/>
  <c r="Q118" i="3"/>
  <c r="R118" i="3" s="1"/>
  <c r="Q52" i="3"/>
  <c r="R52" i="3" s="1"/>
  <c r="D21" i="15" s="1"/>
  <c r="G21" i="15" s="1"/>
  <c r="H21" i="15" s="1"/>
  <c r="I21" i="15" s="1"/>
  <c r="Q29" i="3"/>
  <c r="R29" i="3" s="1"/>
  <c r="AO48" i="5"/>
  <c r="AM48" i="5"/>
  <c r="AN48" i="5"/>
  <c r="Q44" i="3"/>
  <c r="R44" i="3" s="1"/>
  <c r="AM65" i="3"/>
  <c r="AO65" i="3"/>
  <c r="AN65" i="3"/>
  <c r="O99" i="5"/>
  <c r="AN64" i="3"/>
  <c r="AO64" i="3"/>
  <c r="AM64" i="3"/>
  <c r="Q54" i="3"/>
  <c r="R54" i="3" s="1"/>
  <c r="R42" i="3"/>
  <c r="J123" i="3"/>
  <c r="Q66" i="3"/>
  <c r="R66" i="3" s="1"/>
  <c r="Y8" i="3"/>
  <c r="X8" i="3"/>
  <c r="W8" i="3"/>
  <c r="AP43" i="3"/>
  <c r="AM93" i="3"/>
  <c r="AO93" i="3"/>
  <c r="AN93" i="3"/>
  <c r="X107" i="3"/>
  <c r="Y107" i="3"/>
  <c r="W107" i="3"/>
  <c r="M123" i="3"/>
  <c r="Q62" i="3"/>
  <c r="R62" i="3" s="1"/>
  <c r="Q53" i="3"/>
  <c r="R53" i="3" s="1"/>
  <c r="D22" i="15" s="1"/>
  <c r="G22" i="15" s="1"/>
  <c r="H22" i="15" s="1"/>
  <c r="I22" i="15" s="1"/>
  <c r="Q65" i="3"/>
  <c r="R65" i="3" s="1"/>
  <c r="Y51" i="3"/>
  <c r="X51" i="3"/>
  <c r="W51" i="3"/>
  <c r="O97" i="3"/>
  <c r="Q28" i="3"/>
  <c r="R28" i="3" s="1"/>
  <c r="Q40" i="3"/>
  <c r="R40" i="3" s="1"/>
  <c r="BS98" i="1"/>
  <c r="O112" i="3" s="1"/>
  <c r="Y16" i="3"/>
  <c r="X16" i="3"/>
  <c r="W16" i="3"/>
  <c r="BS80" i="1"/>
  <c r="O87" i="3" s="1"/>
  <c r="Q21" i="3"/>
  <c r="R21" i="3" s="1"/>
  <c r="AP107" i="3"/>
  <c r="Z123" i="5"/>
  <c r="AP49" i="3"/>
  <c r="AP117" i="3"/>
  <c r="AP31" i="3"/>
  <c r="Q36" i="3"/>
  <c r="R36" i="3" s="1"/>
  <c r="Q38" i="3"/>
  <c r="R38" i="3" s="1"/>
  <c r="AO29" i="3"/>
  <c r="AN29" i="3"/>
  <c r="AM29" i="3"/>
  <c r="Q37" i="3"/>
  <c r="R37" i="3" s="1"/>
  <c r="Q22" i="3"/>
  <c r="R22" i="3" s="1"/>
  <c r="Q30" i="3"/>
  <c r="R30" i="3" s="1"/>
  <c r="Q24" i="3"/>
  <c r="R24" i="3" s="1"/>
  <c r="AM26" i="3"/>
  <c r="AN26" i="3"/>
  <c r="AO26" i="3"/>
  <c r="AC123" i="5"/>
  <c r="Q64" i="3"/>
  <c r="R64" i="3" s="1"/>
  <c r="Q119" i="3"/>
  <c r="R119" i="3" s="1"/>
  <c r="O124" i="3"/>
  <c r="AO66" i="3"/>
  <c r="AM66" i="3"/>
  <c r="AN66" i="3"/>
  <c r="P88" i="3" l="1"/>
  <c r="P9" i="5"/>
  <c r="O110" i="5"/>
  <c r="AC74" i="3"/>
  <c r="AE74" i="3"/>
  <c r="Q62" i="5"/>
  <c r="R62" i="5" s="1"/>
  <c r="AE62" i="5"/>
  <c r="AF62" i="5" s="1"/>
  <c r="AG62" i="5" s="1"/>
  <c r="AH62" i="5" s="1"/>
  <c r="AG62" i="3"/>
  <c r="AH62" i="3" s="1"/>
  <c r="AI62" i="3" s="1"/>
  <c r="AG61" i="5"/>
  <c r="AH61" i="5" s="1"/>
  <c r="AG61" i="3"/>
  <c r="AH61" i="3" s="1"/>
  <c r="Y60" i="3"/>
  <c r="AC60" i="5"/>
  <c r="W60" i="3"/>
  <c r="AE60" i="5"/>
  <c r="AF60" i="5" s="1"/>
  <c r="AG60" i="5" s="1"/>
  <c r="AH60" i="5" s="1"/>
  <c r="AG60" i="3"/>
  <c r="AH60" i="3" s="1"/>
  <c r="AN60" i="3" s="1"/>
  <c r="AI58" i="3"/>
  <c r="AO58" i="3"/>
  <c r="AN58" i="3"/>
  <c r="AM58" i="3"/>
  <c r="AP57" i="3"/>
  <c r="Q57" i="5"/>
  <c r="R57" i="5" s="1"/>
  <c r="D23" i="16" s="1"/>
  <c r="G23" i="16" s="1"/>
  <c r="H23" i="16" s="1"/>
  <c r="I23" i="16" s="1"/>
  <c r="AI56" i="3"/>
  <c r="AM56" i="3"/>
  <c r="Y55" i="3"/>
  <c r="D23" i="15"/>
  <c r="G23" i="15" s="1"/>
  <c r="H23" i="15" s="1"/>
  <c r="I23" i="15" s="1"/>
  <c r="AI54" i="3"/>
  <c r="AN54" i="3"/>
  <c r="AM54" i="3"/>
  <c r="AP54" i="3" s="1"/>
  <c r="AO54" i="3"/>
  <c r="J22" i="15"/>
  <c r="N71" i="18"/>
  <c r="F71" i="18"/>
  <c r="M47" i="18"/>
  <c r="E47" i="18"/>
  <c r="S47" i="18"/>
  <c r="C47" i="18"/>
  <c r="H71" i="18"/>
  <c r="O71" i="18"/>
  <c r="F47" i="18"/>
  <c r="M71" i="18"/>
  <c r="E71" i="18"/>
  <c r="L47" i="18"/>
  <c r="D47" i="18"/>
  <c r="L71" i="18"/>
  <c r="D71" i="18"/>
  <c r="K47" i="18"/>
  <c r="G47" i="18"/>
  <c r="S71" i="18"/>
  <c r="K71" i="18"/>
  <c r="C71" i="18"/>
  <c r="R47" i="18"/>
  <c r="J47" i="18"/>
  <c r="I71" i="18"/>
  <c r="H47" i="18"/>
  <c r="P71" i="18"/>
  <c r="O47" i="18"/>
  <c r="N47" i="18"/>
  <c r="R71" i="18"/>
  <c r="J71" i="18"/>
  <c r="Q47" i="18"/>
  <c r="I47" i="18"/>
  <c r="I23" i="18" s="1"/>
  <c r="Q71" i="18"/>
  <c r="P47" i="18"/>
  <c r="P23" i="18" s="1"/>
  <c r="G71" i="18"/>
  <c r="AI53" i="3"/>
  <c r="AN53" i="3"/>
  <c r="AM53" i="3"/>
  <c r="AO53" i="3"/>
  <c r="R53" i="5"/>
  <c r="D22" i="16" s="1"/>
  <c r="G22" i="16" s="1"/>
  <c r="H22" i="16" s="1"/>
  <c r="I22" i="16" s="1"/>
  <c r="J21" i="15"/>
  <c r="Q70" i="18"/>
  <c r="I70" i="18"/>
  <c r="Q46" i="18"/>
  <c r="I46" i="18"/>
  <c r="G70" i="18"/>
  <c r="G46" i="18"/>
  <c r="N70" i="18"/>
  <c r="F46" i="18"/>
  <c r="K70" i="18"/>
  <c r="J70" i="18"/>
  <c r="J46" i="18"/>
  <c r="P70" i="18"/>
  <c r="H70" i="18"/>
  <c r="P46" i="18"/>
  <c r="H46" i="18"/>
  <c r="O70" i="18"/>
  <c r="O46" i="18"/>
  <c r="F70" i="18"/>
  <c r="N46" i="18"/>
  <c r="R46" i="18"/>
  <c r="S70" i="18"/>
  <c r="C70" i="18"/>
  <c r="S46" i="18"/>
  <c r="C46" i="18"/>
  <c r="R70" i="18"/>
  <c r="M70" i="18"/>
  <c r="E70" i="18"/>
  <c r="M46" i="18"/>
  <c r="E46" i="18"/>
  <c r="L70" i="18"/>
  <c r="D70" i="18"/>
  <c r="L46" i="18"/>
  <c r="D46" i="18"/>
  <c r="K46" i="18"/>
  <c r="Q70" i="19"/>
  <c r="I70" i="19"/>
  <c r="Q46" i="19"/>
  <c r="I46" i="19"/>
  <c r="O70" i="19"/>
  <c r="G46" i="19"/>
  <c r="N46" i="19"/>
  <c r="K46" i="19"/>
  <c r="J70" i="19"/>
  <c r="J46" i="19"/>
  <c r="P70" i="19"/>
  <c r="H70" i="19"/>
  <c r="P46" i="19"/>
  <c r="H46" i="19"/>
  <c r="G70" i="19"/>
  <c r="O46" i="19"/>
  <c r="N70" i="19"/>
  <c r="F70" i="19"/>
  <c r="F46" i="19"/>
  <c r="K70" i="19"/>
  <c r="S70" i="19"/>
  <c r="R70" i="19"/>
  <c r="R46" i="19"/>
  <c r="M70" i="19"/>
  <c r="E70" i="19"/>
  <c r="M46" i="19"/>
  <c r="E46" i="19"/>
  <c r="L70" i="19"/>
  <c r="D70" i="19"/>
  <c r="L46" i="19"/>
  <c r="D46" i="19"/>
  <c r="C70" i="19"/>
  <c r="S46" i="19"/>
  <c r="C46" i="19"/>
  <c r="AG106" i="3"/>
  <c r="AH106" i="3" s="1"/>
  <c r="AF4" i="5"/>
  <c r="AG4" i="5" s="1"/>
  <c r="AH4" i="5" s="1"/>
  <c r="AC91" i="5"/>
  <c r="N84" i="5"/>
  <c r="P84" i="5" s="1"/>
  <c r="J124" i="3"/>
  <c r="Q108" i="5"/>
  <c r="R108" i="5" s="1"/>
  <c r="X108" i="5" s="1"/>
  <c r="P109" i="5"/>
  <c r="Q109" i="5" s="1"/>
  <c r="R109" i="5" s="1"/>
  <c r="W83" i="3"/>
  <c r="AA88" i="5"/>
  <c r="AB88" i="5" s="1"/>
  <c r="AG88" i="5" s="1"/>
  <c r="AH88" i="5" s="1"/>
  <c r="P113" i="5"/>
  <c r="Q113" i="5" s="1"/>
  <c r="R113" i="5" s="1"/>
  <c r="Y113" i="5" s="1"/>
  <c r="P84" i="3"/>
  <c r="X83" i="3"/>
  <c r="AG82" i="5"/>
  <c r="AH82" i="5" s="1"/>
  <c r="AC87" i="5"/>
  <c r="Z87" i="5"/>
  <c r="Z112" i="5"/>
  <c r="AC112" i="5"/>
  <c r="O114" i="5"/>
  <c r="AP108" i="5"/>
  <c r="M85" i="5"/>
  <c r="J91" i="3"/>
  <c r="J91" i="5" s="1"/>
  <c r="M91" i="3"/>
  <c r="M91" i="5" s="1"/>
  <c r="AF8" i="5"/>
  <c r="AG8" i="5" s="1"/>
  <c r="AH8" i="5" s="1"/>
  <c r="X82" i="3"/>
  <c r="Y82" i="3"/>
  <c r="W82" i="3"/>
  <c r="AF85" i="3"/>
  <c r="AD85" i="5"/>
  <c r="AF85" i="5" s="1"/>
  <c r="K85" i="5"/>
  <c r="L85" i="5" s="1"/>
  <c r="L85" i="3"/>
  <c r="AG88" i="3"/>
  <c r="AH88" i="3" s="1"/>
  <c r="L88" i="3"/>
  <c r="K88" i="5"/>
  <c r="L88" i="5" s="1"/>
  <c r="AC9" i="5"/>
  <c r="AC74" i="5" s="1"/>
  <c r="L86" i="3"/>
  <c r="AD109" i="5"/>
  <c r="AF109" i="5" s="1"/>
  <c r="AG109" i="5" s="1"/>
  <c r="AA110" i="5"/>
  <c r="AB110" i="5" s="1"/>
  <c r="AB110" i="3"/>
  <c r="M115" i="5"/>
  <c r="AC10" i="5"/>
  <c r="AC75" i="3"/>
  <c r="AC76" i="3" s="1"/>
  <c r="AB114" i="3"/>
  <c r="AA114" i="5"/>
  <c r="AB114" i="5" s="1"/>
  <c r="AD86" i="3"/>
  <c r="AD86" i="5" s="1"/>
  <c r="AA86" i="3"/>
  <c r="N12" i="3"/>
  <c r="K12" i="3"/>
  <c r="O10" i="5"/>
  <c r="AA90" i="3"/>
  <c r="AD90" i="3"/>
  <c r="AD90" i="5" s="1"/>
  <c r="AE9" i="5"/>
  <c r="AE74" i="5" s="1"/>
  <c r="AG9" i="3"/>
  <c r="AH9" i="3" s="1"/>
  <c r="AC90" i="5"/>
  <c r="AC115" i="5"/>
  <c r="AP107" i="5"/>
  <c r="AD110" i="5"/>
  <c r="AF110" i="5" s="1"/>
  <c r="AF110" i="3"/>
  <c r="J115" i="5"/>
  <c r="AF83" i="5"/>
  <c r="AG83" i="5" s="1"/>
  <c r="AH83" i="5" s="1"/>
  <c r="P14" i="5"/>
  <c r="Q14" i="5" s="1"/>
  <c r="R14" i="5" s="1"/>
  <c r="AB113" i="3"/>
  <c r="AA113" i="5"/>
  <c r="AB113" i="5" s="1"/>
  <c r="AG112" i="3"/>
  <c r="AH112" i="3" s="1"/>
  <c r="AD114" i="5"/>
  <c r="AF114" i="3"/>
  <c r="K87" i="3"/>
  <c r="N87" i="3"/>
  <c r="AB85" i="3"/>
  <c r="AA85" i="5"/>
  <c r="AB85" i="5" s="1"/>
  <c r="Q30" i="18"/>
  <c r="C54" i="18"/>
  <c r="M30" i="18"/>
  <c r="I54" i="18"/>
  <c r="D30" i="18"/>
  <c r="J54" i="18"/>
  <c r="S54" i="18"/>
  <c r="K54" i="18"/>
  <c r="J5" i="15"/>
  <c r="I30" i="18"/>
  <c r="O30" i="18"/>
  <c r="E30" i="18"/>
  <c r="P54" i="18"/>
  <c r="R54" i="18"/>
  <c r="H30" i="18"/>
  <c r="C30" i="18"/>
  <c r="F30" i="18"/>
  <c r="N54" i="18"/>
  <c r="L54" i="18"/>
  <c r="G30" i="18"/>
  <c r="H54" i="18"/>
  <c r="G54" i="18"/>
  <c r="P30" i="18"/>
  <c r="O54" i="18"/>
  <c r="N30" i="18"/>
  <c r="E54" i="18"/>
  <c r="F54" i="18"/>
  <c r="D54" i="18"/>
  <c r="S30" i="18"/>
  <c r="L30" i="18"/>
  <c r="K30" i="18"/>
  <c r="R30" i="18"/>
  <c r="J30" i="18"/>
  <c r="M54" i="18"/>
  <c r="Q54" i="18"/>
  <c r="Q88" i="5"/>
  <c r="R88" i="5" s="1"/>
  <c r="AE14" i="5"/>
  <c r="AF14" i="5" s="1"/>
  <c r="AG14" i="5" s="1"/>
  <c r="AH14" i="5" s="1"/>
  <c r="AG14" i="3"/>
  <c r="AH14" i="3" s="1"/>
  <c r="AI14" i="3" s="1"/>
  <c r="AD113" i="5"/>
  <c r="N110" i="5"/>
  <c r="P110" i="5" s="1"/>
  <c r="Q110" i="5" s="1"/>
  <c r="R110" i="5" s="1"/>
  <c r="K83" i="5"/>
  <c r="L83" i="5" s="1"/>
  <c r="N83" i="5"/>
  <c r="K91" i="3"/>
  <c r="N91" i="3"/>
  <c r="O89" i="5"/>
  <c r="Q13" i="5"/>
  <c r="R13" i="5" s="1"/>
  <c r="N114" i="5"/>
  <c r="AG89" i="3"/>
  <c r="AH89" i="3" s="1"/>
  <c r="AM89" i="3" s="1"/>
  <c r="AB111" i="3"/>
  <c r="L84" i="3"/>
  <c r="K84" i="5"/>
  <c r="L84" i="5" s="1"/>
  <c r="K89" i="5"/>
  <c r="L89" i="5" s="1"/>
  <c r="L89" i="3"/>
  <c r="AA11" i="5"/>
  <c r="AB11" i="5" s="1"/>
  <c r="K9" i="5"/>
  <c r="L9" i="5" s="1"/>
  <c r="Q9" i="5" s="1"/>
  <c r="R9" i="5" s="1"/>
  <c r="L9" i="3"/>
  <c r="N115" i="3"/>
  <c r="P115" i="3" s="1"/>
  <c r="K115" i="3"/>
  <c r="AA109" i="5"/>
  <c r="AB109" i="5" s="1"/>
  <c r="AB109" i="3"/>
  <c r="Q84" i="3"/>
  <c r="R84" i="3" s="1"/>
  <c r="AE10" i="5"/>
  <c r="AG10" i="3"/>
  <c r="AH10" i="3" s="1"/>
  <c r="AM10" i="3" s="1"/>
  <c r="AA115" i="3"/>
  <c r="AD115" i="3"/>
  <c r="AD115" i="5" s="1"/>
  <c r="AD116" i="3"/>
  <c r="AD125" i="3" s="1"/>
  <c r="AA116" i="3"/>
  <c r="N116" i="3"/>
  <c r="N116" i="5" s="1"/>
  <c r="K116" i="3"/>
  <c r="K116" i="5" s="1"/>
  <c r="L116" i="5" s="1"/>
  <c r="AD89" i="5"/>
  <c r="AF89" i="5" s="1"/>
  <c r="AG89" i="5" s="1"/>
  <c r="AF113" i="5"/>
  <c r="AA84" i="5"/>
  <c r="AB84" i="5" s="1"/>
  <c r="AB84" i="3"/>
  <c r="AF111" i="3"/>
  <c r="P86" i="3"/>
  <c r="N89" i="5"/>
  <c r="P89" i="3"/>
  <c r="M54" i="19"/>
  <c r="E54" i="19"/>
  <c r="P30" i="19"/>
  <c r="H30" i="19"/>
  <c r="S54" i="19"/>
  <c r="C54" i="19"/>
  <c r="N30" i="19"/>
  <c r="N54" i="19"/>
  <c r="F54" i="19"/>
  <c r="Q30" i="19"/>
  <c r="L54" i="19"/>
  <c r="D54" i="19"/>
  <c r="O30" i="19"/>
  <c r="G30" i="19"/>
  <c r="K54" i="19"/>
  <c r="F30" i="19"/>
  <c r="R30" i="19"/>
  <c r="R54" i="19"/>
  <c r="J54" i="19"/>
  <c r="M30" i="19"/>
  <c r="E30" i="19"/>
  <c r="H54" i="19"/>
  <c r="K30" i="19"/>
  <c r="K6" i="19" s="1"/>
  <c r="O54" i="19"/>
  <c r="J30" i="19"/>
  <c r="Q54" i="19"/>
  <c r="I54" i="19"/>
  <c r="L30" i="19"/>
  <c r="D30" i="19"/>
  <c r="P54" i="19"/>
  <c r="S30" i="19"/>
  <c r="C30" i="19"/>
  <c r="G54" i="19"/>
  <c r="I30" i="19"/>
  <c r="AD11" i="5"/>
  <c r="AF11" i="5" s="1"/>
  <c r="AG11" i="3"/>
  <c r="AH11" i="3" s="1"/>
  <c r="AI11" i="3" s="1"/>
  <c r="Z86" i="5"/>
  <c r="L10" i="3"/>
  <c r="K10" i="5"/>
  <c r="L10" i="5" s="1"/>
  <c r="AC86" i="5"/>
  <c r="N90" i="3"/>
  <c r="P90" i="3" s="1"/>
  <c r="K90" i="3"/>
  <c r="N11" i="3"/>
  <c r="K11" i="3"/>
  <c r="AD91" i="3"/>
  <c r="AA91" i="3"/>
  <c r="AI7" i="3"/>
  <c r="AN7" i="3"/>
  <c r="AM7" i="3"/>
  <c r="AO7" i="3"/>
  <c r="Z90" i="5"/>
  <c r="Z115" i="5"/>
  <c r="W107" i="5"/>
  <c r="X107" i="5"/>
  <c r="Y107" i="5"/>
  <c r="AF109" i="3"/>
  <c r="K82" i="5"/>
  <c r="L82" i="5" s="1"/>
  <c r="N82" i="5"/>
  <c r="P82" i="5" s="1"/>
  <c r="AA87" i="3"/>
  <c r="AD87" i="3"/>
  <c r="Z111" i="5"/>
  <c r="AC111" i="5"/>
  <c r="K111" i="3"/>
  <c r="L111" i="3" s="1"/>
  <c r="N111" i="3"/>
  <c r="AM8" i="3"/>
  <c r="AN8" i="3"/>
  <c r="AO8" i="3"/>
  <c r="AF113" i="3"/>
  <c r="AD84" i="5"/>
  <c r="AF84" i="5" s="1"/>
  <c r="AG13" i="5"/>
  <c r="AH13" i="5" s="1"/>
  <c r="N85" i="5"/>
  <c r="P85" i="3"/>
  <c r="N10" i="5"/>
  <c r="P5" i="5"/>
  <c r="M78" i="5"/>
  <c r="M105" i="5"/>
  <c r="AE79" i="3"/>
  <c r="AE79" i="5" s="1"/>
  <c r="AG5" i="3"/>
  <c r="AH5" i="3" s="1"/>
  <c r="AI5" i="3" s="1"/>
  <c r="AD5" i="5"/>
  <c r="AD72" i="5" s="1"/>
  <c r="N80" i="3"/>
  <c r="P80" i="3" s="1"/>
  <c r="K80" i="3"/>
  <c r="AA5" i="5"/>
  <c r="AB5" i="5" s="1"/>
  <c r="L5" i="3"/>
  <c r="Q5" i="3" s="1"/>
  <c r="R5" i="3" s="1"/>
  <c r="Y5" i="3" s="1"/>
  <c r="K5" i="5"/>
  <c r="L5" i="5" s="1"/>
  <c r="Q5" i="5" s="1"/>
  <c r="R5" i="5" s="1"/>
  <c r="AG80" i="3"/>
  <c r="AH80" i="3" s="1"/>
  <c r="N104" i="3"/>
  <c r="K104" i="3"/>
  <c r="O4" i="5"/>
  <c r="P4" i="5" s="1"/>
  <c r="AC73" i="5"/>
  <c r="AA103" i="5"/>
  <c r="J105" i="5"/>
  <c r="AD79" i="5"/>
  <c r="AA78" i="5"/>
  <c r="P81" i="3"/>
  <c r="AF81" i="3"/>
  <c r="L81" i="3"/>
  <c r="AA104" i="5"/>
  <c r="AB104" i="5" s="1"/>
  <c r="AB104" i="3"/>
  <c r="P79" i="3"/>
  <c r="AB81" i="3"/>
  <c r="N106" i="3"/>
  <c r="K106" i="3"/>
  <c r="AA79" i="5"/>
  <c r="AB79" i="5" s="1"/>
  <c r="AB79" i="3"/>
  <c r="L4" i="3"/>
  <c r="K4" i="5"/>
  <c r="L4" i="5" s="1"/>
  <c r="L79" i="3"/>
  <c r="J122" i="3"/>
  <c r="O103" i="5"/>
  <c r="O122" i="5" s="1"/>
  <c r="N3" i="5"/>
  <c r="AD104" i="5"/>
  <c r="AF104" i="5" s="1"/>
  <c r="AF104" i="3"/>
  <c r="AF123" i="3" s="1"/>
  <c r="AE5" i="5"/>
  <c r="AE72" i="5" s="1"/>
  <c r="AE72" i="3"/>
  <c r="J97" i="3"/>
  <c r="L6" i="3"/>
  <c r="K6" i="5"/>
  <c r="L6" i="5" s="1"/>
  <c r="AC72" i="3"/>
  <c r="O6" i="5"/>
  <c r="P6" i="5" s="1"/>
  <c r="Q6" i="5" s="1"/>
  <c r="R6" i="5" s="1"/>
  <c r="K103" i="3"/>
  <c r="K103" i="5" s="1"/>
  <c r="N103" i="3"/>
  <c r="N103" i="5" s="1"/>
  <c r="AC73" i="3"/>
  <c r="AD103" i="5"/>
  <c r="AF103" i="5" s="1"/>
  <c r="K3" i="5"/>
  <c r="AE6" i="5"/>
  <c r="AF6" i="5" s="1"/>
  <c r="AG6" i="5" s="1"/>
  <c r="AH6" i="5" s="1"/>
  <c r="AG6" i="3"/>
  <c r="AH6" i="3" s="1"/>
  <c r="AI6" i="3" s="1"/>
  <c r="AD78" i="5"/>
  <c r="BQ68" i="1"/>
  <c r="W55" i="3"/>
  <c r="BQ24" i="1"/>
  <c r="AM47" i="5"/>
  <c r="AO47" i="5"/>
  <c r="Y108" i="3"/>
  <c r="AN44" i="5"/>
  <c r="AP19" i="3"/>
  <c r="CC6" i="1"/>
  <c r="X55" i="3"/>
  <c r="W108" i="3"/>
  <c r="BK63" i="1"/>
  <c r="CO50" i="1"/>
  <c r="AP18" i="3"/>
  <c r="AC21" i="1"/>
  <c r="AJ21" i="1" s="1"/>
  <c r="AN64" i="5"/>
  <c r="M99" i="3"/>
  <c r="AJ88" i="1"/>
  <c r="BW88" i="1" s="1"/>
  <c r="AC22" i="1"/>
  <c r="BQ22" i="1" s="1"/>
  <c r="AP56" i="3"/>
  <c r="AB14" i="1"/>
  <c r="BP14" i="1" s="1"/>
  <c r="CO54" i="1"/>
  <c r="Y18" i="3"/>
  <c r="AC63" i="1"/>
  <c r="AJ63" i="1" s="1"/>
  <c r="W18" i="3"/>
  <c r="BJ18" i="1"/>
  <c r="AI18" i="1"/>
  <c r="BW18" i="1" s="1"/>
  <c r="CI42" i="1"/>
  <c r="AO59" i="3"/>
  <c r="M98" i="5"/>
  <c r="CH59" i="1"/>
  <c r="BJ92" i="1"/>
  <c r="BQ67" i="1"/>
  <c r="BQ47" i="1"/>
  <c r="L106" i="3"/>
  <c r="AP47" i="3"/>
  <c r="CI8" i="1"/>
  <c r="AO21" i="3"/>
  <c r="AP21" i="3" s="1"/>
  <c r="CB96" i="1"/>
  <c r="BK13" i="1"/>
  <c r="BO14" i="1"/>
  <c r="AM19" i="5"/>
  <c r="Y23" i="5"/>
  <c r="AO19" i="5"/>
  <c r="BK103" i="1"/>
  <c r="AC103" i="1"/>
  <c r="AJ103" i="1" s="1"/>
  <c r="X14" i="3"/>
  <c r="M122" i="3"/>
  <c r="AB13" i="1"/>
  <c r="AI13" i="1" s="1"/>
  <c r="BW13" i="1" s="1"/>
  <c r="AC60" i="1"/>
  <c r="AJ60" i="1" s="1"/>
  <c r="AC59" i="1"/>
  <c r="AJ59" i="1" s="1"/>
  <c r="CC59" i="1"/>
  <c r="BB83" i="1"/>
  <c r="CM83" i="1" s="1"/>
  <c r="W14" i="3"/>
  <c r="M72" i="5"/>
  <c r="AP40" i="3"/>
  <c r="BV32" i="1"/>
  <c r="AC98" i="5"/>
  <c r="AN32" i="5"/>
  <c r="BP67" i="1"/>
  <c r="AH60" i="1"/>
  <c r="BO60" i="1"/>
  <c r="BP68" i="1"/>
  <c r="AI68" i="1"/>
  <c r="BV68" i="1" s="1"/>
  <c r="AM60" i="3"/>
  <c r="BD60" i="1"/>
  <c r="CO60" i="1" s="1"/>
  <c r="AX60" i="1"/>
  <c r="BE60" i="1" s="1"/>
  <c r="AX59" i="1"/>
  <c r="BE59" i="1" s="1"/>
  <c r="AB59" i="1"/>
  <c r="BP59" i="1" s="1"/>
  <c r="AB60" i="1"/>
  <c r="BK59" i="1"/>
  <c r="CH60" i="1"/>
  <c r="AH59" i="1"/>
  <c r="BV59" i="1" s="1"/>
  <c r="BO59" i="1"/>
  <c r="AO56" i="5"/>
  <c r="BE21" i="1"/>
  <c r="AN44" i="3"/>
  <c r="AM56" i="5"/>
  <c r="AE99" i="5"/>
  <c r="J99" i="3"/>
  <c r="AP37" i="3"/>
  <c r="CO8" i="1"/>
  <c r="BQ63" i="1"/>
  <c r="BI89" i="1"/>
  <c r="W15" i="5"/>
  <c r="CO36" i="1"/>
  <c r="BE22" i="1"/>
  <c r="CO22" i="1" s="1"/>
  <c r="Q23" i="3"/>
  <c r="R23" i="3" s="1"/>
  <c r="Y32" i="3"/>
  <c r="X32" i="3"/>
  <c r="W32" i="3"/>
  <c r="BP22" i="1"/>
  <c r="AI22" i="1"/>
  <c r="BV22" i="1" s="1"/>
  <c r="CO104" i="1"/>
  <c r="CN104" i="1"/>
  <c r="Y27" i="5"/>
  <c r="BK60" i="1"/>
  <c r="CI103" i="1"/>
  <c r="CI41" i="1"/>
  <c r="P46" i="3"/>
  <c r="Q46" i="3" s="1"/>
  <c r="Y19" i="3"/>
  <c r="BJ74" i="1"/>
  <c r="AC45" i="1"/>
  <c r="AJ45" i="1" s="1"/>
  <c r="AC46" i="1"/>
  <c r="AJ46" i="1" s="1"/>
  <c r="P45" i="3"/>
  <c r="Y41" i="5"/>
  <c r="BO45" i="1"/>
  <c r="AB46" i="1"/>
  <c r="AB45" i="1"/>
  <c r="BK45" i="1"/>
  <c r="AO83" i="3"/>
  <c r="M73" i="5"/>
  <c r="BK86" i="1"/>
  <c r="BO46" i="1"/>
  <c r="AH46" i="1"/>
  <c r="BU46" i="1" s="1"/>
  <c r="BP103" i="1"/>
  <c r="BK32" i="1"/>
  <c r="BJ32" i="1"/>
  <c r="BD45" i="1"/>
  <c r="CO45" i="1" s="1"/>
  <c r="CI45" i="1"/>
  <c r="BO5" i="1"/>
  <c r="AO63" i="3"/>
  <c r="CI46" i="1"/>
  <c r="BD46" i="1"/>
  <c r="AN83" i="3"/>
  <c r="AJ69" i="1"/>
  <c r="Z98" i="5"/>
  <c r="W19" i="3"/>
  <c r="CN36" i="1"/>
  <c r="T98" i="1"/>
  <c r="BI98" i="1" s="1"/>
  <c r="U12" i="1"/>
  <c r="BJ12" i="1" s="1"/>
  <c r="AM63" i="3"/>
  <c r="BP21" i="1"/>
  <c r="BJ45" i="1"/>
  <c r="CI104" i="1"/>
  <c r="BQ104" i="1"/>
  <c r="AI104" i="1"/>
  <c r="BP104" i="1"/>
  <c r="BK56" i="1"/>
  <c r="AI56" i="1"/>
  <c r="BJ56" i="1"/>
  <c r="AC42" i="1"/>
  <c r="BQ42" i="1" s="1"/>
  <c r="AC41" i="1"/>
  <c r="BQ41" i="1" s="1"/>
  <c r="BK41" i="1"/>
  <c r="CI32" i="1"/>
  <c r="AF74" i="3"/>
  <c r="P78" i="3"/>
  <c r="U11" i="1"/>
  <c r="BJ11" i="1" s="1"/>
  <c r="BD15" i="1"/>
  <c r="CO15" i="1" s="1"/>
  <c r="CO32" i="1"/>
  <c r="Y7" i="5"/>
  <c r="Y51" i="5"/>
  <c r="BQ18" i="1"/>
  <c r="V93" i="1"/>
  <c r="AC94" i="1" s="1"/>
  <c r="AB93" i="1"/>
  <c r="BP93" i="1" s="1"/>
  <c r="W7" i="5"/>
  <c r="BP7" i="1"/>
  <c r="BJ93" i="1"/>
  <c r="AD98" i="3"/>
  <c r="AN57" i="5"/>
  <c r="CI87" i="1"/>
  <c r="U89" i="1"/>
  <c r="BJ89" i="1" s="1"/>
  <c r="AJ68" i="1"/>
  <c r="AA90" i="1"/>
  <c r="BO90" i="1" s="1"/>
  <c r="BQ88" i="1"/>
  <c r="CO26" i="1"/>
  <c r="X67" i="3"/>
  <c r="BQ30" i="1"/>
  <c r="CN26" i="1"/>
  <c r="CI26" i="1"/>
  <c r="CI31" i="1"/>
  <c r="CG71" i="1"/>
  <c r="AN34" i="3"/>
  <c r="AP27" i="5"/>
  <c r="CI43" i="1"/>
  <c r="BQ36" i="1"/>
  <c r="CI58" i="1"/>
  <c r="V44" i="1"/>
  <c r="AJ44" i="1" s="1"/>
  <c r="AC99" i="3"/>
  <c r="BQ44" i="1"/>
  <c r="CI63" i="1"/>
  <c r="AD72" i="3"/>
  <c r="BP75" i="1"/>
  <c r="CO70" i="1"/>
  <c r="U71" i="1"/>
  <c r="BJ71" i="1" s="1"/>
  <c r="U95" i="1"/>
  <c r="BJ95" i="1" s="1"/>
  <c r="BN90" i="1"/>
  <c r="CG78" i="1"/>
  <c r="CA97" i="1"/>
  <c r="BE25" i="1"/>
  <c r="CH9" i="1"/>
  <c r="W67" i="3"/>
  <c r="CC15" i="1"/>
  <c r="AP70" i="5"/>
  <c r="Z126" i="3"/>
  <c r="CG11" i="1"/>
  <c r="V92" i="1"/>
  <c r="BK92" i="1" s="1"/>
  <c r="BQ35" i="1"/>
  <c r="AI65" i="1"/>
  <c r="BW65" i="1" s="1"/>
  <c r="AM7" i="5"/>
  <c r="AP24" i="3"/>
  <c r="CB5" i="1"/>
  <c r="BE7" i="1"/>
  <c r="BN101" i="1"/>
  <c r="AD122" i="3"/>
  <c r="AM44" i="3"/>
  <c r="BO11" i="1"/>
  <c r="CI85" i="1"/>
  <c r="CO66" i="1"/>
  <c r="BQ40" i="1"/>
  <c r="BW30" i="1"/>
  <c r="CG81" i="1"/>
  <c r="AH78" i="1"/>
  <c r="BU78" i="1" s="1"/>
  <c r="P109" i="3"/>
  <c r="BB79" i="1"/>
  <c r="CM79" i="1" s="1"/>
  <c r="BQ87" i="1"/>
  <c r="BQ70" i="1"/>
  <c r="U78" i="1"/>
  <c r="BJ78" i="1" s="1"/>
  <c r="AC57" i="1"/>
  <c r="BW64" i="1"/>
  <c r="CB77" i="1"/>
  <c r="CO106" i="1"/>
  <c r="V9" i="1"/>
  <c r="BK9" i="1" s="1"/>
  <c r="BB84" i="1"/>
  <c r="CL84" i="1" s="1"/>
  <c r="BP43" i="1"/>
  <c r="AJ86" i="1"/>
  <c r="BW36" i="1"/>
  <c r="AC58" i="1"/>
  <c r="AJ58" i="1" s="1"/>
  <c r="BQ64" i="1"/>
  <c r="AF103" i="3"/>
  <c r="AF122" i="3" s="1"/>
  <c r="AI44" i="1"/>
  <c r="BN11" i="1"/>
  <c r="BW20" i="1"/>
  <c r="CI35" i="1"/>
  <c r="BQ65" i="1"/>
  <c r="CC10" i="1"/>
  <c r="AE73" i="5"/>
  <c r="AN39" i="5"/>
  <c r="BP44" i="1"/>
  <c r="BE17" i="1"/>
  <c r="AA102" i="1"/>
  <c r="AA101" i="1"/>
  <c r="BI101" i="1"/>
  <c r="AC16" i="1"/>
  <c r="AJ16" i="1" s="1"/>
  <c r="AC15" i="1"/>
  <c r="AJ15" i="1" s="1"/>
  <c r="BK15" i="1"/>
  <c r="X48" i="5"/>
  <c r="Y48" i="5"/>
  <c r="AC4" i="1"/>
  <c r="AJ4" i="1" s="1"/>
  <c r="AC3" i="1"/>
  <c r="AJ3" i="1" s="1"/>
  <c r="BK3" i="1"/>
  <c r="BI83" i="1"/>
  <c r="AA83" i="1"/>
  <c r="AA84" i="1"/>
  <c r="AC61" i="1"/>
  <c r="AC62" i="1"/>
  <c r="AJ62" i="1" s="1"/>
  <c r="BI80" i="1"/>
  <c r="AV92" i="1"/>
  <c r="AV91" i="1"/>
  <c r="BC91" i="1" s="1"/>
  <c r="CN91" i="1" s="1"/>
  <c r="AB62" i="1"/>
  <c r="BK61" i="1"/>
  <c r="AB61" i="1"/>
  <c r="BJ61" i="1"/>
  <c r="CK80" i="1"/>
  <c r="AE87" i="3" s="1"/>
  <c r="AI76" i="1"/>
  <c r="BI97" i="1"/>
  <c r="BH97" i="1"/>
  <c r="J111" i="5" s="1"/>
  <c r="Z98" i="1"/>
  <c r="AG98" i="1" s="1"/>
  <c r="Z97" i="1"/>
  <c r="AI85" i="1"/>
  <c r="BW85" i="1" s="1"/>
  <c r="BQ85" i="1"/>
  <c r="BP85" i="1"/>
  <c r="CK84" i="1"/>
  <c r="AE91" i="3" s="1"/>
  <c r="AN38" i="5"/>
  <c r="BD10" i="1"/>
  <c r="CN10" i="1" s="1"/>
  <c r="CI66" i="1"/>
  <c r="AV80" i="1"/>
  <c r="BC80" i="1" s="1"/>
  <c r="AV79" i="1"/>
  <c r="BC79" i="1" s="1"/>
  <c r="CN79" i="1" s="1"/>
  <c r="BQ39" i="1"/>
  <c r="CG100" i="1"/>
  <c r="L113" i="3"/>
  <c r="BV64" i="1"/>
  <c r="O75" i="3"/>
  <c r="CM62" i="1"/>
  <c r="CI70" i="1"/>
  <c r="AQ71" i="1"/>
  <c r="V71" i="1" s="1"/>
  <c r="CC14" i="1"/>
  <c r="P113" i="3"/>
  <c r="AH4" i="1"/>
  <c r="BP4" i="1"/>
  <c r="BO4" i="1"/>
  <c r="CH33" i="1"/>
  <c r="P110" i="3"/>
  <c r="Q110" i="3" s="1"/>
  <c r="R110" i="3" s="1"/>
  <c r="BV20" i="1"/>
  <c r="AB72" i="3"/>
  <c r="AA72" i="5"/>
  <c r="AX93" i="1"/>
  <c r="BE93" i="1" s="1"/>
  <c r="AX94" i="1"/>
  <c r="BE94" i="1" s="1"/>
  <c r="BV30" i="1"/>
  <c r="BK106" i="1"/>
  <c r="AI106" i="1"/>
  <c r="BW106" i="1" s="1"/>
  <c r="BJ106" i="1"/>
  <c r="AD104" i="7"/>
  <c r="AD85" i="7"/>
  <c r="AQ12" i="1"/>
  <c r="V12" i="1" s="1"/>
  <c r="BQ7" i="1"/>
  <c r="BV50" i="1"/>
  <c r="CH13" i="1"/>
  <c r="AJ17" i="1"/>
  <c r="AN53" i="5"/>
  <c r="Y47" i="5"/>
  <c r="AM38" i="5"/>
  <c r="AP23" i="5"/>
  <c r="AB78" i="3"/>
  <c r="AA97" i="3"/>
  <c r="BK10" i="1"/>
  <c r="L109" i="3"/>
  <c r="CI29" i="1"/>
  <c r="BD61" i="1"/>
  <c r="CO61" i="1" s="1"/>
  <c r="BP76" i="1"/>
  <c r="AF3" i="5"/>
  <c r="AC72" i="5"/>
  <c r="BC82" i="1"/>
  <c r="CA83" i="1"/>
  <c r="CF102" i="1"/>
  <c r="BB102" i="1"/>
  <c r="CL102" i="1" s="1"/>
  <c r="AA97" i="1"/>
  <c r="AH97" i="1" s="1"/>
  <c r="BV97" i="1" s="1"/>
  <c r="AA98" i="1"/>
  <c r="AW5" i="1"/>
  <c r="AW6" i="1"/>
  <c r="BD6" i="1" s="1"/>
  <c r="AQ99" i="1"/>
  <c r="V99" i="1" s="1"/>
  <c r="J75" i="3"/>
  <c r="P10" i="3"/>
  <c r="CN32" i="1"/>
  <c r="BC6" i="1"/>
  <c r="AI58" i="1"/>
  <c r="BP58" i="1"/>
  <c r="BU106" i="1"/>
  <c r="Y33" i="3"/>
  <c r="X33" i="3"/>
  <c r="W33" i="3"/>
  <c r="K72" i="3"/>
  <c r="L3" i="3"/>
  <c r="AW77" i="1"/>
  <c r="BD77" i="1" s="1"/>
  <c r="CO77" i="1" s="1"/>
  <c r="AW78" i="1"/>
  <c r="BD78" i="1" s="1"/>
  <c r="CN78" i="1" s="1"/>
  <c r="AA73" i="1"/>
  <c r="AA74" i="1"/>
  <c r="AG91" i="1"/>
  <c r="BU91" i="1" s="1"/>
  <c r="BN91" i="1"/>
  <c r="N105" i="5" s="1"/>
  <c r="P105" i="5" s="1"/>
  <c r="CO64" i="1"/>
  <c r="BE86" i="1"/>
  <c r="CO86" i="1" s="1"/>
  <c r="BQ8" i="1"/>
  <c r="AI8" i="1"/>
  <c r="BW8" i="1" s="1"/>
  <c r="AB9" i="1"/>
  <c r="AB10" i="1"/>
  <c r="AI10" i="1" s="1"/>
  <c r="BJ9" i="1"/>
  <c r="CA79" i="1"/>
  <c r="AE75" i="3"/>
  <c r="BK14" i="1"/>
  <c r="BS102" i="1"/>
  <c r="BB74" i="1"/>
  <c r="CF74" i="1"/>
  <c r="AD81" i="5" s="1"/>
  <c r="V78" i="1"/>
  <c r="AH6" i="1"/>
  <c r="BU6" i="1" s="1"/>
  <c r="BJ100" i="1"/>
  <c r="AM20" i="5"/>
  <c r="AO20" i="5"/>
  <c r="AD88" i="7"/>
  <c r="AP83" i="1"/>
  <c r="U83" i="1" s="1"/>
  <c r="BJ83" i="1" s="1"/>
  <c r="BU8" i="1"/>
  <c r="AN17" i="5"/>
  <c r="AO17" i="5"/>
  <c r="AM17" i="5"/>
  <c r="AB81" i="1"/>
  <c r="BP81" i="1" s="1"/>
  <c r="AB82" i="1"/>
  <c r="BP82" i="1" s="1"/>
  <c r="BU16" i="1"/>
  <c r="AA71" i="1"/>
  <c r="BO71" i="1" s="1"/>
  <c r="AA72" i="1"/>
  <c r="BO72" i="1" s="1"/>
  <c r="AX15" i="1"/>
  <c r="CI15" i="1" s="1"/>
  <c r="AX16" i="1"/>
  <c r="BE16" i="1" s="1"/>
  <c r="AD78" i="7"/>
  <c r="AD97" i="7"/>
  <c r="AQ5" i="1"/>
  <c r="V5" i="1" s="1"/>
  <c r="BJ81" i="1"/>
  <c r="BI82" i="1"/>
  <c r="CF97" i="1"/>
  <c r="AA111" i="5" s="1"/>
  <c r="AB111" i="5" s="1"/>
  <c r="BO12" i="1"/>
  <c r="AG12" i="1"/>
  <c r="AW81" i="1"/>
  <c r="CH81" i="1" s="1"/>
  <c r="AW82" i="1"/>
  <c r="BD82" i="1" s="1"/>
  <c r="CC13" i="1"/>
  <c r="AX13" i="1"/>
  <c r="BE13" i="1" s="1"/>
  <c r="AX14" i="1"/>
  <c r="BE14" i="1" s="1"/>
  <c r="AI16" i="1"/>
  <c r="BI71" i="1"/>
  <c r="M74" i="3"/>
  <c r="AQ82" i="1"/>
  <c r="AH81" i="1"/>
  <c r="BV81" i="1" s="1"/>
  <c r="Z79" i="1"/>
  <c r="AG79" i="1" s="1"/>
  <c r="BU79" i="1" s="1"/>
  <c r="BH79" i="1"/>
  <c r="J86" i="5" s="1"/>
  <c r="BI79" i="1"/>
  <c r="Z80" i="1"/>
  <c r="CA80" i="1"/>
  <c r="CI50" i="1"/>
  <c r="CL98" i="1"/>
  <c r="AE112" i="5" s="1"/>
  <c r="X27" i="5"/>
  <c r="BK40" i="1"/>
  <c r="AI40" i="1"/>
  <c r="BW40" i="1" s="1"/>
  <c r="CM94" i="1"/>
  <c r="CC61" i="1"/>
  <c r="AF72" i="3"/>
  <c r="BI102" i="1"/>
  <c r="Z76" i="3"/>
  <c r="AB5" i="1"/>
  <c r="AB6" i="1"/>
  <c r="BP6" i="1" s="1"/>
  <c r="BK22" i="1"/>
  <c r="AD103" i="7"/>
  <c r="AD84" i="7"/>
  <c r="AQ11" i="1"/>
  <c r="M75" i="3"/>
  <c r="AW95" i="1"/>
  <c r="AW96" i="1"/>
  <c r="AI57" i="1"/>
  <c r="BW57" i="1" s="1"/>
  <c r="CN106" i="1"/>
  <c r="J74" i="3"/>
  <c r="AB77" i="1"/>
  <c r="AI77" i="1" s="1"/>
  <c r="BW77" i="1" s="1"/>
  <c r="AB78" i="1"/>
  <c r="BP78" i="1" s="1"/>
  <c r="CI30" i="1"/>
  <c r="BE30" i="1"/>
  <c r="CO30" i="1" s="1"/>
  <c r="CM100" i="1"/>
  <c r="CL100" i="1"/>
  <c r="AE114" i="5" s="1"/>
  <c r="AQ89" i="1"/>
  <c r="V89" i="1" s="1"/>
  <c r="BU30" i="1"/>
  <c r="Q63" i="3"/>
  <c r="R63" i="3" s="1"/>
  <c r="AH82" i="1"/>
  <c r="CO18" i="1"/>
  <c r="CK102" i="1"/>
  <c r="AE116" i="3" s="1"/>
  <c r="BD14" i="1"/>
  <c r="CF98" i="1"/>
  <c r="BJ77" i="1"/>
  <c r="AI66" i="1"/>
  <c r="BV66" i="1" s="1"/>
  <c r="BQ66" i="1"/>
  <c r="BP66" i="1"/>
  <c r="BP3" i="1"/>
  <c r="BO3" i="1"/>
  <c r="AO53" i="5"/>
  <c r="AM58" i="5"/>
  <c r="AE124" i="5"/>
  <c r="AF78" i="5"/>
  <c r="AD97" i="3"/>
  <c r="CI49" i="1"/>
  <c r="AE73" i="3"/>
  <c r="CG99" i="1"/>
  <c r="P114" i="3"/>
  <c r="Q114" i="3" s="1"/>
  <c r="BD62" i="1"/>
  <c r="CN62" i="1" s="1"/>
  <c r="L78" i="3"/>
  <c r="BE57" i="1"/>
  <c r="CN50" i="1"/>
  <c r="CI88" i="1"/>
  <c r="AW11" i="1"/>
  <c r="CH11" i="1" s="1"/>
  <c r="AW12" i="1"/>
  <c r="CH12" i="1" s="1"/>
  <c r="CI65" i="1"/>
  <c r="BU76" i="1"/>
  <c r="BT76" i="1"/>
  <c r="O83" i="5" s="1"/>
  <c r="AD107" i="7"/>
  <c r="AP101" i="1"/>
  <c r="CB81" i="1"/>
  <c r="BB101" i="1"/>
  <c r="CM101" i="1" s="1"/>
  <c r="AV98" i="1"/>
  <c r="CG98" i="1" s="1"/>
  <c r="AV97" i="1"/>
  <c r="AP73" i="1"/>
  <c r="U73" i="1" s="1"/>
  <c r="AQ81" i="1"/>
  <c r="CC81" i="1" s="1"/>
  <c r="BU40" i="1"/>
  <c r="CG82" i="1"/>
  <c r="P3" i="3"/>
  <c r="P72" i="3" s="1"/>
  <c r="N72" i="3"/>
  <c r="AV74" i="1"/>
  <c r="CG74" i="1" s="1"/>
  <c r="AV73" i="1"/>
  <c r="BC73" i="1" s="1"/>
  <c r="CN73" i="1" s="1"/>
  <c r="CN86" i="1"/>
  <c r="BN92" i="1"/>
  <c r="AG92" i="1"/>
  <c r="AI25" i="1"/>
  <c r="BW25" i="1" s="1"/>
  <c r="BP25" i="1"/>
  <c r="BQ54" i="1"/>
  <c r="Z100" i="3"/>
  <c r="CI64" i="1"/>
  <c r="CL12" i="1"/>
  <c r="AF12" i="3" s="1"/>
  <c r="AG12" i="3" s="1"/>
  <c r="AH12" i="3" s="1"/>
  <c r="AI12" i="3" s="1"/>
  <c r="BW70" i="1"/>
  <c r="CA73" i="1"/>
  <c r="AQ96" i="1"/>
  <c r="CC96" i="1" s="1"/>
  <c r="BJ5" i="1"/>
  <c r="AH77" i="1"/>
  <c r="BV77" i="1" s="1"/>
  <c r="AH96" i="1"/>
  <c r="BU96" i="1" s="1"/>
  <c r="CG89" i="1"/>
  <c r="AA73" i="5"/>
  <c r="BC72" i="1"/>
  <c r="CC102" i="1"/>
  <c r="AA99" i="1"/>
  <c r="AH99" i="1" s="1"/>
  <c r="BV99" i="1" s="1"/>
  <c r="AA100" i="1"/>
  <c r="BI99" i="1"/>
  <c r="AA80" i="1"/>
  <c r="AA79" i="1"/>
  <c r="AD89" i="7"/>
  <c r="AP84" i="1"/>
  <c r="U84" i="1" s="1"/>
  <c r="AC13" i="1"/>
  <c r="AJ13" i="1" s="1"/>
  <c r="AC14" i="1"/>
  <c r="AJ14" i="1" s="1"/>
  <c r="AQ95" i="1"/>
  <c r="V95" i="1" s="1"/>
  <c r="BN71" i="1"/>
  <c r="N78" i="5" s="1"/>
  <c r="BT78" i="1"/>
  <c r="O85" i="5" s="1"/>
  <c r="AN58" i="5"/>
  <c r="M124" i="3"/>
  <c r="AG3" i="3"/>
  <c r="AC124" i="3"/>
  <c r="AC126" i="3" s="1"/>
  <c r="AD123" i="3"/>
  <c r="AP97" i="1"/>
  <c r="AV102" i="1"/>
  <c r="CG102" i="1" s="1"/>
  <c r="AV101" i="1"/>
  <c r="CG101" i="1" s="1"/>
  <c r="CG72" i="1"/>
  <c r="BU88" i="1"/>
  <c r="CA101" i="1"/>
  <c r="AA73" i="3"/>
  <c r="AB103" i="3"/>
  <c r="AP91" i="1"/>
  <c r="U91" i="1" s="1"/>
  <c r="CH93" i="1"/>
  <c r="BB91" i="1"/>
  <c r="CM91" i="1" s="1"/>
  <c r="CF91" i="1"/>
  <c r="BN12" i="1"/>
  <c r="AM30" i="3"/>
  <c r="AN30" i="3"/>
  <c r="AO30" i="3"/>
  <c r="Z99" i="3"/>
  <c r="AC75" i="1"/>
  <c r="AJ75" i="1" s="1"/>
  <c r="AC76" i="1"/>
  <c r="AJ76" i="1" s="1"/>
  <c r="CG90" i="1"/>
  <c r="AI26" i="1"/>
  <c r="BV26" i="1" s="1"/>
  <c r="BP26" i="1"/>
  <c r="AC100" i="3"/>
  <c r="AI94" i="1"/>
  <c r="BV94" i="1" s="1"/>
  <c r="AC33" i="1"/>
  <c r="BQ33" i="1" s="1"/>
  <c r="AC34" i="1"/>
  <c r="AJ34" i="1" s="1"/>
  <c r="CC3" i="1"/>
  <c r="BB80" i="1"/>
  <c r="CL80" i="1" s="1"/>
  <c r="AI4" i="1"/>
  <c r="AA75" i="3"/>
  <c r="AB98" i="3"/>
  <c r="AH12" i="1"/>
  <c r="BI12" i="1"/>
  <c r="BC95" i="1"/>
  <c r="CN95" i="1" s="1"/>
  <c r="AP80" i="1"/>
  <c r="U80" i="1" s="1"/>
  <c r="BJ80" i="1" s="1"/>
  <c r="BB73" i="1"/>
  <c r="CM73" i="1" s="1"/>
  <c r="CF73" i="1"/>
  <c r="AH95" i="1"/>
  <c r="BV95" i="1" s="1"/>
  <c r="BK33" i="1"/>
  <c r="AA98" i="3"/>
  <c r="AP36" i="3"/>
  <c r="AE123" i="3"/>
  <c r="CO40" i="1"/>
  <c r="AA72" i="3"/>
  <c r="BU50" i="1"/>
  <c r="O73" i="3"/>
  <c r="U99" i="1"/>
  <c r="BJ99" i="1" s="1"/>
  <c r="BC89" i="1"/>
  <c r="CN89" i="1" s="1"/>
  <c r="BW54" i="1"/>
  <c r="BQ43" i="1"/>
  <c r="CM96" i="1"/>
  <c r="Z72" i="5"/>
  <c r="Z76" i="5" s="1"/>
  <c r="U102" i="1"/>
  <c r="BQ29" i="1"/>
  <c r="AP79" i="1"/>
  <c r="U79" i="1" s="1"/>
  <c r="BP33" i="1"/>
  <c r="CG5" i="1"/>
  <c r="BP94" i="1"/>
  <c r="BO95" i="1"/>
  <c r="CI18" i="1"/>
  <c r="BV36" i="1"/>
  <c r="BB92" i="1"/>
  <c r="CF92" i="1"/>
  <c r="BV70" i="1"/>
  <c r="BU70" i="1"/>
  <c r="CI36" i="1"/>
  <c r="BQ53" i="1"/>
  <c r="AX9" i="1"/>
  <c r="AX10" i="1"/>
  <c r="CI10" i="1" s="1"/>
  <c r="BE44" i="1"/>
  <c r="CO44" i="1" s="1"/>
  <c r="AG71" i="1"/>
  <c r="BU71" i="1" s="1"/>
  <c r="CH94" i="1"/>
  <c r="BD94" i="1"/>
  <c r="AW89" i="1"/>
  <c r="BD89" i="1" s="1"/>
  <c r="CO89" i="1" s="1"/>
  <c r="AW90" i="1"/>
  <c r="CN8" i="1"/>
  <c r="AX75" i="1"/>
  <c r="AX76" i="1"/>
  <c r="CC75" i="1"/>
  <c r="CM90" i="1"/>
  <c r="CH14" i="1"/>
  <c r="P6" i="3"/>
  <c r="BO89" i="1"/>
  <c r="BU36" i="1"/>
  <c r="U82" i="1"/>
  <c r="BJ82" i="1" s="1"/>
  <c r="AX34" i="1"/>
  <c r="BE34" i="1" s="1"/>
  <c r="AX33" i="1"/>
  <c r="CI33" i="1" s="1"/>
  <c r="AD75" i="3"/>
  <c r="BD3" i="1"/>
  <c r="CO3" i="1" s="1"/>
  <c r="CC78" i="1"/>
  <c r="CC33" i="1"/>
  <c r="BT90" i="1"/>
  <c r="BS90" i="1"/>
  <c r="O104" i="3" s="1"/>
  <c r="AG102" i="1"/>
  <c r="BT102" i="1" s="1"/>
  <c r="BC12" i="1"/>
  <c r="CG96" i="1"/>
  <c r="AP98" i="1"/>
  <c r="U98" i="1" s="1"/>
  <c r="BB97" i="1"/>
  <c r="CM97" i="1" s="1"/>
  <c r="AC32" i="1"/>
  <c r="AC31" i="1"/>
  <c r="BK31" i="1"/>
  <c r="K73" i="3"/>
  <c r="AD74" i="3"/>
  <c r="AI34" i="1"/>
  <c r="AB3" i="5"/>
  <c r="CC74" i="1"/>
  <c r="AW100" i="1"/>
  <c r="CH100" i="1" s="1"/>
  <c r="AW99" i="1"/>
  <c r="BU34" i="1"/>
  <c r="AF73" i="3"/>
  <c r="AD73" i="5"/>
  <c r="AV84" i="1"/>
  <c r="AV83" i="1"/>
  <c r="BC83" i="1" s="1"/>
  <c r="CN83" i="1" s="1"/>
  <c r="AX61" i="1"/>
  <c r="BE61" i="1" s="1"/>
  <c r="AX62" i="1"/>
  <c r="BE69" i="1"/>
  <c r="AN13" i="5"/>
  <c r="AW71" i="1"/>
  <c r="CH71" i="1" s="1"/>
  <c r="AW72" i="1"/>
  <c r="CH72" i="1" s="1"/>
  <c r="Z83" i="1"/>
  <c r="Z84" i="1"/>
  <c r="BH83" i="1"/>
  <c r="M90" i="5" s="1"/>
  <c r="BU94" i="1"/>
  <c r="CN66" i="1"/>
  <c r="T84" i="1"/>
  <c r="T91" i="1"/>
  <c r="CA91" i="1"/>
  <c r="CH16" i="1"/>
  <c r="BD16" i="1"/>
  <c r="BC77" i="1"/>
  <c r="CN77" i="1" s="1"/>
  <c r="AQ77" i="1"/>
  <c r="V77" i="1" s="1"/>
  <c r="AG72" i="1"/>
  <c r="BN72" i="1"/>
  <c r="K79" i="5" s="1"/>
  <c r="L79" i="5" s="1"/>
  <c r="BP15" i="1"/>
  <c r="AQ100" i="1"/>
  <c r="CC100" i="1" s="1"/>
  <c r="O74" i="5"/>
  <c r="AX4" i="1"/>
  <c r="BE4" i="1" s="1"/>
  <c r="AX3" i="1"/>
  <c r="BE3" i="1" s="1"/>
  <c r="BS84" i="1"/>
  <c r="BD4" i="1"/>
  <c r="BI73" i="1"/>
  <c r="BH73" i="1"/>
  <c r="M80" i="5" s="1"/>
  <c r="Z73" i="1"/>
  <c r="Z74" i="1"/>
  <c r="BD34" i="1"/>
  <c r="CN76" i="1"/>
  <c r="K122" i="3"/>
  <c r="AI86" i="1"/>
  <c r="BV86" i="1" s="1"/>
  <c r="BQ86" i="1"/>
  <c r="BP86" i="1"/>
  <c r="BH98" i="1"/>
  <c r="AC49" i="1"/>
  <c r="BQ49" i="1" s="1"/>
  <c r="AC50" i="1"/>
  <c r="BK49" i="1"/>
  <c r="N73" i="3"/>
  <c r="P4" i="3"/>
  <c r="BK25" i="1"/>
  <c r="AC25" i="1"/>
  <c r="BQ25" i="1" s="1"/>
  <c r="AC26" i="1"/>
  <c r="AJ26" i="1" s="1"/>
  <c r="J72" i="5"/>
  <c r="AO94" i="5"/>
  <c r="AN94" i="5"/>
  <c r="Y61" i="5"/>
  <c r="X61" i="5"/>
  <c r="X51" i="5"/>
  <c r="X39" i="5"/>
  <c r="AP28" i="3"/>
  <c r="X59" i="3"/>
  <c r="W59" i="3"/>
  <c r="Y59" i="3"/>
  <c r="W25" i="5"/>
  <c r="Y25" i="5"/>
  <c r="X25" i="5"/>
  <c r="AP118" i="3"/>
  <c r="AP32" i="3"/>
  <c r="W48" i="5"/>
  <c r="AP94" i="3"/>
  <c r="O98" i="3"/>
  <c r="AP65" i="3"/>
  <c r="AP82" i="3"/>
  <c r="AP37" i="5"/>
  <c r="W47" i="5"/>
  <c r="X69" i="5"/>
  <c r="W39" i="5"/>
  <c r="AP48" i="5"/>
  <c r="W69" i="5"/>
  <c r="AP42" i="3"/>
  <c r="AP50" i="3"/>
  <c r="W30" i="3"/>
  <c r="Y30" i="3"/>
  <c r="X30" i="3"/>
  <c r="AM44" i="5"/>
  <c r="AM28" i="5"/>
  <c r="AN28" i="5"/>
  <c r="AO28" i="5"/>
  <c r="Y40" i="3"/>
  <c r="X40" i="3"/>
  <c r="W40" i="3"/>
  <c r="X29" i="3"/>
  <c r="Y29" i="3"/>
  <c r="W29" i="3"/>
  <c r="X68" i="5"/>
  <c r="W68" i="5"/>
  <c r="Y68" i="5"/>
  <c r="Y93" i="3"/>
  <c r="X93" i="3"/>
  <c r="W93" i="3"/>
  <c r="Y62" i="3"/>
  <c r="W62" i="3"/>
  <c r="X62" i="3"/>
  <c r="AM69" i="5"/>
  <c r="AO69" i="5"/>
  <c r="AN69" i="5"/>
  <c r="Y28" i="3"/>
  <c r="X28" i="3"/>
  <c r="W28" i="3"/>
  <c r="W53" i="3"/>
  <c r="X53" i="3"/>
  <c r="Y53" i="3"/>
  <c r="AM65" i="5"/>
  <c r="AO65" i="5"/>
  <c r="AN65" i="5"/>
  <c r="W66" i="3"/>
  <c r="Y66" i="3"/>
  <c r="X66" i="3"/>
  <c r="Y38" i="3"/>
  <c r="X38" i="3"/>
  <c r="W38" i="3"/>
  <c r="X65" i="3"/>
  <c r="W65" i="3"/>
  <c r="Y65" i="3"/>
  <c r="W92" i="3"/>
  <c r="Y92" i="3"/>
  <c r="X92" i="3"/>
  <c r="Y26" i="5"/>
  <c r="X26" i="5"/>
  <c r="W26" i="5"/>
  <c r="X26" i="3"/>
  <c r="W26" i="3"/>
  <c r="Y26" i="3"/>
  <c r="Y56" i="3"/>
  <c r="X56" i="3"/>
  <c r="W56" i="3"/>
  <c r="AO29" i="5"/>
  <c r="AM29" i="5"/>
  <c r="AN29" i="5"/>
  <c r="AM64" i="5"/>
  <c r="AO21" i="5"/>
  <c r="AM21" i="5"/>
  <c r="AN21" i="5"/>
  <c r="W42" i="3"/>
  <c r="Y42" i="3"/>
  <c r="X42" i="3"/>
  <c r="AN24" i="5"/>
  <c r="AM24" i="5"/>
  <c r="AO24" i="5"/>
  <c r="AM93" i="5"/>
  <c r="AO93" i="5"/>
  <c r="AN93" i="5"/>
  <c r="R13" i="3"/>
  <c r="AP93" i="3"/>
  <c r="AO22" i="5"/>
  <c r="AN22" i="5"/>
  <c r="AM22" i="5"/>
  <c r="AO42" i="5"/>
  <c r="AM42" i="5"/>
  <c r="AN42" i="5"/>
  <c r="W8" i="5"/>
  <c r="Y8" i="5"/>
  <c r="X8" i="5"/>
  <c r="Y43" i="3"/>
  <c r="X43" i="3"/>
  <c r="W43" i="3"/>
  <c r="L105" i="3"/>
  <c r="AP120" i="3"/>
  <c r="AO51" i="5"/>
  <c r="AN51" i="5"/>
  <c r="AM51" i="5"/>
  <c r="Y54" i="3"/>
  <c r="X54" i="3"/>
  <c r="W54" i="3"/>
  <c r="X21" i="3"/>
  <c r="Y21" i="3"/>
  <c r="W21" i="3"/>
  <c r="AO50" i="5"/>
  <c r="AN50" i="5"/>
  <c r="AM50" i="5"/>
  <c r="AM55" i="5"/>
  <c r="AO55" i="5"/>
  <c r="AN55" i="5"/>
  <c r="AO26" i="5"/>
  <c r="AN26" i="5"/>
  <c r="AM26" i="5"/>
  <c r="X44" i="3"/>
  <c r="Y44" i="3"/>
  <c r="W44" i="3"/>
  <c r="Y118" i="3"/>
  <c r="W118" i="3"/>
  <c r="X118" i="3"/>
  <c r="AM36" i="5"/>
  <c r="AO36" i="5"/>
  <c r="AN36" i="5"/>
  <c r="Y70" i="3"/>
  <c r="X70" i="3"/>
  <c r="W70" i="3"/>
  <c r="AP66" i="3"/>
  <c r="K98" i="3"/>
  <c r="AP92" i="3"/>
  <c r="AP52" i="3"/>
  <c r="Y119" i="3"/>
  <c r="X119" i="3"/>
  <c r="W119" i="3"/>
  <c r="W37" i="3"/>
  <c r="X37" i="3"/>
  <c r="Y37" i="3"/>
  <c r="Y64" i="3"/>
  <c r="X64" i="3"/>
  <c r="W64" i="3"/>
  <c r="X36" i="3"/>
  <c r="Y36" i="3"/>
  <c r="W36" i="3"/>
  <c r="AO92" i="5"/>
  <c r="AN92" i="5"/>
  <c r="AM92" i="5"/>
  <c r="AP26" i="3"/>
  <c r="W22" i="3"/>
  <c r="X22" i="3"/>
  <c r="Y22" i="3"/>
  <c r="P105" i="3"/>
  <c r="AP29" i="3"/>
  <c r="AN52" i="5"/>
  <c r="AM52" i="5"/>
  <c r="AO52" i="5"/>
  <c r="O97" i="5"/>
  <c r="J123" i="5"/>
  <c r="AP51" i="3"/>
  <c r="AP22" i="3"/>
  <c r="Y20" i="3"/>
  <c r="X20" i="3"/>
  <c r="W20" i="3"/>
  <c r="O124" i="5"/>
  <c r="X120" i="3"/>
  <c r="W120" i="3"/>
  <c r="Y120" i="3"/>
  <c r="L112" i="3"/>
  <c r="Y24" i="3"/>
  <c r="X24" i="3"/>
  <c r="W24" i="3"/>
  <c r="Y55" i="5"/>
  <c r="X55" i="5"/>
  <c r="W55" i="5"/>
  <c r="N98" i="3"/>
  <c r="P112" i="3"/>
  <c r="W19" i="5"/>
  <c r="Y19" i="5"/>
  <c r="X19" i="5"/>
  <c r="M123" i="5"/>
  <c r="AP64" i="3"/>
  <c r="X52" i="3"/>
  <c r="Y52" i="3"/>
  <c r="W52" i="3"/>
  <c r="AP119" i="3"/>
  <c r="AP69" i="3"/>
  <c r="AP55" i="3"/>
  <c r="Y108" i="5" l="1"/>
  <c r="AA74" i="5"/>
  <c r="AE116" i="5"/>
  <c r="J126" i="3"/>
  <c r="AG11" i="5"/>
  <c r="AH11" i="5" s="1"/>
  <c r="AI61" i="3"/>
  <c r="AI60" i="3"/>
  <c r="AO60" i="3"/>
  <c r="Q22" i="18"/>
  <c r="N23" i="18"/>
  <c r="M23" i="18"/>
  <c r="AP58" i="3"/>
  <c r="K22" i="18"/>
  <c r="G22" i="18"/>
  <c r="J23" i="18"/>
  <c r="H23" i="18"/>
  <c r="P22" i="19"/>
  <c r="S22" i="18"/>
  <c r="H22" i="18"/>
  <c r="I22" i="19"/>
  <c r="P22" i="18"/>
  <c r="J23" i="15"/>
  <c r="S72" i="18"/>
  <c r="K72" i="18"/>
  <c r="C72" i="18"/>
  <c r="Q48" i="18"/>
  <c r="I48" i="18"/>
  <c r="Q72" i="18"/>
  <c r="I72" i="18"/>
  <c r="G48" i="18"/>
  <c r="G72" i="18"/>
  <c r="L48" i="18"/>
  <c r="E72" i="18"/>
  <c r="L72" i="18"/>
  <c r="R72" i="18"/>
  <c r="J72" i="18"/>
  <c r="P48" i="18"/>
  <c r="H48" i="18"/>
  <c r="O48" i="18"/>
  <c r="O72" i="18"/>
  <c r="N72" i="18"/>
  <c r="C48" i="18"/>
  <c r="D72" i="18"/>
  <c r="J48" i="18"/>
  <c r="P72" i="18"/>
  <c r="H72" i="18"/>
  <c r="N48" i="18"/>
  <c r="F48" i="18"/>
  <c r="M48" i="18"/>
  <c r="E48" i="18"/>
  <c r="F72" i="18"/>
  <c r="D48" i="18"/>
  <c r="D24" i="18" s="1"/>
  <c r="M72" i="18"/>
  <c r="S48" i="18"/>
  <c r="K48" i="18"/>
  <c r="R48" i="18"/>
  <c r="O23" i="18"/>
  <c r="O72" i="19"/>
  <c r="G72" i="19"/>
  <c r="M48" i="19"/>
  <c r="E48" i="19"/>
  <c r="M72" i="19"/>
  <c r="S48" i="19"/>
  <c r="C48" i="19"/>
  <c r="G48" i="19"/>
  <c r="P72" i="19"/>
  <c r="H72" i="19"/>
  <c r="F48" i="19"/>
  <c r="N72" i="19"/>
  <c r="F72" i="19"/>
  <c r="L48" i="19"/>
  <c r="D48" i="19"/>
  <c r="E72" i="19"/>
  <c r="K48" i="19"/>
  <c r="Q72" i="19"/>
  <c r="I72" i="19"/>
  <c r="O48" i="19"/>
  <c r="L72" i="19"/>
  <c r="D72" i="19"/>
  <c r="R48" i="19"/>
  <c r="J48" i="19"/>
  <c r="S72" i="19"/>
  <c r="K72" i="19"/>
  <c r="C72" i="19"/>
  <c r="Q48" i="19"/>
  <c r="I48" i="19"/>
  <c r="R72" i="19"/>
  <c r="J72" i="19"/>
  <c r="P48" i="19"/>
  <c r="H48" i="19"/>
  <c r="N48" i="19"/>
  <c r="Q23" i="18"/>
  <c r="D23" i="18"/>
  <c r="K23" i="18"/>
  <c r="G23" i="18"/>
  <c r="F23" i="18"/>
  <c r="P71" i="19"/>
  <c r="H71" i="19"/>
  <c r="O47" i="19"/>
  <c r="G47" i="19"/>
  <c r="M47" i="19"/>
  <c r="E47" i="19"/>
  <c r="Q71" i="19"/>
  <c r="H47" i="19"/>
  <c r="O71" i="19"/>
  <c r="G71" i="19"/>
  <c r="N47" i="19"/>
  <c r="F47" i="19"/>
  <c r="N71" i="19"/>
  <c r="F71" i="19"/>
  <c r="M71" i="19"/>
  <c r="E71" i="19"/>
  <c r="L47" i="19"/>
  <c r="D47" i="19"/>
  <c r="S71" i="19"/>
  <c r="C71" i="19"/>
  <c r="R47" i="19"/>
  <c r="J71" i="19"/>
  <c r="I47" i="19"/>
  <c r="L71" i="19"/>
  <c r="D71" i="19"/>
  <c r="S47" i="19"/>
  <c r="K47" i="19"/>
  <c r="C47" i="19"/>
  <c r="K71" i="19"/>
  <c r="J47" i="19"/>
  <c r="J23" i="19" s="1"/>
  <c r="R71" i="19"/>
  <c r="Q47" i="19"/>
  <c r="Q23" i="19" s="1"/>
  <c r="I71" i="19"/>
  <c r="P47" i="19"/>
  <c r="E22" i="19"/>
  <c r="F22" i="19"/>
  <c r="Q22" i="19"/>
  <c r="E22" i="18"/>
  <c r="AP53" i="3"/>
  <c r="R23" i="18"/>
  <c r="S23" i="18"/>
  <c r="C23" i="18"/>
  <c r="T47" i="18"/>
  <c r="T71" i="18"/>
  <c r="L23" i="18"/>
  <c r="E23" i="18"/>
  <c r="C22" i="19"/>
  <c r="M22" i="19"/>
  <c r="M22" i="18"/>
  <c r="I22" i="18"/>
  <c r="J22" i="18"/>
  <c r="O22" i="18"/>
  <c r="J22" i="19"/>
  <c r="T46" i="18"/>
  <c r="R22" i="18"/>
  <c r="S22" i="19"/>
  <c r="O22" i="19"/>
  <c r="K22" i="19"/>
  <c r="D22" i="19"/>
  <c r="R22" i="19"/>
  <c r="T46" i="19"/>
  <c r="N22" i="19"/>
  <c r="D22" i="18"/>
  <c r="T70" i="18"/>
  <c r="N22" i="18"/>
  <c r="C6" i="19"/>
  <c r="L22" i="19"/>
  <c r="T70" i="19"/>
  <c r="H22" i="19"/>
  <c r="G22" i="19"/>
  <c r="L22" i="18"/>
  <c r="C22" i="18"/>
  <c r="F22" i="18"/>
  <c r="S6" i="19"/>
  <c r="S6" i="18"/>
  <c r="W108" i="5"/>
  <c r="P114" i="5"/>
  <c r="Q114" i="5" s="1"/>
  <c r="R114" i="5" s="1"/>
  <c r="W114" i="5" s="1"/>
  <c r="Y109" i="5"/>
  <c r="W109" i="5"/>
  <c r="X109" i="5"/>
  <c r="Q84" i="5"/>
  <c r="G6" i="18"/>
  <c r="E6" i="18"/>
  <c r="AD74" i="5"/>
  <c r="J6" i="19"/>
  <c r="O6" i="18"/>
  <c r="M6" i="18"/>
  <c r="AI9" i="3"/>
  <c r="AO14" i="3"/>
  <c r="W113" i="5"/>
  <c r="P89" i="5"/>
  <c r="Q89" i="5" s="1"/>
  <c r="R89" i="5" s="1"/>
  <c r="AG109" i="3"/>
  <c r="AH109" i="3" s="1"/>
  <c r="AF115" i="3"/>
  <c r="AF124" i="3" s="1"/>
  <c r="X113" i="5"/>
  <c r="Q82" i="5"/>
  <c r="R82" i="5" s="1"/>
  <c r="P10" i="5"/>
  <c r="Q10" i="5" s="1"/>
  <c r="R10" i="5" s="1"/>
  <c r="D6" i="16" s="1"/>
  <c r="G6" i="16" s="1"/>
  <c r="H6" i="16" s="1"/>
  <c r="I6" i="16" s="1"/>
  <c r="AF90" i="5"/>
  <c r="AG113" i="5"/>
  <c r="AH113" i="5" s="1"/>
  <c r="J90" i="5"/>
  <c r="M111" i="5"/>
  <c r="AG113" i="3"/>
  <c r="AH113" i="3" s="1"/>
  <c r="AO113" i="3" s="1"/>
  <c r="N125" i="3"/>
  <c r="D6" i="19"/>
  <c r="E6" i="19"/>
  <c r="AF10" i="5"/>
  <c r="AG10" i="5" s="1"/>
  <c r="AH10" i="5" s="1"/>
  <c r="P6" i="19"/>
  <c r="C6" i="18"/>
  <c r="AH89" i="5"/>
  <c r="AN89" i="5" s="1"/>
  <c r="AE91" i="5"/>
  <c r="Q89" i="3"/>
  <c r="R89" i="3" s="1"/>
  <c r="P6" i="18"/>
  <c r="M112" i="5"/>
  <c r="J112" i="5"/>
  <c r="AE87" i="5"/>
  <c r="AH109" i="5"/>
  <c r="AN113" i="5"/>
  <c r="AM113" i="5"/>
  <c r="AO113" i="5"/>
  <c r="AD112" i="5"/>
  <c r="AF112" i="5" s="1"/>
  <c r="AA112" i="5"/>
  <c r="AB112" i="5" s="1"/>
  <c r="AB116" i="3"/>
  <c r="AA116" i="5"/>
  <c r="AB116" i="5" s="1"/>
  <c r="P87" i="3"/>
  <c r="AF75" i="3"/>
  <c r="AF76" i="3" s="1"/>
  <c r="AP8" i="3"/>
  <c r="AB87" i="3"/>
  <c r="AA87" i="5"/>
  <c r="AB87" i="5" s="1"/>
  <c r="N6" i="19"/>
  <c r="K115" i="5"/>
  <c r="L115" i="5" s="1"/>
  <c r="X114" i="5"/>
  <c r="Y114" i="5"/>
  <c r="I6" i="18"/>
  <c r="L87" i="3"/>
  <c r="AC75" i="5"/>
  <c r="AC76" i="5" s="1"/>
  <c r="Q86" i="3"/>
  <c r="R86" i="3" s="1"/>
  <c r="Q85" i="3"/>
  <c r="R85" i="3" s="1"/>
  <c r="P85" i="5"/>
  <c r="Q85" i="5" s="1"/>
  <c r="R85" i="5" s="1"/>
  <c r="G6" i="19"/>
  <c r="M86" i="5"/>
  <c r="N115" i="5"/>
  <c r="P115" i="5" s="1"/>
  <c r="Y110" i="5"/>
  <c r="W110" i="5"/>
  <c r="X110" i="5"/>
  <c r="J6" i="18"/>
  <c r="N6" i="18"/>
  <c r="F6" i="18"/>
  <c r="Q6" i="18"/>
  <c r="AF115" i="5"/>
  <c r="AG85" i="3"/>
  <c r="AH85" i="3"/>
  <c r="AO85" i="3" s="1"/>
  <c r="AB86" i="3"/>
  <c r="AA86" i="5"/>
  <c r="AB86" i="5" s="1"/>
  <c r="F6" i="19"/>
  <c r="AF116" i="3"/>
  <c r="AF125" i="3" s="1"/>
  <c r="AD116" i="5"/>
  <c r="AF116" i="5" s="1"/>
  <c r="AF86" i="5"/>
  <c r="AG84" i="5"/>
  <c r="AH84" i="5" s="1"/>
  <c r="T30" i="18"/>
  <c r="R6" i="18"/>
  <c r="AA90" i="5"/>
  <c r="AB90" i="5" s="1"/>
  <c r="AB90" i="3"/>
  <c r="O91" i="3"/>
  <c r="O100" i="3" s="1"/>
  <c r="O101" i="3" s="1"/>
  <c r="AD91" i="5"/>
  <c r="AF91" i="3"/>
  <c r="AF86" i="3"/>
  <c r="L6" i="19"/>
  <c r="M6" i="19"/>
  <c r="H6" i="19"/>
  <c r="K6" i="18"/>
  <c r="H6" i="18"/>
  <c r="AF90" i="3"/>
  <c r="AG114" i="3"/>
  <c r="AH114" i="3" s="1"/>
  <c r="AM114" i="3" s="1"/>
  <c r="AG110" i="3"/>
  <c r="AH110" i="3" s="1"/>
  <c r="AF9" i="5"/>
  <c r="AG9" i="5" s="1"/>
  <c r="AH9" i="5" s="1"/>
  <c r="L90" i="3"/>
  <c r="T30" i="19"/>
  <c r="R6" i="19"/>
  <c r="AD87" i="5"/>
  <c r="AF87" i="3"/>
  <c r="AB91" i="3"/>
  <c r="AA91" i="5"/>
  <c r="AB91" i="5" s="1"/>
  <c r="O6" i="19"/>
  <c r="R84" i="5"/>
  <c r="P111" i="3"/>
  <c r="Q111" i="3" s="1"/>
  <c r="R111" i="3" s="1"/>
  <c r="X111" i="3" s="1"/>
  <c r="L11" i="3"/>
  <c r="L74" i="3" s="1"/>
  <c r="K11" i="5"/>
  <c r="L11" i="5" s="1"/>
  <c r="AD111" i="5"/>
  <c r="AF111" i="5" s="1"/>
  <c r="AG111" i="5" s="1"/>
  <c r="AH111" i="5" s="1"/>
  <c r="AG111" i="3"/>
  <c r="AH111" i="3" s="1"/>
  <c r="L6" i="18"/>
  <c r="T54" i="18"/>
  <c r="AE12" i="5"/>
  <c r="AF12" i="5" s="1"/>
  <c r="AG12" i="5" s="1"/>
  <c r="AH12" i="5" s="1"/>
  <c r="AF114" i="5"/>
  <c r="AG114" i="5" s="1"/>
  <c r="L12" i="3"/>
  <c r="K12" i="5"/>
  <c r="L12" i="5" s="1"/>
  <c r="AG110" i="5"/>
  <c r="AH110" i="5" s="1"/>
  <c r="AG84" i="3"/>
  <c r="AH84" i="3" s="1"/>
  <c r="X88" i="5"/>
  <c r="W88" i="5"/>
  <c r="Y88" i="5"/>
  <c r="O116" i="3"/>
  <c r="O116" i="5" s="1"/>
  <c r="P116" i="5" s="1"/>
  <c r="AP7" i="3"/>
  <c r="AB115" i="3"/>
  <c r="AA115" i="5"/>
  <c r="AB115" i="5" s="1"/>
  <c r="P83" i="5"/>
  <c r="Q83" i="5" s="1"/>
  <c r="R83" i="5" s="1"/>
  <c r="N11" i="5"/>
  <c r="P11" i="5" s="1"/>
  <c r="I6" i="19"/>
  <c r="T54" i="19"/>
  <c r="Q6" i="19"/>
  <c r="L91" i="3"/>
  <c r="D6" i="18"/>
  <c r="N12" i="5"/>
  <c r="AI10" i="3"/>
  <c r="Q88" i="3"/>
  <c r="R88" i="3" s="1"/>
  <c r="Y88" i="3" s="1"/>
  <c r="AG85" i="5"/>
  <c r="AH85" i="5" s="1"/>
  <c r="N106" i="5"/>
  <c r="AA81" i="5"/>
  <c r="AB81" i="5" s="1"/>
  <c r="AG81" i="3"/>
  <c r="AH81" i="3" s="1"/>
  <c r="K78" i="5"/>
  <c r="O104" i="5"/>
  <c r="Q81" i="3"/>
  <c r="R81" i="3" s="1"/>
  <c r="AO80" i="3"/>
  <c r="AP80" i="3" s="1"/>
  <c r="AN80" i="3"/>
  <c r="AM80" i="3"/>
  <c r="AD106" i="5"/>
  <c r="AA106" i="5"/>
  <c r="AB106" i="5" s="1"/>
  <c r="AF79" i="3"/>
  <c r="AF98" i="3" s="1"/>
  <c r="K106" i="5"/>
  <c r="L106" i="5" s="1"/>
  <c r="AG104" i="3"/>
  <c r="AH104" i="3" s="1"/>
  <c r="AM104" i="3" s="1"/>
  <c r="AG104" i="5"/>
  <c r="AH104" i="5" s="1"/>
  <c r="P106" i="3"/>
  <c r="Q106" i="3" s="1"/>
  <c r="AA80" i="5"/>
  <c r="AB80" i="5" s="1"/>
  <c r="AD80" i="5"/>
  <c r="AF80" i="5" s="1"/>
  <c r="AG80" i="5" s="1"/>
  <c r="Q4" i="5"/>
  <c r="R4" i="5" s="1"/>
  <c r="AD105" i="5"/>
  <c r="AF105" i="5" s="1"/>
  <c r="AA105" i="5"/>
  <c r="AB105" i="5" s="1"/>
  <c r="AG105" i="5" s="1"/>
  <c r="AH105" i="5" s="1"/>
  <c r="AE98" i="3"/>
  <c r="AF79" i="5"/>
  <c r="AG79" i="5" s="1"/>
  <c r="AH79" i="5" s="1"/>
  <c r="AF5" i="5"/>
  <c r="AG5" i="5" s="1"/>
  <c r="AH5" i="5" s="1"/>
  <c r="J80" i="5"/>
  <c r="Q79" i="3"/>
  <c r="R79" i="3" s="1"/>
  <c r="N79" i="5"/>
  <c r="K104" i="5"/>
  <c r="L104" i="5" s="1"/>
  <c r="L80" i="3"/>
  <c r="Q80" i="3" s="1"/>
  <c r="R80" i="3" s="1"/>
  <c r="K105" i="5"/>
  <c r="L105" i="5" s="1"/>
  <c r="Q105" i="5" s="1"/>
  <c r="R105" i="5" s="1"/>
  <c r="N104" i="5"/>
  <c r="AP47" i="5"/>
  <c r="AO44" i="5"/>
  <c r="X5" i="3"/>
  <c r="AO64" i="5"/>
  <c r="AP64" i="5" s="1"/>
  <c r="BQ21" i="1"/>
  <c r="W5" i="3"/>
  <c r="AJ22" i="1"/>
  <c r="BW22" i="1" s="1"/>
  <c r="AO13" i="5"/>
  <c r="BQ103" i="1"/>
  <c r="X23" i="5"/>
  <c r="W23" i="5"/>
  <c r="AI14" i="1"/>
  <c r="BV14" i="1" s="1"/>
  <c r="AM59" i="3"/>
  <c r="AI59" i="1"/>
  <c r="BW59" i="1" s="1"/>
  <c r="AN59" i="3"/>
  <c r="BV18" i="1"/>
  <c r="BP13" i="1"/>
  <c r="AP56" i="5"/>
  <c r="AM13" i="5"/>
  <c r="AN68" i="5"/>
  <c r="AM68" i="5"/>
  <c r="BW68" i="1"/>
  <c r="AP19" i="5"/>
  <c r="AN7" i="5"/>
  <c r="Y66" i="5"/>
  <c r="CC99" i="1"/>
  <c r="CH78" i="1"/>
  <c r="BQ16" i="1"/>
  <c r="AO68" i="5"/>
  <c r="Y60" i="5"/>
  <c r="W60" i="5"/>
  <c r="X60" i="5"/>
  <c r="AP44" i="3"/>
  <c r="AB96" i="1"/>
  <c r="BP96" i="1" s="1"/>
  <c r="AM32" i="5"/>
  <c r="Q45" i="3"/>
  <c r="R45" i="3" s="1"/>
  <c r="AO32" i="5"/>
  <c r="BC101" i="1"/>
  <c r="CN101" i="1" s="1"/>
  <c r="M126" i="3"/>
  <c r="AJ41" i="1"/>
  <c r="BQ59" i="1"/>
  <c r="AM60" i="5"/>
  <c r="N122" i="3"/>
  <c r="M122" i="5"/>
  <c r="BV106" i="1"/>
  <c r="AO67" i="5"/>
  <c r="AN67" i="5"/>
  <c r="AM67" i="5"/>
  <c r="AC93" i="1"/>
  <c r="AJ93" i="1" s="1"/>
  <c r="CI60" i="1"/>
  <c r="BU60" i="1"/>
  <c r="BP60" i="1"/>
  <c r="AI60" i="1"/>
  <c r="BW60" i="1" s="1"/>
  <c r="AJ42" i="1"/>
  <c r="BW42" i="1" s="1"/>
  <c r="AP60" i="3"/>
  <c r="AO59" i="5"/>
  <c r="AN59" i="5"/>
  <c r="AM59" i="5"/>
  <c r="W41" i="5"/>
  <c r="CI59" i="1"/>
  <c r="BK93" i="1"/>
  <c r="X41" i="5"/>
  <c r="X42" i="5"/>
  <c r="AH90" i="1"/>
  <c r="BU90" i="1" s="1"/>
  <c r="AB90" i="1"/>
  <c r="BP90" i="1" s="1"/>
  <c r="BQ60" i="1"/>
  <c r="CI34" i="1"/>
  <c r="BQ58" i="1"/>
  <c r="N97" i="3"/>
  <c r="X15" i="5"/>
  <c r="Y15" i="5"/>
  <c r="AO34" i="3"/>
  <c r="BD81" i="1"/>
  <c r="CO81" i="1" s="1"/>
  <c r="AH98" i="1"/>
  <c r="BU98" i="1" s="1"/>
  <c r="X23" i="3"/>
  <c r="Y23" i="3"/>
  <c r="W23" i="3"/>
  <c r="AP83" i="3"/>
  <c r="BD11" i="1"/>
  <c r="CO11" i="1" s="1"/>
  <c r="AB11" i="1"/>
  <c r="BP11" i="1" s="1"/>
  <c r="AP38" i="5"/>
  <c r="AP63" i="3"/>
  <c r="CN46" i="1"/>
  <c r="CO46" i="1"/>
  <c r="BQ46" i="1"/>
  <c r="AI46" i="1"/>
  <c r="AI45" i="1"/>
  <c r="BW45" i="1" s="1"/>
  <c r="BQ45" i="1"/>
  <c r="BW104" i="1"/>
  <c r="BV104" i="1"/>
  <c r="AC9" i="1"/>
  <c r="AJ9" i="1" s="1"/>
  <c r="AM45" i="3"/>
  <c r="AO45" i="3"/>
  <c r="AN45" i="3"/>
  <c r="BD12" i="1"/>
  <c r="CN12" i="1" s="1"/>
  <c r="AN14" i="3"/>
  <c r="AC10" i="1"/>
  <c r="AJ10" i="1" s="1"/>
  <c r="BW10" i="1" s="1"/>
  <c r="BK44" i="1"/>
  <c r="CI4" i="1"/>
  <c r="CB80" i="1"/>
  <c r="AM14" i="3"/>
  <c r="AP20" i="5"/>
  <c r="AO41" i="5"/>
  <c r="AN41" i="5"/>
  <c r="AM41" i="5"/>
  <c r="BP46" i="1"/>
  <c r="BP45" i="1"/>
  <c r="R46" i="3"/>
  <c r="AO46" i="3"/>
  <c r="AM46" i="3"/>
  <c r="AN46" i="3"/>
  <c r="AI93" i="1"/>
  <c r="BW93" i="1" s="1"/>
  <c r="AB12" i="1"/>
  <c r="BW56" i="1"/>
  <c r="BV56" i="1"/>
  <c r="BW26" i="1"/>
  <c r="AO10" i="3"/>
  <c r="BP77" i="1"/>
  <c r="AB95" i="1"/>
  <c r="BP95" i="1" s="1"/>
  <c r="BV8" i="1"/>
  <c r="AM57" i="5"/>
  <c r="BQ61" i="1"/>
  <c r="AN10" i="3"/>
  <c r="AO57" i="5"/>
  <c r="AJ49" i="1"/>
  <c r="K124" i="3"/>
  <c r="AC100" i="5"/>
  <c r="AB89" i="1"/>
  <c r="AI89" i="1" s="1"/>
  <c r="BW89" i="1" s="1"/>
  <c r="AP53" i="5"/>
  <c r="K97" i="3"/>
  <c r="Q109" i="3"/>
  <c r="R109" i="3" s="1"/>
  <c r="X109" i="3" s="1"/>
  <c r="V96" i="1"/>
  <c r="BK96" i="1" s="1"/>
  <c r="CC12" i="1"/>
  <c r="P97" i="3"/>
  <c r="CG80" i="1"/>
  <c r="BW34" i="1"/>
  <c r="AP58" i="5"/>
  <c r="R114" i="3"/>
  <c r="X114" i="3" s="1"/>
  <c r="CH77" i="1"/>
  <c r="AD76" i="3"/>
  <c r="AM34" i="3"/>
  <c r="AA99" i="3"/>
  <c r="BW16" i="1"/>
  <c r="AB71" i="1"/>
  <c r="AI71" i="1" s="1"/>
  <c r="BW71" i="1" s="1"/>
  <c r="CN6" i="1"/>
  <c r="X14" i="5"/>
  <c r="BW44" i="1"/>
  <c r="X31" i="5"/>
  <c r="AO83" i="5"/>
  <c r="AB72" i="1"/>
  <c r="BP72" i="1" s="1"/>
  <c r="P99" i="3"/>
  <c r="BQ14" i="1"/>
  <c r="AO7" i="5"/>
  <c r="AM62" i="5"/>
  <c r="N99" i="3"/>
  <c r="J76" i="3"/>
  <c r="CI94" i="1"/>
  <c r="CG91" i="1"/>
  <c r="AC101" i="3"/>
  <c r="AN15" i="5"/>
  <c r="AO40" i="5"/>
  <c r="AM40" i="5"/>
  <c r="AN40" i="5"/>
  <c r="BD71" i="1"/>
  <c r="CO71" i="1" s="1"/>
  <c r="BQ34" i="1"/>
  <c r="BQ75" i="1"/>
  <c r="CI13" i="1"/>
  <c r="AJ33" i="1"/>
  <c r="Y35" i="5"/>
  <c r="V81" i="1"/>
  <c r="AC81" i="1" s="1"/>
  <c r="AJ81" i="1" s="1"/>
  <c r="BE15" i="1"/>
  <c r="AP17" i="5"/>
  <c r="CB79" i="1"/>
  <c r="AN89" i="3"/>
  <c r="AO89" i="3"/>
  <c r="BK78" i="1"/>
  <c r="CI16" i="1"/>
  <c r="CB83" i="1"/>
  <c r="P103" i="3"/>
  <c r="P122" i="3" s="1"/>
  <c r="O76" i="3"/>
  <c r="P11" i="3"/>
  <c r="P74" i="3" s="1"/>
  <c r="BV44" i="1"/>
  <c r="CB98" i="1"/>
  <c r="CM6" i="1"/>
  <c r="BQ57" i="1"/>
  <c r="AJ57" i="1"/>
  <c r="BW66" i="1"/>
  <c r="CO4" i="1"/>
  <c r="AA76" i="3"/>
  <c r="AO13" i="3"/>
  <c r="AM13" i="3"/>
  <c r="AN13" i="3"/>
  <c r="BV34" i="1"/>
  <c r="AP94" i="5"/>
  <c r="BQ13" i="1"/>
  <c r="AO39" i="5"/>
  <c r="AM39" i="5"/>
  <c r="CI93" i="1"/>
  <c r="AF97" i="5"/>
  <c r="AA97" i="5"/>
  <c r="AC90" i="1"/>
  <c r="AJ90" i="1" s="1"/>
  <c r="AC89" i="1"/>
  <c r="AJ89" i="1" s="1"/>
  <c r="BK89" i="1"/>
  <c r="K72" i="5"/>
  <c r="L3" i="5"/>
  <c r="CO94" i="1"/>
  <c r="CN94" i="1"/>
  <c r="AH80" i="1"/>
  <c r="CC11" i="1"/>
  <c r="AX12" i="1"/>
  <c r="CI12" i="1" s="1"/>
  <c r="AX11" i="1"/>
  <c r="BE11" i="1" s="1"/>
  <c r="V11" i="1"/>
  <c r="AO43" i="5"/>
  <c r="AM43" i="5"/>
  <c r="AN43" i="5"/>
  <c r="AJ94" i="1"/>
  <c r="BW94" i="1" s="1"/>
  <c r="BQ94" i="1"/>
  <c r="AO14" i="5"/>
  <c r="AN14" i="5"/>
  <c r="AM14" i="5"/>
  <c r="BT72" i="1"/>
  <c r="O79" i="5" s="1"/>
  <c r="BJ98" i="1"/>
  <c r="AB80" i="1"/>
  <c r="AB79" i="1"/>
  <c r="BJ79" i="1"/>
  <c r="O73" i="5"/>
  <c r="AN15" i="3"/>
  <c r="AM15" i="3"/>
  <c r="AO15" i="3"/>
  <c r="L116" i="3"/>
  <c r="L125" i="3" s="1"/>
  <c r="K125" i="3"/>
  <c r="AB74" i="1"/>
  <c r="BP74" i="1" s="1"/>
  <c r="AB73" i="1"/>
  <c r="BP73" i="1" s="1"/>
  <c r="BJ73" i="1"/>
  <c r="Y5" i="5"/>
  <c r="X5" i="5"/>
  <c r="W5" i="5"/>
  <c r="AM30" i="5"/>
  <c r="AO30" i="5"/>
  <c r="AN30" i="5"/>
  <c r="AI81" i="1"/>
  <c r="BW81" i="1" s="1"/>
  <c r="CL74" i="1"/>
  <c r="AE81" i="5" s="1"/>
  <c r="AF81" i="5" s="1"/>
  <c r="AG81" i="5" s="1"/>
  <c r="AH81" i="5" s="1"/>
  <c r="AM66" i="5"/>
  <c r="AN66" i="5"/>
  <c r="AO66" i="5"/>
  <c r="BD5" i="1"/>
  <c r="CO5" i="1" s="1"/>
  <c r="CH5" i="1"/>
  <c r="BV10" i="1"/>
  <c r="X110" i="3"/>
  <c r="W110" i="3"/>
  <c r="Y110" i="3"/>
  <c r="CO16" i="1"/>
  <c r="CN16" i="1"/>
  <c r="AH101" i="1"/>
  <c r="BV101" i="1" s="1"/>
  <c r="BO101" i="1"/>
  <c r="AM33" i="3"/>
  <c r="AO33" i="3"/>
  <c r="AN33" i="3"/>
  <c r="AW101" i="1"/>
  <c r="AW102" i="1"/>
  <c r="CH102" i="1" s="1"/>
  <c r="U101" i="1"/>
  <c r="CB101" i="1"/>
  <c r="V82" i="1"/>
  <c r="BK82" i="1" s="1"/>
  <c r="CC82" i="1"/>
  <c r="AM88" i="3"/>
  <c r="AO88" i="3"/>
  <c r="AN88" i="3"/>
  <c r="L73" i="3"/>
  <c r="Q4" i="3"/>
  <c r="R4" i="3" s="1"/>
  <c r="BE75" i="1"/>
  <c r="CI75" i="1"/>
  <c r="BJ84" i="1"/>
  <c r="AC97" i="5"/>
  <c r="AH73" i="1"/>
  <c r="BV73" i="1" s="1"/>
  <c r="AH83" i="1"/>
  <c r="BV83" i="1" s="1"/>
  <c r="BE62" i="1"/>
  <c r="CO62" i="1" s="1"/>
  <c r="CI62" i="1"/>
  <c r="AB74" i="3"/>
  <c r="AB92" i="1"/>
  <c r="AB91" i="1"/>
  <c r="P78" i="5"/>
  <c r="CH96" i="1"/>
  <c r="BD96" i="1"/>
  <c r="AA100" i="3"/>
  <c r="AG103" i="3"/>
  <c r="AH103" i="3" s="1"/>
  <c r="AB122" i="3"/>
  <c r="AW97" i="1"/>
  <c r="AW98" i="1"/>
  <c r="CH98" i="1" s="1"/>
  <c r="U97" i="1"/>
  <c r="CB97" i="1"/>
  <c r="AC125" i="5"/>
  <c r="AO63" i="5"/>
  <c r="AN63" i="5"/>
  <c r="AM63" i="5"/>
  <c r="N124" i="3"/>
  <c r="CM12" i="1"/>
  <c r="L104" i="3"/>
  <c r="K123" i="3"/>
  <c r="AA75" i="5"/>
  <c r="AA76" i="5" s="1"/>
  <c r="AC96" i="1"/>
  <c r="AC95" i="1"/>
  <c r="AJ95" i="1" s="1"/>
  <c r="BK95" i="1"/>
  <c r="AO31" i="5"/>
  <c r="AM31" i="5"/>
  <c r="AN31" i="5"/>
  <c r="AO16" i="3"/>
  <c r="AN16" i="3"/>
  <c r="AM16" i="3"/>
  <c r="BK12" i="1"/>
  <c r="BE9" i="1"/>
  <c r="CI9" i="1"/>
  <c r="AC78" i="1"/>
  <c r="AJ78" i="1" s="1"/>
  <c r="AC77" i="1"/>
  <c r="AJ77" i="1" s="1"/>
  <c r="BK77" i="1"/>
  <c r="AH84" i="1"/>
  <c r="BI84" i="1"/>
  <c r="BO84" i="1"/>
  <c r="AG84" i="1"/>
  <c r="BN84" i="1"/>
  <c r="N91" i="5" s="1"/>
  <c r="BC97" i="1"/>
  <c r="CN97" i="1" s="1"/>
  <c r="CG97" i="1"/>
  <c r="AI5" i="1"/>
  <c r="BW5" i="1" s="1"/>
  <c r="BP5" i="1"/>
  <c r="AC5" i="1"/>
  <c r="AJ5" i="1" s="1"/>
  <c r="AC6" i="1"/>
  <c r="AJ6" i="1" s="1"/>
  <c r="BK5" i="1"/>
  <c r="J122" i="5"/>
  <c r="AO18" i="5"/>
  <c r="AN18" i="5"/>
  <c r="AM18" i="5"/>
  <c r="BD99" i="1"/>
  <c r="CO99" i="1" s="1"/>
  <c r="AB74" i="5"/>
  <c r="Z125" i="5"/>
  <c r="AQ79" i="1"/>
  <c r="V79" i="1" s="1"/>
  <c r="BP10" i="1"/>
  <c r="AN61" i="3"/>
  <c r="AO61" i="3"/>
  <c r="AM61" i="3"/>
  <c r="BQ3" i="1"/>
  <c r="AQ84" i="1"/>
  <c r="Q78" i="3"/>
  <c r="R78" i="3" s="1"/>
  <c r="AI78" i="1"/>
  <c r="AQ97" i="1"/>
  <c r="V97" i="1" s="1"/>
  <c r="M74" i="5"/>
  <c r="L97" i="3"/>
  <c r="AC100" i="1"/>
  <c r="AC99" i="1"/>
  <c r="AJ99" i="1" s="1"/>
  <c r="AE100" i="3"/>
  <c r="AJ25" i="1"/>
  <c r="Z124" i="5"/>
  <c r="L103" i="3"/>
  <c r="V100" i="1"/>
  <c r="BK100" i="1" s="1"/>
  <c r="BD72" i="1"/>
  <c r="O123" i="3"/>
  <c r="BE33" i="1"/>
  <c r="BJ102" i="1"/>
  <c r="BK102" i="1"/>
  <c r="BQ26" i="1"/>
  <c r="Z101" i="3"/>
  <c r="AH3" i="3"/>
  <c r="AH100" i="1"/>
  <c r="BO100" i="1"/>
  <c r="AB73" i="3"/>
  <c r="AG73" i="3"/>
  <c r="CG79" i="1"/>
  <c r="N74" i="3"/>
  <c r="AX82" i="1"/>
  <c r="BE82" i="1" s="1"/>
  <c r="CO82" i="1" s="1"/>
  <c r="AX81" i="1"/>
  <c r="BE81" i="1" s="1"/>
  <c r="CM72" i="1"/>
  <c r="M75" i="5"/>
  <c r="M76" i="3"/>
  <c r="BV16" i="1"/>
  <c r="AW83" i="1"/>
  <c r="BD83" i="1" s="1"/>
  <c r="CO83" i="1" s="1"/>
  <c r="AW84" i="1"/>
  <c r="CH84" i="1" s="1"/>
  <c r="AX99" i="1"/>
  <c r="BE99" i="1" s="1"/>
  <c r="AX100" i="1"/>
  <c r="BE100" i="1" s="1"/>
  <c r="L100" i="3"/>
  <c r="K100" i="3"/>
  <c r="AG97" i="1"/>
  <c r="BU97" i="1" s="1"/>
  <c r="BN97" i="1"/>
  <c r="K111" i="5" s="1"/>
  <c r="L111" i="5" s="1"/>
  <c r="BO97" i="1"/>
  <c r="CI14" i="1"/>
  <c r="CB91" i="1"/>
  <c r="AJ61" i="1"/>
  <c r="N73" i="5"/>
  <c r="AG83" i="1"/>
  <c r="BU83" i="1" s="1"/>
  <c r="BO83" i="1"/>
  <c r="BN83" i="1"/>
  <c r="N90" i="5" s="1"/>
  <c r="P90" i="5" s="1"/>
  <c r="P104" i="3"/>
  <c r="N123" i="5"/>
  <c r="AB103" i="5"/>
  <c r="AG103" i="5" s="1"/>
  <c r="Z97" i="5"/>
  <c r="AM49" i="5"/>
  <c r="AO49" i="5"/>
  <c r="AN49" i="5"/>
  <c r="AC71" i="1"/>
  <c r="AJ71" i="1" s="1"/>
  <c r="AC72" i="1"/>
  <c r="AJ72" i="1" s="1"/>
  <c r="AI62" i="1"/>
  <c r="BV62" i="1" s="1"/>
  <c r="BQ62" i="1"/>
  <c r="BP62" i="1"/>
  <c r="AC124" i="5"/>
  <c r="CO34" i="1"/>
  <c r="CN4" i="1"/>
  <c r="BC84" i="1"/>
  <c r="AF73" i="5"/>
  <c r="BD100" i="1"/>
  <c r="K73" i="5"/>
  <c r="BO102" i="1"/>
  <c r="AO4" i="3"/>
  <c r="AN4" i="3"/>
  <c r="AM4" i="3"/>
  <c r="AB123" i="3"/>
  <c r="BD95" i="1"/>
  <c r="CO95" i="1" s="1"/>
  <c r="BV40" i="1"/>
  <c r="AB84" i="1"/>
  <c r="AI84" i="1" s="1"/>
  <c r="AB83" i="1"/>
  <c r="BP83" i="1" s="1"/>
  <c r="BP9" i="1"/>
  <c r="AO95" i="5"/>
  <c r="AN95" i="5"/>
  <c r="AM95" i="5"/>
  <c r="AX72" i="1"/>
  <c r="BE72" i="1" s="1"/>
  <c r="AX71" i="1"/>
  <c r="BE71" i="1" s="1"/>
  <c r="CH95" i="1"/>
  <c r="Z100" i="5"/>
  <c r="BT98" i="1"/>
  <c r="O112" i="5" s="1"/>
  <c r="BN74" i="1"/>
  <c r="BO74" i="1"/>
  <c r="AG74" i="1"/>
  <c r="AJ31" i="1"/>
  <c r="BQ31" i="1"/>
  <c r="AM62" i="3"/>
  <c r="AN62" i="3"/>
  <c r="AO62" i="3"/>
  <c r="BW86" i="1"/>
  <c r="CM80" i="1"/>
  <c r="K74" i="3"/>
  <c r="CH99" i="1"/>
  <c r="CI3" i="1"/>
  <c r="AX96" i="1"/>
  <c r="BE96" i="1" s="1"/>
  <c r="AX95" i="1"/>
  <c r="BE95" i="1" s="1"/>
  <c r="AO8" i="5"/>
  <c r="AN8" i="5"/>
  <c r="AM8" i="5"/>
  <c r="BT92" i="1"/>
  <c r="O106" i="5" s="1"/>
  <c r="P106" i="5" s="1"/>
  <c r="Q10" i="3"/>
  <c r="R10" i="3" s="1"/>
  <c r="AW74" i="1"/>
  <c r="CH74" i="1" s="1"/>
  <c r="AW73" i="1"/>
  <c r="CH73" i="1" s="1"/>
  <c r="CO14" i="1"/>
  <c r="CN14" i="1"/>
  <c r="BU82" i="1"/>
  <c r="AH102" i="1"/>
  <c r="BU102" i="1" s="1"/>
  <c r="BO80" i="1"/>
  <c r="BN80" i="1"/>
  <c r="K87" i="5" s="1"/>
  <c r="L87" i="5" s="1"/>
  <c r="AG80" i="1"/>
  <c r="BT80" i="1" s="1"/>
  <c r="O87" i="5" s="1"/>
  <c r="BK71" i="1"/>
  <c r="AQ83" i="1"/>
  <c r="V83" i="1" s="1"/>
  <c r="BW58" i="1"/>
  <c r="BV58" i="1"/>
  <c r="N100" i="3"/>
  <c r="CH82" i="1"/>
  <c r="BE10" i="1"/>
  <c r="CO10" i="1" s="1"/>
  <c r="AD99" i="3"/>
  <c r="BV4" i="1"/>
  <c r="BU4" i="1"/>
  <c r="BO98" i="1"/>
  <c r="BN98" i="1"/>
  <c r="BW76" i="1"/>
  <c r="BV76" i="1"/>
  <c r="AQ101" i="1"/>
  <c r="V101" i="1" s="1"/>
  <c r="AX89" i="1"/>
  <c r="BE89" i="1" s="1"/>
  <c r="AX90" i="1"/>
  <c r="BE90" i="1" s="1"/>
  <c r="AX78" i="1"/>
  <c r="BE78" i="1" s="1"/>
  <c r="CO78" i="1" s="1"/>
  <c r="AX77" i="1"/>
  <c r="BE77" i="1" s="1"/>
  <c r="AG3" i="5"/>
  <c r="CH90" i="1"/>
  <c r="BD90" i="1"/>
  <c r="Q9" i="3"/>
  <c r="K75" i="3"/>
  <c r="W63" i="3"/>
  <c r="Y63" i="3"/>
  <c r="X63" i="3"/>
  <c r="AX5" i="1"/>
  <c r="BE5" i="1" s="1"/>
  <c r="AX6" i="1"/>
  <c r="AB97" i="3"/>
  <c r="AG78" i="3"/>
  <c r="BQ76" i="1"/>
  <c r="BC92" i="1"/>
  <c r="BQ15" i="1"/>
  <c r="AA92" i="1"/>
  <c r="AA91" i="1"/>
  <c r="BJ91" i="1"/>
  <c r="BI91" i="1"/>
  <c r="CC71" i="1"/>
  <c r="P103" i="5"/>
  <c r="AI82" i="1"/>
  <c r="CL92" i="1"/>
  <c r="AB100" i="1"/>
  <c r="AB99" i="1"/>
  <c r="BP99" i="1" s="1"/>
  <c r="BK99" i="1"/>
  <c r="AA125" i="3"/>
  <c r="BW4" i="1"/>
  <c r="J100" i="3"/>
  <c r="J101" i="3" s="1"/>
  <c r="Q6" i="3"/>
  <c r="R6" i="3" s="1"/>
  <c r="CH89" i="1"/>
  <c r="BC74" i="1"/>
  <c r="N75" i="3"/>
  <c r="P12" i="3"/>
  <c r="P75" i="3" s="1"/>
  <c r="AC122" i="5"/>
  <c r="J74" i="5"/>
  <c r="AI6" i="1"/>
  <c r="Z99" i="5"/>
  <c r="AQ91" i="1"/>
  <c r="V91" i="1" s="1"/>
  <c r="BK91" i="1" s="1"/>
  <c r="AH72" i="1"/>
  <c r="BU72" i="1" s="1"/>
  <c r="CH6" i="1"/>
  <c r="J75" i="5"/>
  <c r="CC5" i="1"/>
  <c r="AB78" i="5"/>
  <c r="AG78" i="5" s="1"/>
  <c r="AQ98" i="1"/>
  <c r="V98" i="1" s="1"/>
  <c r="BK98" i="1" s="1"/>
  <c r="Q113" i="3"/>
  <c r="R113" i="3" s="1"/>
  <c r="K99" i="3"/>
  <c r="AD75" i="5"/>
  <c r="AB75" i="3"/>
  <c r="AC99" i="5"/>
  <c r="BC98" i="1"/>
  <c r="N123" i="3"/>
  <c r="AG73" i="1"/>
  <c r="BU73" i="1" s="1"/>
  <c r="BN73" i="1"/>
  <c r="K80" i="5" s="1"/>
  <c r="L80" i="5" s="1"/>
  <c r="BO73" i="1"/>
  <c r="AJ32" i="1"/>
  <c r="BW32" i="1" s="1"/>
  <c r="BQ32" i="1"/>
  <c r="AD100" i="3"/>
  <c r="BC102" i="1"/>
  <c r="BO99" i="1"/>
  <c r="AO54" i="5"/>
  <c r="AM54" i="5"/>
  <c r="AN54" i="5"/>
  <c r="AE125" i="3"/>
  <c r="AE126" i="3" s="1"/>
  <c r="BU12" i="1"/>
  <c r="BT12" i="1"/>
  <c r="O12" i="5" s="1"/>
  <c r="AE76" i="3"/>
  <c r="CC77" i="1"/>
  <c r="CN82" i="1"/>
  <c r="CM82" i="1"/>
  <c r="AQ80" i="1"/>
  <c r="V80" i="1" s="1"/>
  <c r="BK80" i="1" s="1"/>
  <c r="P98" i="3"/>
  <c r="P73" i="3"/>
  <c r="AJ50" i="1"/>
  <c r="BW50" i="1" s="1"/>
  <c r="BQ50" i="1"/>
  <c r="L115" i="3"/>
  <c r="AO25" i="5"/>
  <c r="AM25" i="5"/>
  <c r="AN25" i="5"/>
  <c r="CB84" i="1"/>
  <c r="BE76" i="1"/>
  <c r="CO76" i="1" s="1"/>
  <c r="CI76" i="1"/>
  <c r="CC89" i="1"/>
  <c r="CG92" i="1"/>
  <c r="CG83" i="1"/>
  <c r="AW79" i="1"/>
  <c r="BD79" i="1" s="1"/>
  <c r="CO79" i="1" s="1"/>
  <c r="AW80" i="1"/>
  <c r="CG73" i="1"/>
  <c r="BQ4" i="1"/>
  <c r="M100" i="3"/>
  <c r="M101" i="3" s="1"/>
  <c r="AP30" i="3"/>
  <c r="AW92" i="1"/>
  <c r="CH92" i="1" s="1"/>
  <c r="AW91" i="1"/>
  <c r="BD91" i="1" s="1"/>
  <c r="CO91" i="1" s="1"/>
  <c r="CI61" i="1"/>
  <c r="AD99" i="5"/>
  <c r="CN34" i="1"/>
  <c r="AH79" i="1"/>
  <c r="BV79" i="1" s="1"/>
  <c r="CB73" i="1"/>
  <c r="P3" i="5"/>
  <c r="P72" i="5" s="1"/>
  <c r="N72" i="5"/>
  <c r="CG84" i="1"/>
  <c r="CC95" i="1"/>
  <c r="BO79" i="1"/>
  <c r="BN79" i="1"/>
  <c r="AQ73" i="1"/>
  <c r="V73" i="1" s="1"/>
  <c r="BK73" i="1" s="1"/>
  <c r="AH71" i="1"/>
  <c r="BV71" i="1" s="1"/>
  <c r="AI9" i="1"/>
  <c r="BW9" i="1" s="1"/>
  <c r="AH74" i="1"/>
  <c r="Q3" i="3"/>
  <c r="L72" i="3"/>
  <c r="AN35" i="5"/>
  <c r="AM35" i="5"/>
  <c r="AO35" i="5"/>
  <c r="AA124" i="3"/>
  <c r="AI61" i="1"/>
  <c r="BW61" i="1" s="1"/>
  <c r="BP61" i="1"/>
  <c r="AD124" i="3"/>
  <c r="AD126" i="3" s="1"/>
  <c r="Z122" i="5"/>
  <c r="Y59" i="5"/>
  <c r="W59" i="5"/>
  <c r="X59" i="5"/>
  <c r="AP65" i="5"/>
  <c r="X67" i="5"/>
  <c r="W67" i="5"/>
  <c r="Y67" i="5"/>
  <c r="AO81" i="3"/>
  <c r="AP44" i="5"/>
  <c r="AP36" i="5"/>
  <c r="AP26" i="5"/>
  <c r="AP51" i="5"/>
  <c r="Y22" i="5"/>
  <c r="X22" i="5"/>
  <c r="W22" i="5"/>
  <c r="Y21" i="5"/>
  <c r="X21" i="5"/>
  <c r="W21" i="5"/>
  <c r="Y20" i="5"/>
  <c r="X20" i="5"/>
  <c r="W20" i="5"/>
  <c r="Y70" i="5"/>
  <c r="X70" i="5"/>
  <c r="W70" i="5"/>
  <c r="W65" i="5"/>
  <c r="Y65" i="5"/>
  <c r="X65" i="5"/>
  <c r="W24" i="5"/>
  <c r="X24" i="5"/>
  <c r="Y24" i="5"/>
  <c r="Y29" i="5"/>
  <c r="X29" i="5"/>
  <c r="W29" i="5"/>
  <c r="X64" i="5"/>
  <c r="W64" i="5"/>
  <c r="Y64" i="5"/>
  <c r="Y54" i="5"/>
  <c r="X54" i="5"/>
  <c r="W54" i="5"/>
  <c r="X44" i="5"/>
  <c r="Y44" i="5"/>
  <c r="W44" i="5"/>
  <c r="Y37" i="5"/>
  <c r="X37" i="5"/>
  <c r="W37" i="5"/>
  <c r="W40" i="5"/>
  <c r="Y40" i="5"/>
  <c r="X40" i="5"/>
  <c r="Y62" i="5"/>
  <c r="X62" i="5"/>
  <c r="W62" i="5"/>
  <c r="AP69" i="5"/>
  <c r="Q112" i="3"/>
  <c r="AP55" i="5"/>
  <c r="AP42" i="5"/>
  <c r="AO106" i="3"/>
  <c r="AN106" i="3"/>
  <c r="AM106" i="3"/>
  <c r="AP24" i="5"/>
  <c r="AP52" i="5"/>
  <c r="AP50" i="5"/>
  <c r="AP22" i="5"/>
  <c r="AP21" i="5"/>
  <c r="AP28" i="5"/>
  <c r="Y38" i="5"/>
  <c r="X38" i="5"/>
  <c r="W38" i="5"/>
  <c r="Q105" i="3"/>
  <c r="W53" i="5"/>
  <c r="X53" i="5"/>
  <c r="Y53" i="5"/>
  <c r="X13" i="3"/>
  <c r="Y13" i="3"/>
  <c r="W13" i="3"/>
  <c r="Y28" i="5"/>
  <c r="X28" i="5"/>
  <c r="W28" i="5"/>
  <c r="L98" i="3"/>
  <c r="AP92" i="5"/>
  <c r="W36" i="5"/>
  <c r="Y36" i="5"/>
  <c r="X36" i="5"/>
  <c r="AP93" i="5"/>
  <c r="AP29" i="5"/>
  <c r="X56" i="5"/>
  <c r="W56" i="5"/>
  <c r="Y56" i="5"/>
  <c r="Y30" i="5"/>
  <c r="X30" i="5"/>
  <c r="W30" i="5"/>
  <c r="X43" i="5"/>
  <c r="W43" i="5"/>
  <c r="Y43" i="5"/>
  <c r="X52" i="5"/>
  <c r="W52" i="5"/>
  <c r="Y52" i="5"/>
  <c r="AP113" i="5" l="1"/>
  <c r="AM85" i="3"/>
  <c r="AF74" i="5"/>
  <c r="P124" i="3"/>
  <c r="AG90" i="5"/>
  <c r="AH90" i="5" s="1"/>
  <c r="J24" i="18"/>
  <c r="P23" i="19"/>
  <c r="D23" i="19"/>
  <c r="E24" i="18"/>
  <c r="F24" i="19"/>
  <c r="M24" i="19"/>
  <c r="O23" i="19"/>
  <c r="R24" i="19"/>
  <c r="D24" i="19"/>
  <c r="N24" i="18"/>
  <c r="R24" i="18"/>
  <c r="N24" i="19"/>
  <c r="I24" i="18"/>
  <c r="M24" i="18"/>
  <c r="L24" i="18"/>
  <c r="L24" i="19"/>
  <c r="S24" i="19"/>
  <c r="H24" i="19"/>
  <c r="K24" i="19"/>
  <c r="T48" i="18"/>
  <c r="C24" i="18"/>
  <c r="Q24" i="18"/>
  <c r="P24" i="19"/>
  <c r="J24" i="19"/>
  <c r="G24" i="19"/>
  <c r="T72" i="18"/>
  <c r="S24" i="18"/>
  <c r="H24" i="18"/>
  <c r="G24" i="18"/>
  <c r="T72" i="19"/>
  <c r="C24" i="19"/>
  <c r="T48" i="19"/>
  <c r="F24" i="18"/>
  <c r="K24" i="18"/>
  <c r="O24" i="18"/>
  <c r="I24" i="19"/>
  <c r="Q24" i="19"/>
  <c r="O24" i="19"/>
  <c r="E24" i="19"/>
  <c r="P24" i="18"/>
  <c r="H23" i="19"/>
  <c r="R23" i="19"/>
  <c r="M23" i="19"/>
  <c r="F23" i="19"/>
  <c r="G23" i="19"/>
  <c r="N23" i="19"/>
  <c r="T23" i="18"/>
  <c r="S23" i="19"/>
  <c r="K23" i="19"/>
  <c r="AD76" i="5"/>
  <c r="L23" i="19"/>
  <c r="T71" i="19"/>
  <c r="I23" i="19"/>
  <c r="C23" i="19"/>
  <c r="T47" i="19"/>
  <c r="E23" i="19"/>
  <c r="T22" i="19"/>
  <c r="T22" i="18"/>
  <c r="AE75" i="5"/>
  <c r="AE76" i="5" s="1"/>
  <c r="AM113" i="3"/>
  <c r="AN113" i="3"/>
  <c r="AG115" i="5"/>
  <c r="AH115" i="5" s="1"/>
  <c r="AO115" i="5" s="1"/>
  <c r="AN85" i="3"/>
  <c r="AP85" i="3" s="1"/>
  <c r="K91" i="5"/>
  <c r="L91" i="5" s="1"/>
  <c r="Q115" i="5"/>
  <c r="AG86" i="3"/>
  <c r="AH86" i="3" s="1"/>
  <c r="AF75" i="5"/>
  <c r="T6" i="19"/>
  <c r="P12" i="5"/>
  <c r="Q12" i="5" s="1"/>
  <c r="R12" i="5" s="1"/>
  <c r="AF87" i="5"/>
  <c r="AG87" i="5" s="1"/>
  <c r="AH87" i="5" s="1"/>
  <c r="AG112" i="5"/>
  <c r="AH112" i="5" s="1"/>
  <c r="AN112" i="5" s="1"/>
  <c r="T6" i="18"/>
  <c r="AF91" i="5"/>
  <c r="L55" i="19"/>
  <c r="D55" i="19"/>
  <c r="O31" i="19"/>
  <c r="G31" i="19"/>
  <c r="R55" i="19"/>
  <c r="J55" i="19"/>
  <c r="M31" i="19"/>
  <c r="N55" i="19"/>
  <c r="Q31" i="19"/>
  <c r="S55" i="19"/>
  <c r="K55" i="19"/>
  <c r="C55" i="19"/>
  <c r="N31" i="19"/>
  <c r="F31" i="19"/>
  <c r="E31" i="19"/>
  <c r="P31" i="19"/>
  <c r="Q55" i="19"/>
  <c r="I55" i="19"/>
  <c r="L31" i="19"/>
  <c r="D31" i="19"/>
  <c r="O55" i="19"/>
  <c r="G55" i="19"/>
  <c r="J31" i="19"/>
  <c r="M55" i="19"/>
  <c r="H31" i="19"/>
  <c r="P55" i="19"/>
  <c r="H55" i="19"/>
  <c r="S31" i="19"/>
  <c r="K31" i="19"/>
  <c r="C31" i="19"/>
  <c r="R31" i="19"/>
  <c r="F55" i="19"/>
  <c r="I31" i="19"/>
  <c r="E55" i="19"/>
  <c r="Y83" i="5"/>
  <c r="X83" i="5"/>
  <c r="W83" i="5"/>
  <c r="AN110" i="5"/>
  <c r="AO110" i="5"/>
  <c r="AM110" i="5"/>
  <c r="AM111" i="3"/>
  <c r="AO111" i="3"/>
  <c r="AP111" i="3" s="1"/>
  <c r="AN111" i="3"/>
  <c r="Q116" i="5"/>
  <c r="R116" i="5"/>
  <c r="Y89" i="5"/>
  <c r="X89" i="5"/>
  <c r="W89" i="5"/>
  <c r="AM111" i="5"/>
  <c r="AN111" i="5"/>
  <c r="AO111" i="5"/>
  <c r="Y85" i="5"/>
  <c r="W85" i="5"/>
  <c r="X85" i="5"/>
  <c r="Q11" i="5"/>
  <c r="R11" i="5" s="1"/>
  <c r="D7" i="16" s="1"/>
  <c r="G7" i="16" s="1"/>
  <c r="H7" i="16" s="1"/>
  <c r="I7" i="16" s="1"/>
  <c r="N86" i="5"/>
  <c r="K86" i="5"/>
  <c r="L86" i="5" s="1"/>
  <c r="N111" i="5"/>
  <c r="P111" i="5" s="1"/>
  <c r="Q111" i="5" s="1"/>
  <c r="R111" i="5" s="1"/>
  <c r="P116" i="3"/>
  <c r="P125" i="3" s="1"/>
  <c r="O125" i="3"/>
  <c r="O126" i="3" s="1"/>
  <c r="AG90" i="3"/>
  <c r="AH90" i="3" s="1"/>
  <c r="AN90" i="3" s="1"/>
  <c r="AG116" i="5"/>
  <c r="AH116" i="5" s="1"/>
  <c r="N87" i="5"/>
  <c r="P87" i="5" s="1"/>
  <c r="Q87" i="5" s="1"/>
  <c r="R87" i="5" s="1"/>
  <c r="K112" i="5"/>
  <c r="L112" i="5" s="1"/>
  <c r="N112" i="5"/>
  <c r="P112" i="5" s="1"/>
  <c r="X82" i="5"/>
  <c r="Y82" i="5"/>
  <c r="W82" i="5"/>
  <c r="Y84" i="5"/>
  <c r="X84" i="5"/>
  <c r="W84" i="5"/>
  <c r="AH114" i="5"/>
  <c r="K90" i="5"/>
  <c r="L90" i="5" s="1"/>
  <c r="Q90" i="5" s="1"/>
  <c r="R90" i="5" s="1"/>
  <c r="R115" i="5"/>
  <c r="Q87" i="3"/>
  <c r="R87" i="3" s="1"/>
  <c r="W87" i="3" s="1"/>
  <c r="P91" i="3"/>
  <c r="P100" i="3" s="1"/>
  <c r="P101" i="3" s="1"/>
  <c r="AG115" i="3"/>
  <c r="AH115" i="3" s="1"/>
  <c r="AO115" i="3" s="1"/>
  <c r="Q90" i="3"/>
  <c r="Q99" i="3" s="1"/>
  <c r="AM115" i="5"/>
  <c r="P86" i="5"/>
  <c r="AM109" i="5"/>
  <c r="AN109" i="5"/>
  <c r="AO109" i="5"/>
  <c r="AG86" i="5"/>
  <c r="AH86" i="5" s="1"/>
  <c r="K74" i="5"/>
  <c r="AG91" i="3"/>
  <c r="AH91" i="3" s="1"/>
  <c r="AM91" i="3" s="1"/>
  <c r="AG87" i="3"/>
  <c r="AH87" i="3" s="1"/>
  <c r="AG116" i="3"/>
  <c r="AH116" i="3" s="1"/>
  <c r="AH125" i="3" s="1"/>
  <c r="AE101" i="3"/>
  <c r="P104" i="5"/>
  <c r="Q104" i="5" s="1"/>
  <c r="R104" i="5" s="1"/>
  <c r="D19" i="15"/>
  <c r="G19" i="15" s="1"/>
  <c r="H19" i="15" s="1"/>
  <c r="I19" i="15" s="1"/>
  <c r="J19" i="15" s="1"/>
  <c r="K44" i="18"/>
  <c r="C44" i="18"/>
  <c r="N68" i="18"/>
  <c r="F68" i="18"/>
  <c r="Q44" i="18"/>
  <c r="G68" i="18"/>
  <c r="R44" i="18"/>
  <c r="J44" i="18"/>
  <c r="I44" i="18"/>
  <c r="H44" i="18"/>
  <c r="D68" i="18"/>
  <c r="O44" i="18"/>
  <c r="G44" i="18"/>
  <c r="S68" i="18"/>
  <c r="K68" i="18"/>
  <c r="R68" i="18"/>
  <c r="J68" i="18"/>
  <c r="M44" i="18"/>
  <c r="E44" i="18"/>
  <c r="Q68" i="18"/>
  <c r="Y105" i="5"/>
  <c r="X105" i="5"/>
  <c r="W105" i="5"/>
  <c r="AO105" i="5"/>
  <c r="AN105" i="5"/>
  <c r="AM105" i="5"/>
  <c r="AG79" i="3"/>
  <c r="AH79" i="3" s="1"/>
  <c r="N80" i="5"/>
  <c r="P80" i="5" s="1"/>
  <c r="Q80" i="5" s="1"/>
  <c r="R80" i="5" s="1"/>
  <c r="AO104" i="5"/>
  <c r="AM104" i="5"/>
  <c r="AN104" i="5"/>
  <c r="AE106" i="5"/>
  <c r="AF106" i="5" s="1"/>
  <c r="AF72" i="5"/>
  <c r="Q106" i="5"/>
  <c r="R106" i="5" s="1"/>
  <c r="P123" i="3"/>
  <c r="N81" i="5"/>
  <c r="K81" i="5"/>
  <c r="L81" i="5" s="1"/>
  <c r="P79" i="5"/>
  <c r="AH80" i="5"/>
  <c r="W42" i="5"/>
  <c r="AN60" i="5"/>
  <c r="AI11" i="1"/>
  <c r="BW11" i="1" s="1"/>
  <c r="AP32" i="5"/>
  <c r="AP13" i="5"/>
  <c r="BW14" i="1"/>
  <c r="AI72" i="1"/>
  <c r="BW72" i="1" s="1"/>
  <c r="AP59" i="3"/>
  <c r="AI96" i="1"/>
  <c r="BV96" i="1" s="1"/>
  <c r="AO60" i="5"/>
  <c r="AP7" i="5"/>
  <c r="AP10" i="3"/>
  <c r="AN114" i="3"/>
  <c r="Y42" i="5"/>
  <c r="AO114" i="3"/>
  <c r="BQ93" i="1"/>
  <c r="AJ96" i="1"/>
  <c r="W66" i="5"/>
  <c r="X66" i="5"/>
  <c r="AI90" i="1"/>
  <c r="BW90" i="1" s="1"/>
  <c r="AP68" i="5"/>
  <c r="BV60" i="1"/>
  <c r="W88" i="3"/>
  <c r="X45" i="3"/>
  <c r="BQ89" i="1"/>
  <c r="N101" i="3"/>
  <c r="BQ10" i="1"/>
  <c r="W45" i="3"/>
  <c r="Y45" i="3"/>
  <c r="BQ9" i="1"/>
  <c r="AP67" i="5"/>
  <c r="X6" i="5"/>
  <c r="AP59" i="5"/>
  <c r="X88" i="3"/>
  <c r="AP57" i="5"/>
  <c r="AO15" i="5"/>
  <c r="AN104" i="3"/>
  <c r="CO72" i="1"/>
  <c r="X35" i="5"/>
  <c r="AP41" i="5"/>
  <c r="AP14" i="3"/>
  <c r="AM15" i="5"/>
  <c r="AO104" i="3"/>
  <c r="W109" i="3"/>
  <c r="W31" i="5"/>
  <c r="AO45" i="5"/>
  <c r="AM45" i="5"/>
  <c r="AN45" i="5"/>
  <c r="AG74" i="3"/>
  <c r="Y109" i="3"/>
  <c r="Y31" i="5"/>
  <c r="AP46" i="3"/>
  <c r="BQ6" i="1"/>
  <c r="AO84" i="5"/>
  <c r="AP34" i="3"/>
  <c r="AM46" i="5"/>
  <c r="AO46" i="5"/>
  <c r="AN46" i="5"/>
  <c r="J76" i="5"/>
  <c r="AM83" i="5"/>
  <c r="X46" i="3"/>
  <c r="Y46" i="3"/>
  <c r="W46" i="3"/>
  <c r="AA124" i="5"/>
  <c r="AN83" i="5"/>
  <c r="N76" i="3"/>
  <c r="CI89" i="1"/>
  <c r="AG122" i="3"/>
  <c r="BP12" i="1"/>
  <c r="AI12" i="1"/>
  <c r="BV12" i="1" s="1"/>
  <c r="AP45" i="3"/>
  <c r="AI95" i="1"/>
  <c r="BW95" i="1" s="1"/>
  <c r="P74" i="5"/>
  <c r="AA101" i="3"/>
  <c r="BW46" i="1"/>
  <c r="BV46" i="1"/>
  <c r="AD97" i="5"/>
  <c r="AF124" i="5"/>
  <c r="N74" i="5"/>
  <c r="O125" i="5"/>
  <c r="Y14" i="5"/>
  <c r="M76" i="5"/>
  <c r="AP39" i="5"/>
  <c r="L99" i="3"/>
  <c r="L101" i="3" s="1"/>
  <c r="AF100" i="3"/>
  <c r="AF126" i="3"/>
  <c r="K126" i="3"/>
  <c r="BP89" i="1"/>
  <c r="AM81" i="3"/>
  <c r="N126" i="3"/>
  <c r="BV90" i="1"/>
  <c r="Q98" i="3"/>
  <c r="AG123" i="3"/>
  <c r="AM89" i="5"/>
  <c r="CC79" i="1"/>
  <c r="CI81" i="1"/>
  <c r="BW62" i="1"/>
  <c r="CH79" i="1"/>
  <c r="BK81" i="1"/>
  <c r="BW6" i="1"/>
  <c r="AI83" i="1"/>
  <c r="BW83" i="1" s="1"/>
  <c r="AP61" i="3"/>
  <c r="AP63" i="5"/>
  <c r="CI96" i="1"/>
  <c r="W114" i="3"/>
  <c r="W35" i="5"/>
  <c r="BP71" i="1"/>
  <c r="CH83" i="1"/>
  <c r="BE12" i="1"/>
  <c r="CO12" i="1" s="1"/>
  <c r="AN62" i="5"/>
  <c r="BQ71" i="1"/>
  <c r="Y114" i="3"/>
  <c r="Q97" i="3"/>
  <c r="W14" i="5"/>
  <c r="AC82" i="1"/>
  <c r="AJ82" i="1" s="1"/>
  <c r="BW82" i="1" s="1"/>
  <c r="AO62" i="5"/>
  <c r="O75" i="5"/>
  <c r="O76" i="5" s="1"/>
  <c r="BQ78" i="1"/>
  <c r="AH123" i="3"/>
  <c r="P73" i="5"/>
  <c r="AH73" i="3"/>
  <c r="Y4" i="3"/>
  <c r="X4" i="3"/>
  <c r="W4" i="3"/>
  <c r="R73" i="3"/>
  <c r="CC101" i="1"/>
  <c r="X84" i="3"/>
  <c r="AP113" i="3"/>
  <c r="CC98" i="1"/>
  <c r="AP43" i="5"/>
  <c r="AP40" i="5"/>
  <c r="AF99" i="3"/>
  <c r="AP62" i="3"/>
  <c r="BD84" i="1"/>
  <c r="CN84" i="1" s="1"/>
  <c r="CI72" i="1"/>
  <c r="BQ90" i="1"/>
  <c r="BQ96" i="1"/>
  <c r="AP66" i="5"/>
  <c r="AP89" i="3"/>
  <c r="CC91" i="1"/>
  <c r="AP31" i="5"/>
  <c r="N122" i="5"/>
  <c r="BQ95" i="1"/>
  <c r="CI11" i="1"/>
  <c r="CI77" i="1"/>
  <c r="AP95" i="5"/>
  <c r="AP14" i="5"/>
  <c r="AP13" i="3"/>
  <c r="BQ5" i="1"/>
  <c r="AP49" i="5"/>
  <c r="AP33" i="3"/>
  <c r="Z126" i="5"/>
  <c r="AA126" i="3"/>
  <c r="K101" i="3"/>
  <c r="Z101" i="5"/>
  <c r="AO89" i="5"/>
  <c r="Q104" i="3"/>
  <c r="R104" i="3" s="1"/>
  <c r="CI5" i="1"/>
  <c r="AM16" i="5"/>
  <c r="AN16" i="5"/>
  <c r="AO16" i="5"/>
  <c r="AP8" i="5"/>
  <c r="X33" i="5"/>
  <c r="Y33" i="5"/>
  <c r="W33" i="5"/>
  <c r="Y89" i="3"/>
  <c r="X89" i="3"/>
  <c r="W89" i="3"/>
  <c r="AC97" i="1"/>
  <c r="AJ97" i="1" s="1"/>
  <c r="AC98" i="1"/>
  <c r="AJ98" i="1" s="1"/>
  <c r="W49" i="5"/>
  <c r="X49" i="5"/>
  <c r="Y49" i="5"/>
  <c r="AC83" i="1"/>
  <c r="AJ83" i="1" s="1"/>
  <c r="AC84" i="1"/>
  <c r="BQ84" i="1" s="1"/>
  <c r="BK83" i="1"/>
  <c r="AC79" i="1"/>
  <c r="AJ79" i="1" s="1"/>
  <c r="AC80" i="1"/>
  <c r="AJ80" i="1" s="1"/>
  <c r="BK79" i="1"/>
  <c r="AC101" i="1"/>
  <c r="AJ101" i="1" s="1"/>
  <c r="AC102" i="1"/>
  <c r="AJ102" i="1" s="1"/>
  <c r="AM4" i="5"/>
  <c r="AN4" i="5"/>
  <c r="AO4" i="5"/>
  <c r="X78" i="3"/>
  <c r="W78" i="3"/>
  <c r="Y78" i="3"/>
  <c r="AB72" i="5"/>
  <c r="CM84" i="1"/>
  <c r="L103" i="5"/>
  <c r="Q103" i="5" s="1"/>
  <c r="R103" i="5" s="1"/>
  <c r="AP35" i="5"/>
  <c r="K76" i="3"/>
  <c r="BQ72" i="1"/>
  <c r="Q103" i="3"/>
  <c r="Q122" i="3" s="1"/>
  <c r="AI92" i="1"/>
  <c r="CH101" i="1"/>
  <c r="AP15" i="3"/>
  <c r="AN81" i="3"/>
  <c r="Q115" i="3"/>
  <c r="L124" i="3"/>
  <c r="AH78" i="3"/>
  <c r="AG97" i="3"/>
  <c r="AN34" i="5"/>
  <c r="AO34" i="5"/>
  <c r="AM34" i="5"/>
  <c r="L73" i="5"/>
  <c r="BV6" i="1"/>
  <c r="CI78" i="1"/>
  <c r="AG72" i="3"/>
  <c r="AO82" i="5"/>
  <c r="AM82" i="5"/>
  <c r="AN82" i="5"/>
  <c r="AP88" i="3"/>
  <c r="BK11" i="1"/>
  <c r="AC11" i="1"/>
  <c r="BQ11" i="1" s="1"/>
  <c r="AC12" i="1"/>
  <c r="K123" i="5"/>
  <c r="Y111" i="3"/>
  <c r="AN84" i="3"/>
  <c r="AM84" i="3"/>
  <c r="AO84" i="3"/>
  <c r="W6" i="3"/>
  <c r="Y6" i="3"/>
  <c r="X6" i="3"/>
  <c r="AI99" i="1"/>
  <c r="BW99" i="1" s="1"/>
  <c r="BQ99" i="1"/>
  <c r="K75" i="5"/>
  <c r="L75" i="5"/>
  <c r="CO90" i="1"/>
  <c r="CN90" i="1"/>
  <c r="CI71" i="1"/>
  <c r="AB125" i="3"/>
  <c r="CI100" i="1"/>
  <c r="AH103" i="5"/>
  <c r="CI82" i="1"/>
  <c r="CC80" i="1"/>
  <c r="O123" i="5"/>
  <c r="CN72" i="1"/>
  <c r="Y85" i="3"/>
  <c r="X85" i="3"/>
  <c r="W85" i="3"/>
  <c r="AB124" i="3"/>
  <c r="P122" i="5"/>
  <c r="AO11" i="3"/>
  <c r="AN11" i="3"/>
  <c r="AM11" i="3"/>
  <c r="Q73" i="3"/>
  <c r="AI73" i="1"/>
  <c r="BW73" i="1" s="1"/>
  <c r="Q11" i="3"/>
  <c r="R11" i="3" s="1"/>
  <c r="AF122" i="5"/>
  <c r="AD122" i="5"/>
  <c r="BD97" i="1"/>
  <c r="CO97" i="1" s="1"/>
  <c r="CO96" i="1"/>
  <c r="CN96" i="1"/>
  <c r="AX74" i="1"/>
  <c r="BE74" i="1" s="1"/>
  <c r="AX73" i="1"/>
  <c r="BE73" i="1" s="1"/>
  <c r="J125" i="5"/>
  <c r="AH92" i="1"/>
  <c r="BP92" i="1"/>
  <c r="BO92" i="1"/>
  <c r="W58" i="5"/>
  <c r="X58" i="5"/>
  <c r="Y58" i="5"/>
  <c r="AM3" i="3"/>
  <c r="AH72" i="3"/>
  <c r="AO3" i="3"/>
  <c r="AN3" i="3"/>
  <c r="BQ81" i="1"/>
  <c r="L122" i="3"/>
  <c r="AM5" i="3"/>
  <c r="AN5" i="3"/>
  <c r="AO5" i="3"/>
  <c r="Y50" i="5"/>
  <c r="W50" i="5"/>
  <c r="X50" i="5"/>
  <c r="BD80" i="1"/>
  <c r="AP54" i="5"/>
  <c r="M125" i="5"/>
  <c r="AC126" i="5"/>
  <c r="L75" i="3"/>
  <c r="L76" i="3" s="1"/>
  <c r="Q12" i="3"/>
  <c r="X10" i="3"/>
  <c r="W10" i="3"/>
  <c r="Y10" i="3"/>
  <c r="L78" i="5"/>
  <c r="Y17" i="5"/>
  <c r="X17" i="5"/>
  <c r="W17" i="5"/>
  <c r="AN103" i="3"/>
  <c r="AO103" i="3"/>
  <c r="AM103" i="3"/>
  <c r="Y63" i="5"/>
  <c r="W63" i="5"/>
  <c r="X63" i="5"/>
  <c r="AD98" i="5"/>
  <c r="AF98" i="5"/>
  <c r="AA122" i="5"/>
  <c r="W113" i="3"/>
  <c r="X113" i="3"/>
  <c r="Y113" i="3"/>
  <c r="BQ100" i="1"/>
  <c r="AI100" i="1"/>
  <c r="BV100" i="1" s="1"/>
  <c r="CI90" i="1"/>
  <c r="BQ77" i="1"/>
  <c r="BD73" i="1"/>
  <c r="CO73" i="1" s="1"/>
  <c r="W18" i="5"/>
  <c r="Y18" i="5"/>
  <c r="X18" i="5"/>
  <c r="AP4" i="3"/>
  <c r="CO100" i="1"/>
  <c r="CN100" i="1"/>
  <c r="BP100" i="1"/>
  <c r="AD123" i="5"/>
  <c r="AE100" i="5"/>
  <c r="W79" i="3"/>
  <c r="Y79" i="3"/>
  <c r="X79" i="3"/>
  <c r="CI99" i="1"/>
  <c r="AB75" i="5"/>
  <c r="AP30" i="5"/>
  <c r="AI74" i="1"/>
  <c r="BV74" i="1" s="1"/>
  <c r="BV84" i="1"/>
  <c r="M100" i="5"/>
  <c r="CM102" i="1"/>
  <c r="AH78" i="5"/>
  <c r="AB99" i="3"/>
  <c r="J100" i="5"/>
  <c r="M124" i="5"/>
  <c r="CC84" i="1"/>
  <c r="W32" i="5"/>
  <c r="X32" i="5"/>
  <c r="Y32" i="5"/>
  <c r="P76" i="3"/>
  <c r="AX102" i="1"/>
  <c r="BE102" i="1" s="1"/>
  <c r="AX101" i="1"/>
  <c r="CI101" i="1" s="1"/>
  <c r="AD101" i="3"/>
  <c r="BD74" i="1"/>
  <c r="AO33" i="5"/>
  <c r="AM33" i="5"/>
  <c r="AN33" i="5"/>
  <c r="BU100" i="1"/>
  <c r="AB73" i="5"/>
  <c r="AG73" i="5"/>
  <c r="AX80" i="1"/>
  <c r="BE80" i="1" s="1"/>
  <c r="AX79" i="1"/>
  <c r="BE79" i="1" s="1"/>
  <c r="BU84" i="1"/>
  <c r="BT84" i="1"/>
  <c r="O91" i="5" s="1"/>
  <c r="P91" i="5" s="1"/>
  <c r="BK97" i="1"/>
  <c r="AB98" i="1"/>
  <c r="AB97" i="1"/>
  <c r="BJ97" i="1"/>
  <c r="BK101" i="1"/>
  <c r="AB102" i="1"/>
  <c r="AB101" i="1"/>
  <c r="BP101" i="1" s="1"/>
  <c r="BJ101" i="1"/>
  <c r="X87" i="3"/>
  <c r="BP84" i="1"/>
  <c r="AA99" i="5"/>
  <c r="BP79" i="1"/>
  <c r="AF99" i="5"/>
  <c r="AB76" i="3"/>
  <c r="AX92" i="1"/>
  <c r="BE92" i="1" s="1"/>
  <c r="AX91" i="1"/>
  <c r="CI91" i="1" s="1"/>
  <c r="M99" i="5"/>
  <c r="CM92" i="1"/>
  <c r="M97" i="5"/>
  <c r="AA98" i="5"/>
  <c r="CI6" i="1"/>
  <c r="BE6" i="1"/>
  <c r="CO6" i="1" s="1"/>
  <c r="CH91" i="1"/>
  <c r="BV82" i="1"/>
  <c r="CC73" i="1"/>
  <c r="BT74" i="1"/>
  <c r="BU74" i="1"/>
  <c r="AI80" i="1"/>
  <c r="CH80" i="1"/>
  <c r="AD125" i="5"/>
  <c r="W57" i="5"/>
  <c r="Y57" i="5"/>
  <c r="X57" i="5"/>
  <c r="AJ100" i="1"/>
  <c r="CI95" i="1"/>
  <c r="CH97" i="1"/>
  <c r="BD98" i="1"/>
  <c r="CN98" i="1" s="1"/>
  <c r="AA100" i="5"/>
  <c r="AC101" i="5"/>
  <c r="BD101" i="1"/>
  <c r="CO101" i="1" s="1"/>
  <c r="AE98" i="5"/>
  <c r="AI79" i="1"/>
  <c r="BW79" i="1" s="1"/>
  <c r="BU80" i="1"/>
  <c r="AC74" i="1"/>
  <c r="AJ74" i="1" s="1"/>
  <c r="AC73" i="1"/>
  <c r="AJ73" i="1" s="1"/>
  <c r="AH74" i="3"/>
  <c r="AN9" i="3"/>
  <c r="AO9" i="3"/>
  <c r="AM9" i="3"/>
  <c r="AO5" i="5"/>
  <c r="AM5" i="5"/>
  <c r="AN5" i="5"/>
  <c r="AH91" i="1"/>
  <c r="BV91" i="1" s="1"/>
  <c r="BP91" i="1"/>
  <c r="BO91" i="1"/>
  <c r="J124" i="5"/>
  <c r="K98" i="5"/>
  <c r="W16" i="5"/>
  <c r="X16" i="5"/>
  <c r="Y16" i="5"/>
  <c r="CM98" i="1"/>
  <c r="AO10" i="5"/>
  <c r="AN10" i="5"/>
  <c r="AM10" i="5"/>
  <c r="AF125" i="5"/>
  <c r="AO88" i="5"/>
  <c r="AN88" i="5"/>
  <c r="AM88" i="5"/>
  <c r="K122" i="5"/>
  <c r="AM61" i="5"/>
  <c r="AO61" i="5"/>
  <c r="AN61" i="5"/>
  <c r="AC92" i="1"/>
  <c r="AJ92" i="1" s="1"/>
  <c r="AC91" i="1"/>
  <c r="AJ91" i="1" s="1"/>
  <c r="J97" i="5"/>
  <c r="AX84" i="1"/>
  <c r="CI84" i="1" s="1"/>
  <c r="AX83" i="1"/>
  <c r="BE83" i="1" s="1"/>
  <c r="AX98" i="1"/>
  <c r="BE98" i="1" s="1"/>
  <c r="AX97" i="1"/>
  <c r="BE97" i="1" s="1"/>
  <c r="L123" i="3"/>
  <c r="Q72" i="3"/>
  <c r="R3" i="3"/>
  <c r="BD92" i="1"/>
  <c r="AP25" i="5"/>
  <c r="AE125" i="5"/>
  <c r="K97" i="5"/>
  <c r="AG75" i="3"/>
  <c r="AD124" i="5"/>
  <c r="J99" i="5"/>
  <c r="P75" i="5"/>
  <c r="N75" i="5"/>
  <c r="R9" i="3"/>
  <c r="D6" i="15" s="1"/>
  <c r="G6" i="15" s="1"/>
  <c r="H6" i="15" s="1"/>
  <c r="I6" i="15" s="1"/>
  <c r="AG72" i="5"/>
  <c r="AH3" i="5"/>
  <c r="AM110" i="3"/>
  <c r="AO110" i="3"/>
  <c r="AN110" i="3"/>
  <c r="AD100" i="5"/>
  <c r="CC83" i="1"/>
  <c r="AA125" i="5"/>
  <c r="BW78" i="1"/>
  <c r="BV78" i="1"/>
  <c r="V84" i="1"/>
  <c r="BK84" i="1" s="1"/>
  <c r="AA123" i="5"/>
  <c r="W34" i="5"/>
  <c r="Y34" i="5"/>
  <c r="X34" i="5"/>
  <c r="AP18" i="5"/>
  <c r="AP16" i="3"/>
  <c r="CC97" i="1"/>
  <c r="AB100" i="3"/>
  <c r="AI91" i="1"/>
  <c r="BW91" i="1" s="1"/>
  <c r="BD102" i="1"/>
  <c r="CM74" i="1"/>
  <c r="BP80" i="1"/>
  <c r="Q3" i="5"/>
  <c r="L72" i="5"/>
  <c r="X81" i="3"/>
  <c r="R112" i="3"/>
  <c r="Y112" i="3" s="1"/>
  <c r="W111" i="3"/>
  <c r="Y80" i="3"/>
  <c r="X80" i="3"/>
  <c r="W80" i="3"/>
  <c r="R139" i="3"/>
  <c r="R97" i="3"/>
  <c r="R105" i="3"/>
  <c r="X86" i="3"/>
  <c r="W86" i="3"/>
  <c r="Y86" i="3"/>
  <c r="AN105" i="3"/>
  <c r="AO105" i="3"/>
  <c r="AM105" i="3"/>
  <c r="AH122" i="3"/>
  <c r="R106" i="3"/>
  <c r="Y13" i="5"/>
  <c r="W13" i="5"/>
  <c r="X13" i="5"/>
  <c r="AM112" i="3"/>
  <c r="AN112" i="3"/>
  <c r="AO112" i="3"/>
  <c r="AP106" i="3"/>
  <c r="P126" i="3" l="1"/>
  <c r="R90" i="3"/>
  <c r="X90" i="3" s="1"/>
  <c r="T24" i="18"/>
  <c r="T24" i="19"/>
  <c r="AF76" i="5"/>
  <c r="T23" i="19"/>
  <c r="AG98" i="3"/>
  <c r="P123" i="5"/>
  <c r="K7" i="19"/>
  <c r="AP110" i="5"/>
  <c r="J7" i="19"/>
  <c r="AN115" i="5"/>
  <c r="AP115" i="5" s="1"/>
  <c r="AO112" i="5"/>
  <c r="AM112" i="5"/>
  <c r="L7" i="19"/>
  <c r="Y90" i="3"/>
  <c r="P7" i="19"/>
  <c r="E7" i="19"/>
  <c r="W90" i="3"/>
  <c r="Q116" i="3"/>
  <c r="R116" i="3" s="1"/>
  <c r="W116" i="3" s="1"/>
  <c r="C7" i="19"/>
  <c r="AF100" i="5"/>
  <c r="AF101" i="5" s="1"/>
  <c r="I7" i="19"/>
  <c r="AG91" i="5"/>
  <c r="AH91" i="5" s="1"/>
  <c r="G20" i="18"/>
  <c r="S7" i="19"/>
  <c r="D7" i="19"/>
  <c r="N56" i="19"/>
  <c r="M56" i="19"/>
  <c r="L56" i="19"/>
  <c r="S56" i="19"/>
  <c r="K56" i="19"/>
  <c r="C56" i="19"/>
  <c r="N32" i="19"/>
  <c r="F32" i="19"/>
  <c r="L32" i="19"/>
  <c r="P32" i="19"/>
  <c r="R56" i="19"/>
  <c r="J56" i="19"/>
  <c r="M32" i="19"/>
  <c r="E32" i="19"/>
  <c r="I56" i="19"/>
  <c r="D32" i="19"/>
  <c r="E56" i="19"/>
  <c r="D56" i="19"/>
  <c r="O32" i="19"/>
  <c r="Q56" i="19"/>
  <c r="P56" i="19"/>
  <c r="H56" i="19"/>
  <c r="S32" i="19"/>
  <c r="K32" i="19"/>
  <c r="C32" i="19"/>
  <c r="I32" i="19"/>
  <c r="G32" i="19"/>
  <c r="O56" i="19"/>
  <c r="G56" i="19"/>
  <c r="R32" i="19"/>
  <c r="J32" i="19"/>
  <c r="F56" i="19"/>
  <c r="Q32" i="19"/>
  <c r="H32" i="19"/>
  <c r="Q91" i="5"/>
  <c r="R91" i="5" s="1"/>
  <c r="Y90" i="5"/>
  <c r="X90" i="5"/>
  <c r="W90" i="5"/>
  <c r="M7" i="19"/>
  <c r="AM116" i="5"/>
  <c r="AN116" i="5"/>
  <c r="AO116" i="5"/>
  <c r="Y116" i="5"/>
  <c r="W116" i="5"/>
  <c r="X116" i="5"/>
  <c r="F7" i="19"/>
  <c r="N7" i="19"/>
  <c r="T55" i="19"/>
  <c r="W111" i="5"/>
  <c r="X111" i="5"/>
  <c r="Y111" i="5"/>
  <c r="G7" i="19"/>
  <c r="Y115" i="5"/>
  <c r="W115" i="5"/>
  <c r="X115" i="5"/>
  <c r="AP111" i="5"/>
  <c r="O7" i="19"/>
  <c r="Y87" i="5"/>
  <c r="X87" i="5"/>
  <c r="W87" i="5"/>
  <c r="J6" i="15"/>
  <c r="R55" i="18"/>
  <c r="J55" i="18"/>
  <c r="L31" i="18"/>
  <c r="D31" i="18"/>
  <c r="H55" i="18"/>
  <c r="R31" i="18"/>
  <c r="D55" i="18"/>
  <c r="F31" i="18"/>
  <c r="S55" i="18"/>
  <c r="Q55" i="18"/>
  <c r="I55" i="18"/>
  <c r="S31" i="18"/>
  <c r="K31" i="18"/>
  <c r="C31" i="18"/>
  <c r="P55" i="18"/>
  <c r="J31" i="18"/>
  <c r="L55" i="18"/>
  <c r="C55" i="18"/>
  <c r="M31" i="18"/>
  <c r="O55" i="18"/>
  <c r="G55" i="18"/>
  <c r="Q31" i="18"/>
  <c r="I31" i="18"/>
  <c r="E55" i="18"/>
  <c r="O31" i="18"/>
  <c r="E31" i="18"/>
  <c r="N55" i="18"/>
  <c r="F55" i="18"/>
  <c r="P31" i="18"/>
  <c r="H31" i="18"/>
  <c r="M55" i="18"/>
  <c r="G31" i="18"/>
  <c r="N31" i="18"/>
  <c r="K55" i="18"/>
  <c r="Q86" i="5"/>
  <c r="R86" i="5" s="1"/>
  <c r="Q91" i="3"/>
  <c r="R91" i="3" s="1"/>
  <c r="D26" i="15" s="1"/>
  <c r="R7" i="19"/>
  <c r="T31" i="19"/>
  <c r="AP109" i="5"/>
  <c r="Y87" i="3"/>
  <c r="P124" i="5"/>
  <c r="K76" i="5"/>
  <c r="AN114" i="5"/>
  <c r="AO114" i="5"/>
  <c r="AM114" i="5"/>
  <c r="Q112" i="5"/>
  <c r="R112" i="5" s="1"/>
  <c r="D27" i="16" s="1"/>
  <c r="H7" i="19"/>
  <c r="Q7" i="19"/>
  <c r="AE123" i="5"/>
  <c r="AE126" i="5" s="1"/>
  <c r="J20" i="18"/>
  <c r="BV72" i="1"/>
  <c r="F44" i="18"/>
  <c r="F20" i="18" s="1"/>
  <c r="L68" i="18"/>
  <c r="O68" i="18"/>
  <c r="O20" i="18" s="1"/>
  <c r="S44" i="18"/>
  <c r="S20" i="18" s="1"/>
  <c r="D44" i="18"/>
  <c r="D20" i="18" s="1"/>
  <c r="N44" i="18"/>
  <c r="N20" i="18" s="1"/>
  <c r="P44" i="18"/>
  <c r="E68" i="18"/>
  <c r="E20" i="18" s="1"/>
  <c r="H68" i="18"/>
  <c r="H20" i="18" s="1"/>
  <c r="L44" i="18"/>
  <c r="C68" i="18"/>
  <c r="C20" i="18" s="1"/>
  <c r="I68" i="18"/>
  <c r="I20" i="18" s="1"/>
  <c r="M68" i="18"/>
  <c r="M20" i="18" s="1"/>
  <c r="P68" i="18"/>
  <c r="K20" i="18"/>
  <c r="R20" i="18"/>
  <c r="Q20" i="18"/>
  <c r="AN79" i="3"/>
  <c r="AO79" i="3"/>
  <c r="AM79" i="3"/>
  <c r="AH98" i="3"/>
  <c r="AG106" i="5"/>
  <c r="AH106" i="5" s="1"/>
  <c r="AF123" i="5"/>
  <c r="AF126" i="5" s="1"/>
  <c r="W80" i="5"/>
  <c r="X80" i="5"/>
  <c r="Y80" i="5"/>
  <c r="P97" i="5"/>
  <c r="O81" i="5"/>
  <c r="O98" i="5" s="1"/>
  <c r="Q79" i="5"/>
  <c r="R79" i="5" s="1"/>
  <c r="AP105" i="5"/>
  <c r="AP104" i="5"/>
  <c r="Y104" i="5"/>
  <c r="W104" i="5"/>
  <c r="X104" i="5"/>
  <c r="D4" i="15"/>
  <c r="Y106" i="5"/>
  <c r="W106" i="5"/>
  <c r="X106" i="5"/>
  <c r="X104" i="3"/>
  <c r="AP60" i="5"/>
  <c r="AP15" i="5"/>
  <c r="AM84" i="5"/>
  <c r="BW96" i="1"/>
  <c r="AP114" i="3"/>
  <c r="CO92" i="1"/>
  <c r="CI73" i="1"/>
  <c r="Y6" i="5"/>
  <c r="AN84" i="5"/>
  <c r="N76" i="5"/>
  <c r="AP104" i="3"/>
  <c r="AN115" i="3"/>
  <c r="AF101" i="3"/>
  <c r="AP83" i="5"/>
  <c r="Y84" i="3"/>
  <c r="Y104" i="3"/>
  <c r="W6" i="5"/>
  <c r="AG124" i="3"/>
  <c r="CI102" i="1"/>
  <c r="Q73" i="5"/>
  <c r="AP45" i="5"/>
  <c r="AM115" i="3"/>
  <c r="AP81" i="3"/>
  <c r="AO6" i="3"/>
  <c r="AN6" i="3"/>
  <c r="AG100" i="3"/>
  <c r="AM90" i="3"/>
  <c r="X11" i="5"/>
  <c r="AO91" i="3"/>
  <c r="O126" i="5"/>
  <c r="CO74" i="1"/>
  <c r="Y46" i="5"/>
  <c r="X46" i="5"/>
  <c r="W46" i="5"/>
  <c r="AP89" i="5"/>
  <c r="X45" i="5"/>
  <c r="W45" i="5"/>
  <c r="Y45" i="5"/>
  <c r="AP46" i="5"/>
  <c r="P76" i="5"/>
  <c r="W84" i="3"/>
  <c r="R99" i="3"/>
  <c r="AB126" i="3"/>
  <c r="AP62" i="5"/>
  <c r="AO90" i="3"/>
  <c r="Q122" i="5"/>
  <c r="W81" i="3"/>
  <c r="M101" i="5"/>
  <c r="AE101" i="5"/>
  <c r="AN91" i="3"/>
  <c r="L123" i="5"/>
  <c r="CO102" i="1"/>
  <c r="W104" i="3"/>
  <c r="M126" i="5"/>
  <c r="AP33" i="5"/>
  <c r="L122" i="5"/>
  <c r="BE101" i="1"/>
  <c r="R103" i="3"/>
  <c r="R122" i="3" s="1"/>
  <c r="BQ83" i="1"/>
  <c r="AG99" i="3"/>
  <c r="AP3" i="3"/>
  <c r="BW80" i="1"/>
  <c r="Q123" i="3"/>
  <c r="CI92" i="1"/>
  <c r="L126" i="3"/>
  <c r="BE91" i="1"/>
  <c r="BQ82" i="1"/>
  <c r="AM6" i="3"/>
  <c r="AP105" i="3"/>
  <c r="CI83" i="1"/>
  <c r="CI74" i="1"/>
  <c r="AG76" i="3"/>
  <c r="CN74" i="1"/>
  <c r="AP11" i="3"/>
  <c r="AP84" i="3"/>
  <c r="AP16" i="5"/>
  <c r="Q74" i="3"/>
  <c r="AP82" i="5"/>
  <c r="J126" i="5"/>
  <c r="AG125" i="3"/>
  <c r="CI80" i="1"/>
  <c r="BQ73" i="1"/>
  <c r="CN92" i="1"/>
  <c r="BQ92" i="1"/>
  <c r="AI97" i="1"/>
  <c r="BW97" i="1" s="1"/>
  <c r="BQ97" i="1"/>
  <c r="BP97" i="1"/>
  <c r="CO80" i="1"/>
  <c r="CN80" i="1"/>
  <c r="W11" i="3"/>
  <c r="Y11" i="3"/>
  <c r="X11" i="3"/>
  <c r="AM103" i="5"/>
  <c r="AO103" i="5"/>
  <c r="AN103" i="5"/>
  <c r="K124" i="5"/>
  <c r="CI97" i="1"/>
  <c r="BQ12" i="1"/>
  <c r="AJ12" i="1"/>
  <c r="BW12" i="1" s="1"/>
  <c r="Y9" i="3"/>
  <c r="X9" i="3"/>
  <c r="W9" i="3"/>
  <c r="R74" i="3"/>
  <c r="AP61" i="5"/>
  <c r="AP88" i="5"/>
  <c r="N98" i="5"/>
  <c r="AP5" i="5"/>
  <c r="CI98" i="1"/>
  <c r="BE84" i="1"/>
  <c r="CO84" i="1" s="1"/>
  <c r="N124" i="5"/>
  <c r="AA126" i="5"/>
  <c r="BV92" i="1"/>
  <c r="BU92" i="1"/>
  <c r="CI79" i="1"/>
  <c r="AJ11" i="1"/>
  <c r="AP34" i="5"/>
  <c r="BQ79" i="1"/>
  <c r="AP4" i="5"/>
  <c r="AN3" i="5"/>
  <c r="AM3" i="5"/>
  <c r="AO3" i="5"/>
  <c r="AH72" i="5"/>
  <c r="AG75" i="5"/>
  <c r="AH97" i="3"/>
  <c r="AN78" i="3"/>
  <c r="AM78" i="3"/>
  <c r="AO78" i="3"/>
  <c r="BW100" i="1"/>
  <c r="P125" i="5"/>
  <c r="N125" i="5"/>
  <c r="AB76" i="5"/>
  <c r="BV80" i="1"/>
  <c r="AB100" i="5"/>
  <c r="AP5" i="3"/>
  <c r="R98" i="3"/>
  <c r="R125" i="3"/>
  <c r="AB125" i="5"/>
  <c r="AP110" i="3"/>
  <c r="AN12" i="3"/>
  <c r="AO12" i="3"/>
  <c r="AM12" i="3"/>
  <c r="AH75" i="3"/>
  <c r="AP10" i="5"/>
  <c r="CO98" i="1"/>
  <c r="AM90" i="5"/>
  <c r="AO90" i="5"/>
  <c r="AN90" i="5"/>
  <c r="O100" i="5"/>
  <c r="AB101" i="3"/>
  <c r="BW74" i="1"/>
  <c r="Q78" i="5"/>
  <c r="R78" i="5" s="1"/>
  <c r="AB122" i="5"/>
  <c r="AD126" i="5"/>
  <c r="Q72" i="5"/>
  <c r="R3" i="5"/>
  <c r="D4" i="16" s="1"/>
  <c r="D25" i="16" s="1"/>
  <c r="W9" i="5"/>
  <c r="Y9" i="5"/>
  <c r="X9" i="5"/>
  <c r="X116" i="3"/>
  <c r="AB124" i="5"/>
  <c r="AG124" i="5"/>
  <c r="AB123" i="5"/>
  <c r="W103" i="5"/>
  <c r="X103" i="5"/>
  <c r="Y103" i="5"/>
  <c r="AH74" i="5"/>
  <c r="AM9" i="5"/>
  <c r="AO9" i="5"/>
  <c r="AN9" i="5"/>
  <c r="BQ91" i="1"/>
  <c r="BQ74" i="1"/>
  <c r="AM85" i="5"/>
  <c r="AO85" i="5"/>
  <c r="AN85" i="5"/>
  <c r="AO11" i="5"/>
  <c r="AN11" i="5"/>
  <c r="AM11" i="5"/>
  <c r="Y81" i="3"/>
  <c r="N97" i="5"/>
  <c r="R72" i="3"/>
  <c r="X3" i="3"/>
  <c r="Y3" i="3"/>
  <c r="R138" i="3"/>
  <c r="W3" i="3"/>
  <c r="J101" i="5"/>
  <c r="AP9" i="3"/>
  <c r="K100" i="5"/>
  <c r="AI101" i="1"/>
  <c r="BW101" i="1" s="1"/>
  <c r="AM78" i="5"/>
  <c r="AO78" i="5"/>
  <c r="AN78" i="5"/>
  <c r="AO79" i="5"/>
  <c r="AN79" i="5"/>
  <c r="AM79" i="5"/>
  <c r="AD101" i="5"/>
  <c r="BQ80" i="1"/>
  <c r="AG74" i="5"/>
  <c r="K99" i="5"/>
  <c r="BQ101" i="1"/>
  <c r="AJ84" i="1"/>
  <c r="BW84" i="1" s="1"/>
  <c r="AB97" i="5"/>
  <c r="AG97" i="5"/>
  <c r="K125" i="5"/>
  <c r="AI98" i="1"/>
  <c r="BQ98" i="1"/>
  <c r="BP98" i="1"/>
  <c r="AG98" i="5"/>
  <c r="AB98" i="5"/>
  <c r="N100" i="5"/>
  <c r="P99" i="5"/>
  <c r="N99" i="5"/>
  <c r="R115" i="3"/>
  <c r="Q124" i="3"/>
  <c r="CN102" i="1"/>
  <c r="AB99" i="5"/>
  <c r="AG99" i="5"/>
  <c r="AA101" i="5"/>
  <c r="AI102" i="1"/>
  <c r="BV102" i="1" s="1"/>
  <c r="BQ102" i="1"/>
  <c r="BP102" i="1"/>
  <c r="AM109" i="3"/>
  <c r="AO109" i="3"/>
  <c r="AN109" i="3"/>
  <c r="AH124" i="3"/>
  <c r="AP103" i="3"/>
  <c r="Q75" i="3"/>
  <c r="R12" i="3"/>
  <c r="D7" i="15" s="1"/>
  <c r="G7" i="15" s="1"/>
  <c r="H7" i="15" s="1"/>
  <c r="I7" i="15" s="1"/>
  <c r="L74" i="5"/>
  <c r="L76" i="5" s="1"/>
  <c r="AN116" i="3"/>
  <c r="AM116" i="3"/>
  <c r="AO116" i="3"/>
  <c r="BW92" i="1"/>
  <c r="X10" i="5"/>
  <c r="Y10" i="5"/>
  <c r="W10" i="5"/>
  <c r="X112" i="3"/>
  <c r="W112" i="3"/>
  <c r="AP112" i="3"/>
  <c r="W105" i="3"/>
  <c r="Y105" i="3"/>
  <c r="X105" i="3"/>
  <c r="Y106" i="3"/>
  <c r="X106" i="3"/>
  <c r="W106" i="3"/>
  <c r="R123" i="3"/>
  <c r="Y116" i="3" l="1"/>
  <c r="P126" i="5"/>
  <c r="AP112" i="5"/>
  <c r="Q125" i="3"/>
  <c r="J7" i="18"/>
  <c r="AP79" i="3"/>
  <c r="I7" i="18"/>
  <c r="Y91" i="3"/>
  <c r="K7" i="18"/>
  <c r="R71" i="3"/>
  <c r="K8" i="19"/>
  <c r="D8" i="19"/>
  <c r="T7" i="19"/>
  <c r="O7" i="18"/>
  <c r="L8" i="19"/>
  <c r="S8" i="19"/>
  <c r="Q100" i="3"/>
  <c r="Q101" i="3" s="1"/>
  <c r="J8" i="19"/>
  <c r="AM91" i="5"/>
  <c r="AO91" i="5"/>
  <c r="AN91" i="5"/>
  <c r="N8" i="19"/>
  <c r="AP114" i="5"/>
  <c r="H7" i="18"/>
  <c r="Q7" i="18"/>
  <c r="C7" i="18"/>
  <c r="E8" i="19"/>
  <c r="AG100" i="5"/>
  <c r="AG101" i="5" s="1"/>
  <c r="L7" i="18"/>
  <c r="P8" i="19"/>
  <c r="Y91" i="5"/>
  <c r="W91" i="5"/>
  <c r="X91" i="5"/>
  <c r="J7" i="15"/>
  <c r="Q56" i="18"/>
  <c r="I56" i="18"/>
  <c r="S32" i="18"/>
  <c r="K32" i="18"/>
  <c r="C32" i="18"/>
  <c r="G56" i="18"/>
  <c r="Q32" i="18"/>
  <c r="E32" i="18"/>
  <c r="R56" i="18"/>
  <c r="L32" i="18"/>
  <c r="D32" i="18"/>
  <c r="P56" i="18"/>
  <c r="H56" i="18"/>
  <c r="R32" i="18"/>
  <c r="J32" i="18"/>
  <c r="O56" i="18"/>
  <c r="I32" i="18"/>
  <c r="K56" i="18"/>
  <c r="N56" i="18"/>
  <c r="F56" i="18"/>
  <c r="P32" i="18"/>
  <c r="H32" i="18"/>
  <c r="D56" i="18"/>
  <c r="N32" i="18"/>
  <c r="S56" i="18"/>
  <c r="C56" i="18"/>
  <c r="M56" i="18"/>
  <c r="E56" i="18"/>
  <c r="O32" i="18"/>
  <c r="G32" i="18"/>
  <c r="L56" i="18"/>
  <c r="F32" i="18"/>
  <c r="M32" i="18"/>
  <c r="J56" i="18"/>
  <c r="F8" i="19"/>
  <c r="R7" i="18"/>
  <c r="T31" i="18"/>
  <c r="P7" i="18"/>
  <c r="T32" i="19"/>
  <c r="R8" i="19"/>
  <c r="S7" i="18"/>
  <c r="D7" i="18"/>
  <c r="M8" i="19"/>
  <c r="W86" i="5"/>
  <c r="Y86" i="5"/>
  <c r="X86" i="5"/>
  <c r="E7" i="18"/>
  <c r="G8" i="19"/>
  <c r="O8" i="19"/>
  <c r="T56" i="19"/>
  <c r="M7" i="18"/>
  <c r="N7" i="18"/>
  <c r="T55" i="18"/>
  <c r="AP116" i="5"/>
  <c r="H8" i="19"/>
  <c r="I8" i="19"/>
  <c r="D25" i="15"/>
  <c r="X112" i="5"/>
  <c r="W112" i="5"/>
  <c r="Y112" i="5"/>
  <c r="G7" i="18"/>
  <c r="F7" i="18"/>
  <c r="Q8" i="19"/>
  <c r="C8" i="19"/>
  <c r="T44" i="18"/>
  <c r="P81" i="5"/>
  <c r="Q81" i="5" s="1"/>
  <c r="R81" i="5" s="1"/>
  <c r="D26" i="16" s="1"/>
  <c r="D28" i="16" s="1"/>
  <c r="P20" i="18"/>
  <c r="T68" i="18"/>
  <c r="L20" i="18"/>
  <c r="O101" i="5"/>
  <c r="X79" i="5"/>
  <c r="Y79" i="5"/>
  <c r="W79" i="5"/>
  <c r="P98" i="5"/>
  <c r="AM106" i="5"/>
  <c r="AO106" i="5"/>
  <c r="AN106" i="5"/>
  <c r="AG123" i="5"/>
  <c r="D27" i="15"/>
  <c r="AP84" i="5"/>
  <c r="AG101" i="3"/>
  <c r="AG76" i="5"/>
  <c r="W11" i="5"/>
  <c r="AP115" i="3"/>
  <c r="AG126" i="3"/>
  <c r="Q74" i="5"/>
  <c r="R74" i="5"/>
  <c r="Y11" i="5"/>
  <c r="AP91" i="3"/>
  <c r="AP6" i="3"/>
  <c r="AP90" i="3"/>
  <c r="W103" i="3"/>
  <c r="R130" i="3"/>
  <c r="S139" i="3" s="1"/>
  <c r="R140" i="3"/>
  <c r="AH99" i="5"/>
  <c r="Y103" i="3"/>
  <c r="X103" i="3"/>
  <c r="AH124" i="5"/>
  <c r="Q76" i="3"/>
  <c r="Q126" i="3"/>
  <c r="R100" i="3"/>
  <c r="AH123" i="5"/>
  <c r="X91" i="3"/>
  <c r="W91" i="3"/>
  <c r="K101" i="5"/>
  <c r="AP90" i="5"/>
  <c r="AP78" i="3"/>
  <c r="AP131" i="3" s="1"/>
  <c r="Q75" i="5"/>
  <c r="AP79" i="5"/>
  <c r="K126" i="5"/>
  <c r="AH126" i="3"/>
  <c r="AB126" i="5"/>
  <c r="Y78" i="5"/>
  <c r="X78" i="5"/>
  <c r="W78" i="5"/>
  <c r="L124" i="5"/>
  <c r="Q124" i="5"/>
  <c r="R75" i="3"/>
  <c r="W12" i="3"/>
  <c r="X12" i="3"/>
  <c r="Y12" i="3"/>
  <c r="L97" i="5"/>
  <c r="Q97" i="5"/>
  <c r="AP85" i="5"/>
  <c r="AP78" i="5"/>
  <c r="AH76" i="3"/>
  <c r="AP12" i="3"/>
  <c r="AG125" i="5"/>
  <c r="N101" i="5"/>
  <c r="Q125" i="5"/>
  <c r="L125" i="5"/>
  <c r="AH75" i="5"/>
  <c r="AO12" i="5"/>
  <c r="AM12" i="5"/>
  <c r="AN12" i="5"/>
  <c r="R72" i="5"/>
  <c r="R138" i="5"/>
  <c r="W3" i="5"/>
  <c r="Y3" i="5"/>
  <c r="X3" i="5"/>
  <c r="N126" i="5"/>
  <c r="AP116" i="3"/>
  <c r="AM87" i="3"/>
  <c r="AH100" i="3"/>
  <c r="AO87" i="3"/>
  <c r="AN87" i="3"/>
  <c r="BW98" i="1"/>
  <c r="BV98" i="1"/>
  <c r="L98" i="5"/>
  <c r="AP103" i="5"/>
  <c r="AP109" i="3"/>
  <c r="AB101" i="5"/>
  <c r="L99" i="5"/>
  <c r="Q99" i="5"/>
  <c r="AP11" i="5"/>
  <c r="Q123" i="5"/>
  <c r="AG122" i="5"/>
  <c r="AH73" i="5"/>
  <c r="AO6" i="5"/>
  <c r="AM6" i="5"/>
  <c r="AN6" i="5"/>
  <c r="AP3" i="5"/>
  <c r="AO86" i="3"/>
  <c r="AN86" i="3"/>
  <c r="AM86" i="3"/>
  <c r="AH99" i="3"/>
  <c r="P100" i="5"/>
  <c r="Y4" i="5"/>
  <c r="X4" i="5"/>
  <c r="R73" i="5"/>
  <c r="W4" i="5"/>
  <c r="Y115" i="3"/>
  <c r="W115" i="3"/>
  <c r="X115" i="3"/>
  <c r="R124" i="3"/>
  <c r="L100" i="5"/>
  <c r="Q100" i="5"/>
  <c r="BW102" i="1"/>
  <c r="AP9" i="5"/>
  <c r="AP91" i="5"/>
  <c r="R140" i="5"/>
  <c r="R122" i="5"/>
  <c r="R123" i="5"/>
  <c r="G8" i="18" l="1"/>
  <c r="T8" i="19"/>
  <c r="M8" i="18"/>
  <c r="N8" i="18"/>
  <c r="D8" i="18"/>
  <c r="T7" i="18"/>
  <c r="L8" i="18"/>
  <c r="K8" i="18"/>
  <c r="S8" i="18"/>
  <c r="E8" i="18"/>
  <c r="J8" i="18"/>
  <c r="Q8" i="18"/>
  <c r="T56" i="18"/>
  <c r="D28" i="15"/>
  <c r="F8" i="18"/>
  <c r="T20" i="18"/>
  <c r="H8" i="18"/>
  <c r="R8" i="18"/>
  <c r="T32" i="18"/>
  <c r="I8" i="18"/>
  <c r="O8" i="18"/>
  <c r="P8" i="18"/>
  <c r="C8" i="18"/>
  <c r="Y81" i="5"/>
  <c r="W81" i="5"/>
  <c r="P101" i="5"/>
  <c r="X81" i="5"/>
  <c r="AP106" i="5"/>
  <c r="S138" i="3"/>
  <c r="AM86" i="5"/>
  <c r="Q76" i="5"/>
  <c r="S130" i="3"/>
  <c r="R132" i="3" s="1"/>
  <c r="E26" i="15" s="1"/>
  <c r="G26" i="15" s="1"/>
  <c r="H26" i="15" s="1"/>
  <c r="C22" i="30" s="1"/>
  <c r="E22" i="30" s="1"/>
  <c r="R101" i="3"/>
  <c r="AN86" i="5"/>
  <c r="AO86" i="5"/>
  <c r="R139" i="5"/>
  <c r="X129" i="3"/>
  <c r="S140" i="3"/>
  <c r="L126" i="5"/>
  <c r="R100" i="5"/>
  <c r="AH100" i="5"/>
  <c r="AM87" i="5"/>
  <c r="AO87" i="5"/>
  <c r="AN87" i="5"/>
  <c r="W129" i="3"/>
  <c r="Y129" i="3"/>
  <c r="AP87" i="3"/>
  <c r="AN129" i="3"/>
  <c r="R75" i="5"/>
  <c r="W12" i="5"/>
  <c r="X12" i="5"/>
  <c r="Y12" i="5"/>
  <c r="R126" i="3"/>
  <c r="L101" i="5"/>
  <c r="Q98" i="5"/>
  <c r="Q101" i="5" s="1"/>
  <c r="AH76" i="5"/>
  <c r="AP86" i="3"/>
  <c r="AH122" i="5"/>
  <c r="Q126" i="5"/>
  <c r="AM129" i="3"/>
  <c r="R76" i="3"/>
  <c r="AH101" i="3"/>
  <c r="AH129" i="3" s="1"/>
  <c r="AH125" i="5"/>
  <c r="AP6" i="5"/>
  <c r="AG126" i="5"/>
  <c r="AO129" i="3"/>
  <c r="AP12" i="5"/>
  <c r="AO81" i="5"/>
  <c r="AN81" i="5"/>
  <c r="AM81" i="5"/>
  <c r="AH98" i="5"/>
  <c r="AM80" i="5"/>
  <c r="AO80" i="5"/>
  <c r="AN80" i="5"/>
  <c r="AH97" i="5"/>
  <c r="T8" i="18" l="1"/>
  <c r="R128" i="3"/>
  <c r="X135" i="3" s="1"/>
  <c r="R131" i="3"/>
  <c r="AP86" i="5"/>
  <c r="R133" i="3"/>
  <c r="R130" i="5"/>
  <c r="S130" i="5" s="1"/>
  <c r="R99" i="5"/>
  <c r="R97" i="5"/>
  <c r="R124" i="5"/>
  <c r="AP81" i="5"/>
  <c r="R76" i="5"/>
  <c r="AP87" i="5"/>
  <c r="AN129" i="5"/>
  <c r="R98" i="5"/>
  <c r="AM129" i="5"/>
  <c r="AH126" i="5"/>
  <c r="AO129" i="5"/>
  <c r="AH101" i="5"/>
  <c r="AP80" i="5"/>
  <c r="AP129" i="3"/>
  <c r="R125" i="5"/>
  <c r="X132" i="3"/>
  <c r="X133" i="3" l="1"/>
  <c r="E27" i="15"/>
  <c r="G27" i="15" s="1"/>
  <c r="H27" i="15" s="1"/>
  <c r="C23" i="30" s="1"/>
  <c r="E23" i="30" s="1"/>
  <c r="R142" i="3"/>
  <c r="E4" i="15"/>
  <c r="R144" i="3"/>
  <c r="R134" i="3"/>
  <c r="R136" i="3" s="1"/>
  <c r="X131" i="3"/>
  <c r="S138" i="5"/>
  <c r="S139" i="5"/>
  <c r="S140" i="5"/>
  <c r="AH129" i="5"/>
  <c r="AP131" i="5"/>
  <c r="X129" i="5"/>
  <c r="R126" i="5"/>
  <c r="AP129" i="5"/>
  <c r="R101" i="5"/>
  <c r="R128" i="5" s="1"/>
  <c r="Y129" i="5"/>
  <c r="W129" i="5"/>
  <c r="X134" i="3" l="1"/>
  <c r="X136" i="3" s="1"/>
  <c r="E25" i="15"/>
  <c r="E28" i="15" s="1"/>
  <c r="G4" i="15"/>
  <c r="R131" i="5"/>
  <c r="R132" i="5"/>
  <c r="E26" i="16" s="1"/>
  <c r="G26" i="16" s="1"/>
  <c r="H26" i="16" s="1"/>
  <c r="R133" i="5"/>
  <c r="E27" i="16" s="1"/>
  <c r="G27" i="16" s="1"/>
  <c r="H27" i="16" s="1"/>
  <c r="R142" i="5" l="1"/>
  <c r="E4" i="16"/>
  <c r="H4" i="15"/>
  <c r="G25" i="15"/>
  <c r="G28" i="15" s="1"/>
  <c r="R144" i="5"/>
  <c r="R134" i="5"/>
  <c r="R136" i="5" s="1"/>
  <c r="H25" i="15" l="1"/>
  <c r="I4" i="15"/>
  <c r="J4" i="15" s="1"/>
  <c r="E25" i="16"/>
  <c r="E28" i="16" s="1"/>
  <c r="G4" i="16"/>
  <c r="H28" i="15" l="1"/>
  <c r="H4" i="16"/>
  <c r="G25" i="16"/>
  <c r="G28" i="16" s="1"/>
  <c r="S53" i="18"/>
  <c r="S74" i="18" s="1"/>
  <c r="K53" i="18"/>
  <c r="K74" i="18" s="1"/>
  <c r="C53" i="18"/>
  <c r="C74" i="18" s="1"/>
  <c r="P29" i="18"/>
  <c r="H29" i="18"/>
  <c r="I53" i="18"/>
  <c r="I74" i="18" s="1"/>
  <c r="N29" i="18"/>
  <c r="P53" i="18"/>
  <c r="P74" i="18" s="1"/>
  <c r="E29" i="18"/>
  <c r="G53" i="18"/>
  <c r="G74" i="18" s="1"/>
  <c r="K29" i="18"/>
  <c r="R53" i="18"/>
  <c r="J53" i="18"/>
  <c r="J74" i="18" s="1"/>
  <c r="O29" i="18"/>
  <c r="G29" i="18"/>
  <c r="Q53" i="18"/>
  <c r="Q74" i="18" s="1"/>
  <c r="M29" i="18"/>
  <c r="L29" i="18"/>
  <c r="L50" i="18" s="1"/>
  <c r="S29" i="18"/>
  <c r="F29" i="18"/>
  <c r="H53" i="18"/>
  <c r="H74" i="18" s="1"/>
  <c r="O53" i="18"/>
  <c r="O74" i="18" s="1"/>
  <c r="F53" i="18"/>
  <c r="F74" i="18" s="1"/>
  <c r="M53" i="18"/>
  <c r="M74" i="18" s="1"/>
  <c r="E53" i="18"/>
  <c r="E74" i="18" s="1"/>
  <c r="R29" i="18"/>
  <c r="J29" i="18"/>
  <c r="L53" i="18"/>
  <c r="D53" i="18"/>
  <c r="D74" i="18" s="1"/>
  <c r="Q29" i="18"/>
  <c r="I29" i="18"/>
  <c r="D29" i="18"/>
  <c r="N53" i="18"/>
  <c r="N74" i="18" s="1"/>
  <c r="I25" i="15"/>
  <c r="J25" i="15" s="1"/>
  <c r="C29" i="18"/>
  <c r="F5" i="18" l="1"/>
  <c r="F26" i="18" s="1"/>
  <c r="C7" i="30" s="1"/>
  <c r="E7" i="30" s="1"/>
  <c r="F50" i="18"/>
  <c r="R74" i="18"/>
  <c r="T53" i="18"/>
  <c r="P5" i="18"/>
  <c r="P26" i="18" s="1"/>
  <c r="C17" i="30" s="1"/>
  <c r="E17" i="30" s="1"/>
  <c r="P50" i="18"/>
  <c r="C5" i="18"/>
  <c r="C50" i="18"/>
  <c r="J50" i="18"/>
  <c r="J5" i="18"/>
  <c r="J26" i="18" s="1"/>
  <c r="C11" i="30" s="1"/>
  <c r="E11" i="30" s="1"/>
  <c r="S5" i="18"/>
  <c r="S26" i="18" s="1"/>
  <c r="C20" i="30" s="1"/>
  <c r="E20" i="30" s="1"/>
  <c r="S50" i="18"/>
  <c r="K5" i="18"/>
  <c r="K26" i="18" s="1"/>
  <c r="C12" i="30" s="1"/>
  <c r="E12" i="30" s="1"/>
  <c r="K50" i="18"/>
  <c r="H50" i="18"/>
  <c r="H5" i="18"/>
  <c r="H26" i="18" s="1"/>
  <c r="C9" i="30" s="1"/>
  <c r="E9" i="30" s="1"/>
  <c r="M5" i="18"/>
  <c r="M26" i="18" s="1"/>
  <c r="C14" i="30" s="1"/>
  <c r="E14" i="30" s="1"/>
  <c r="M50" i="18"/>
  <c r="E5" i="18"/>
  <c r="E26" i="18" s="1"/>
  <c r="C6" i="30" s="1"/>
  <c r="E6" i="30" s="1"/>
  <c r="E50" i="18"/>
  <c r="Q5" i="18"/>
  <c r="Q26" i="18" s="1"/>
  <c r="C18" i="30" s="1"/>
  <c r="E18" i="30" s="1"/>
  <c r="Q50" i="18"/>
  <c r="L5" i="18"/>
  <c r="L26" i="18" s="1"/>
  <c r="C13" i="30" s="1"/>
  <c r="E13" i="30" s="1"/>
  <c r="L74" i="18"/>
  <c r="O50" i="18"/>
  <c r="O5" i="18"/>
  <c r="O26" i="18" s="1"/>
  <c r="C16" i="30" s="1"/>
  <c r="E16" i="30" s="1"/>
  <c r="R5" i="18"/>
  <c r="R26" i="18" s="1"/>
  <c r="C19" i="30" s="1"/>
  <c r="E19" i="30" s="1"/>
  <c r="R50" i="18"/>
  <c r="T29" i="18"/>
  <c r="D5" i="18"/>
  <c r="D26" i="18" s="1"/>
  <c r="C5" i="30" s="1"/>
  <c r="E5" i="30" s="1"/>
  <c r="D50" i="18"/>
  <c r="I5" i="18"/>
  <c r="I26" i="18" s="1"/>
  <c r="C10" i="30" s="1"/>
  <c r="E10" i="30" s="1"/>
  <c r="I50" i="18"/>
  <c r="G5" i="18"/>
  <c r="G26" i="18" s="1"/>
  <c r="C8" i="30" s="1"/>
  <c r="E8" i="30" s="1"/>
  <c r="G50" i="18"/>
  <c r="N5" i="18"/>
  <c r="N26" i="18" s="1"/>
  <c r="C15" i="30" s="1"/>
  <c r="E15" i="30" s="1"/>
  <c r="N50" i="18"/>
  <c r="H25" i="16"/>
  <c r="H28" i="16" s="1"/>
  <c r="I4" i="16"/>
  <c r="T50" i="18" l="1"/>
  <c r="I25" i="16"/>
  <c r="O53" i="19"/>
  <c r="O74" i="19" s="1"/>
  <c r="G53" i="19"/>
  <c r="G74" i="19" s="1"/>
  <c r="L29" i="19"/>
  <c r="L50" i="19" s="1"/>
  <c r="D29" i="19"/>
  <c r="R29" i="19"/>
  <c r="D53" i="19"/>
  <c r="D74" i="19" s="1"/>
  <c r="Q29" i="19"/>
  <c r="S53" i="19"/>
  <c r="S74" i="19" s="1"/>
  <c r="H29" i="19"/>
  <c r="R53" i="19"/>
  <c r="N53" i="19"/>
  <c r="N74" i="19" s="1"/>
  <c r="F53" i="19"/>
  <c r="F74" i="19" s="1"/>
  <c r="S29" i="19"/>
  <c r="K29" i="19"/>
  <c r="C29" i="19"/>
  <c r="J29" i="19"/>
  <c r="K53" i="19"/>
  <c r="K74" i="19" s="1"/>
  <c r="P29" i="19"/>
  <c r="O29" i="19"/>
  <c r="M53" i="19"/>
  <c r="M74" i="19" s="1"/>
  <c r="E53" i="19"/>
  <c r="E74" i="19" s="1"/>
  <c r="L53" i="19"/>
  <c r="I29" i="19"/>
  <c r="C53" i="19"/>
  <c r="C74" i="19" s="1"/>
  <c r="Q53" i="19"/>
  <c r="Q74" i="19" s="1"/>
  <c r="I53" i="19"/>
  <c r="I74" i="19" s="1"/>
  <c r="N29" i="19"/>
  <c r="F29" i="19"/>
  <c r="P53" i="19"/>
  <c r="P74" i="19" s="1"/>
  <c r="H53" i="19"/>
  <c r="H74" i="19" s="1"/>
  <c r="M29" i="19"/>
  <c r="E29" i="19"/>
  <c r="J53" i="19"/>
  <c r="J74" i="19" s="1"/>
  <c r="G29" i="19"/>
  <c r="T74" i="18"/>
  <c r="T5" i="18"/>
  <c r="C26" i="18"/>
  <c r="T26" i="18" l="1"/>
  <c r="C4" i="30"/>
  <c r="C5" i="19"/>
  <c r="C50" i="19"/>
  <c r="L5" i="19"/>
  <c r="L26" i="19" s="1"/>
  <c r="L74" i="19"/>
  <c r="S50" i="19"/>
  <c r="S5" i="19"/>
  <c r="S26" i="19" s="1"/>
  <c r="T29" i="19"/>
  <c r="R50" i="19"/>
  <c r="F50" i="19"/>
  <c r="F5" i="19"/>
  <c r="F26" i="19" s="1"/>
  <c r="D5" i="19"/>
  <c r="D26" i="19" s="1"/>
  <c r="D50" i="19"/>
  <c r="M50" i="19"/>
  <c r="M5" i="19"/>
  <c r="M26" i="19" s="1"/>
  <c r="G5" i="19"/>
  <c r="G26" i="19" s="1"/>
  <c r="G50" i="19"/>
  <c r="P5" i="19"/>
  <c r="P26" i="19" s="1"/>
  <c r="P50" i="19"/>
  <c r="R5" i="19"/>
  <c r="R26" i="19" s="1"/>
  <c r="R74" i="19"/>
  <c r="T53" i="19"/>
  <c r="Q5" i="19"/>
  <c r="Q26" i="19" s="1"/>
  <c r="Q50" i="19"/>
  <c r="O5" i="19"/>
  <c r="O26" i="19" s="1"/>
  <c r="O50" i="19"/>
  <c r="H50" i="19"/>
  <c r="H5" i="19"/>
  <c r="H26" i="19" s="1"/>
  <c r="I50" i="19"/>
  <c r="I5" i="19"/>
  <c r="I26" i="19" s="1"/>
  <c r="K50" i="19"/>
  <c r="K5" i="19"/>
  <c r="K26" i="19" s="1"/>
  <c r="N5" i="19"/>
  <c r="N26" i="19" s="1"/>
  <c r="N50" i="19"/>
  <c r="E50" i="19"/>
  <c r="E5" i="19"/>
  <c r="E26" i="19" s="1"/>
  <c r="J50" i="19"/>
  <c r="J5" i="19"/>
  <c r="J26" i="19" s="1"/>
  <c r="E4" i="30" l="1"/>
  <c r="E21" i="30" s="1"/>
  <c r="C21" i="30"/>
  <c r="T74" i="19"/>
  <c r="T50" i="19"/>
  <c r="T5" i="19"/>
  <c r="C26" i="19"/>
  <c r="T26" i="19" s="1"/>
</calcChain>
</file>

<file path=xl/sharedStrings.xml><?xml version="1.0" encoding="utf-8"?>
<sst xmlns="http://schemas.openxmlformats.org/spreadsheetml/2006/main" count="6905" uniqueCount="446">
  <si>
    <t>Branch</t>
  </si>
  <si>
    <t>Branch_Name</t>
  </si>
  <si>
    <t>TUITION_GROUP_NO</t>
  </si>
  <si>
    <t>TUITION_GROUP_SORT</t>
  </si>
  <si>
    <t>TUITION_GROUP_NAME</t>
  </si>
  <si>
    <t>Tuition_Category_No</t>
  </si>
  <si>
    <t>Tuition_Category_Name</t>
  </si>
  <si>
    <t>Residency_Category_No</t>
  </si>
  <si>
    <t>Residency_Category_Name</t>
  </si>
  <si>
    <t>0</t>
  </si>
  <si>
    <t>Seattle  Campus</t>
  </si>
  <si>
    <t>01</t>
  </si>
  <si>
    <t>Undergraduate</t>
  </si>
  <si>
    <t>1</t>
  </si>
  <si>
    <t>Resident</t>
  </si>
  <si>
    <t>2</t>
  </si>
  <si>
    <t>Nonresident</t>
  </si>
  <si>
    <t>02</t>
  </si>
  <si>
    <t>Undergraduate Post-Bacc / Non-Matric</t>
  </si>
  <si>
    <t>03</t>
  </si>
  <si>
    <t>Graduate Tier I</t>
  </si>
  <si>
    <t>04</t>
  </si>
  <si>
    <t>05</t>
  </si>
  <si>
    <t>Graduate Tier II</t>
  </si>
  <si>
    <t>07</t>
  </si>
  <si>
    <t>Graduate Tier III</t>
  </si>
  <si>
    <t>Graduate Post-Bacc / Non-Matric</t>
  </si>
  <si>
    <t>06</t>
  </si>
  <si>
    <t>09</t>
  </si>
  <si>
    <t>Coll Environ Graduate</t>
  </si>
  <si>
    <t>26</t>
  </si>
  <si>
    <t>College of the Environment Graduate Programs</t>
  </si>
  <si>
    <t>11</t>
  </si>
  <si>
    <t>Education Graduate</t>
  </si>
  <si>
    <t>27</t>
  </si>
  <si>
    <t>Master of Education and Master in Teaching</t>
  </si>
  <si>
    <t>28</t>
  </si>
  <si>
    <t>Doctor of Education and Education PhD</t>
  </si>
  <si>
    <t>15</t>
  </si>
  <si>
    <t>17</t>
  </si>
  <si>
    <t>MSW</t>
  </si>
  <si>
    <t>23</t>
  </si>
  <si>
    <t>Master of Social Work</t>
  </si>
  <si>
    <t>10</t>
  </si>
  <si>
    <t>19</t>
  </si>
  <si>
    <t>Public Health Graduate</t>
  </si>
  <si>
    <t>38</t>
  </si>
  <si>
    <t>Public Health Graduate Programs (excl MPH)</t>
  </si>
  <si>
    <t>21</t>
  </si>
  <si>
    <t>MPH</t>
  </si>
  <si>
    <t>Master of Public Health</t>
  </si>
  <si>
    <t>13</t>
  </si>
  <si>
    <t>25</t>
  </si>
  <si>
    <t>CBE Masters</t>
  </si>
  <si>
    <t>College of Built Environ - MArch &amp; MSRE</t>
  </si>
  <si>
    <t>39</t>
  </si>
  <si>
    <t>Coll of Built Environ - Masters in Const Mgmt, Land Arch, Urb Des Plan</t>
  </si>
  <si>
    <t>14</t>
  </si>
  <si>
    <t>Engineering Masters</t>
  </si>
  <si>
    <t>29</t>
  </si>
  <si>
    <t>Master of Chemical Engineering</t>
  </si>
  <si>
    <t>30</t>
  </si>
  <si>
    <t>Master of Material Science and Engineering</t>
  </si>
  <si>
    <t>40</t>
  </si>
  <si>
    <t>Master of Industrial and Systems Engineering</t>
  </si>
  <si>
    <t>33</t>
  </si>
  <si>
    <t>MPA</t>
  </si>
  <si>
    <t>Master of Public Affairs</t>
  </si>
  <si>
    <t>37</t>
  </si>
  <si>
    <t>MBA</t>
  </si>
  <si>
    <t>Master of Business Administration (Incoming)</t>
  </si>
  <si>
    <t>Master of Business Administration (Continuing)</t>
  </si>
  <si>
    <t>22</t>
  </si>
  <si>
    <t>Law (JD)</t>
  </si>
  <si>
    <t>41</t>
  </si>
  <si>
    <t>Law Graduate</t>
  </si>
  <si>
    <t>24</t>
  </si>
  <si>
    <t>Master of Laws (LLM)</t>
  </si>
  <si>
    <t>Law PhD</t>
  </si>
  <si>
    <t>45</t>
  </si>
  <si>
    <t>Nursing Graduate</t>
  </si>
  <si>
    <t>12</t>
  </si>
  <si>
    <t>Nursing Master and Doctor of Nursing Practice</t>
  </si>
  <si>
    <t>20</t>
  </si>
  <si>
    <t>47</t>
  </si>
  <si>
    <t>PharmD</t>
  </si>
  <si>
    <t>Doctor of Pharmacy</t>
  </si>
  <si>
    <t>49</t>
  </si>
  <si>
    <t>Medicine (MD)</t>
  </si>
  <si>
    <t>Medical Professional (MD)</t>
  </si>
  <si>
    <t>51</t>
  </si>
  <si>
    <t>Dentistry (DDS)</t>
  </si>
  <si>
    <t>Dental Professional -Year 2</t>
  </si>
  <si>
    <t>Dental Professional - Year 1</t>
  </si>
  <si>
    <t>31</t>
  </si>
  <si>
    <t>Dental Professional - Year 3</t>
  </si>
  <si>
    <t>32</t>
  </si>
  <si>
    <t>Dental Professional - Year 4</t>
  </si>
  <si>
    <t>53</t>
  </si>
  <si>
    <t>Dentistry Graduate</t>
  </si>
  <si>
    <t>Graduate Dentistry - Oral Biology</t>
  </si>
  <si>
    <t>34</t>
  </si>
  <si>
    <t>Graduate Dentistry - Oral Med, Ped Dent, Periodontics, Prosthodontics</t>
  </si>
  <si>
    <t>35</t>
  </si>
  <si>
    <t>Graduate Dentistry - Endodontics</t>
  </si>
  <si>
    <t>36</t>
  </si>
  <si>
    <t>Graduate Dentistry - Orthodontics</t>
  </si>
  <si>
    <t>Bothell Campus</t>
  </si>
  <si>
    <t>Nursing</t>
  </si>
  <si>
    <t>Master of Nursing</t>
  </si>
  <si>
    <t>Tacoma Campus</t>
  </si>
  <si>
    <t>GrossOp</t>
  </si>
  <si>
    <t>GrossBldg</t>
  </si>
  <si>
    <t>GrossROp</t>
  </si>
  <si>
    <t>GrossRBldg</t>
  </si>
  <si>
    <t>OpWaiv</t>
  </si>
  <si>
    <t>OpGWaiv</t>
  </si>
  <si>
    <t>OpRWaiv</t>
  </si>
  <si>
    <t>OpNWaiv</t>
  </si>
  <si>
    <t>BWaiv</t>
  </si>
  <si>
    <t>BGWaiv</t>
  </si>
  <si>
    <t>BRWaiv</t>
  </si>
  <si>
    <t>BNWaiv</t>
  </si>
  <si>
    <t>Op_NM</t>
  </si>
  <si>
    <t>Bldg_NM</t>
  </si>
  <si>
    <t>SetOp</t>
  </si>
  <si>
    <t>SetBldg</t>
  </si>
  <si>
    <t>NetOp</t>
  </si>
  <si>
    <t>NetBldg</t>
  </si>
  <si>
    <t>4%Pool</t>
  </si>
  <si>
    <t>OGWvr</t>
  </si>
  <si>
    <t>ORWvr</t>
  </si>
  <si>
    <t>ONWvr</t>
  </si>
  <si>
    <t>Owvr</t>
  </si>
  <si>
    <t>SetAside</t>
  </si>
  <si>
    <t>UGRESNET</t>
  </si>
  <si>
    <t>TOT ADDL</t>
  </si>
  <si>
    <t>S</t>
  </si>
  <si>
    <t>B</t>
  </si>
  <si>
    <t>T</t>
  </si>
  <si>
    <t>S_UGRESNET</t>
  </si>
  <si>
    <t>B_UGRESNET</t>
  </si>
  <si>
    <t>T_UGRESNET</t>
  </si>
  <si>
    <t>S_ ADDL AID - RUG</t>
  </si>
  <si>
    <t>S_ADDL AID - NRUG</t>
  </si>
  <si>
    <t>B_ ADDL AID - RUG</t>
  </si>
  <si>
    <t>T_ ADDL AID - RUG</t>
  </si>
  <si>
    <t>Tot_ ADDL AID - RUG</t>
  </si>
  <si>
    <t>BGWvr</t>
  </si>
  <si>
    <t>BRWvr</t>
  </si>
  <si>
    <t>BNWvr</t>
  </si>
  <si>
    <t>BWvr</t>
  </si>
  <si>
    <t>2014-15</t>
  </si>
  <si>
    <t>2015-16</t>
  </si>
  <si>
    <t>2016-17</t>
  </si>
  <si>
    <t>2017-18</t>
  </si>
  <si>
    <t>2018-19</t>
  </si>
  <si>
    <t>2019-20</t>
  </si>
  <si>
    <t>Increase for:</t>
  </si>
  <si>
    <t>Graduate Tiers</t>
  </si>
  <si>
    <t>Other Graduate</t>
  </si>
  <si>
    <t>Professional</t>
  </si>
  <si>
    <t>Tuition for:</t>
  </si>
  <si>
    <t>Operating Fee</t>
  </si>
  <si>
    <t>Operating Fee - Resident</t>
  </si>
  <si>
    <t>Operating Fee - Nonresident Differential</t>
  </si>
  <si>
    <t>Building Fee</t>
  </si>
  <si>
    <t>Building Fee - Resident</t>
  </si>
  <si>
    <t>Building Fee - Nonresident Differential</t>
  </si>
  <si>
    <t>Building Fee %</t>
  </si>
  <si>
    <t>Change - Op Fee</t>
  </si>
  <si>
    <t>Change - Res Op Fee</t>
  </si>
  <si>
    <t>Change - NR Op Diff</t>
  </si>
  <si>
    <t>Change - Bldg Fee</t>
  </si>
  <si>
    <t>Change - RBldg Fee</t>
  </si>
  <si>
    <t>Change - NR Bldg Diff</t>
  </si>
  <si>
    <t>Campus</t>
  </si>
  <si>
    <t>Campus Name</t>
  </si>
  <si>
    <t>TG Sort</t>
  </si>
  <si>
    <t>TG No</t>
  </si>
  <si>
    <t>TG Name</t>
  </si>
  <si>
    <t>TC No</t>
  </si>
  <si>
    <t>TC Name</t>
  </si>
  <si>
    <t>Res No</t>
  </si>
  <si>
    <t>Res Name</t>
  </si>
  <si>
    <t>% Tuition Change</t>
  </si>
  <si>
    <t>UG</t>
  </si>
  <si>
    <t>Total</t>
  </si>
  <si>
    <t>S_UG_NET</t>
  </si>
  <si>
    <t xml:space="preserve">Change for </t>
  </si>
  <si>
    <t>UGRES</t>
  </si>
  <si>
    <t>Seattle</t>
  </si>
  <si>
    <t>Bothell</t>
  </si>
  <si>
    <t>Tacoma</t>
  </si>
  <si>
    <t>UW Total</t>
  </si>
  <si>
    <t>Res</t>
  </si>
  <si>
    <t>Nonres</t>
  </si>
  <si>
    <t>Grad/Prof</t>
  </si>
  <si>
    <t>All Campuses</t>
  </si>
  <si>
    <t>Headcount</t>
  </si>
  <si>
    <t>FTE</t>
  </si>
  <si>
    <t>Change for:</t>
  </si>
  <si>
    <t xml:space="preserve">Change for: </t>
  </si>
  <si>
    <t xml:space="preserve">BUILT ENVIRONMENTS            </t>
  </si>
  <si>
    <t xml:space="preserve">COLL ARTS &amp; SCIENCES          </t>
  </si>
  <si>
    <t xml:space="preserve">FOSTER BUSINESS SCHOOL        </t>
  </si>
  <si>
    <t xml:space="preserve">COLLEGE OF EDUCATION          </t>
  </si>
  <si>
    <t xml:space="preserve">COLLEGE OF ENGINEERING        </t>
  </si>
  <si>
    <t xml:space="preserve">COLLEGE OF ENVIRONMENT        </t>
  </si>
  <si>
    <t xml:space="preserve">THE INFORMATION SCHOOL        </t>
  </si>
  <si>
    <t xml:space="preserve">SCHOOL OF LAW                 </t>
  </si>
  <si>
    <t xml:space="preserve">EVANS SCH OF PUBLIC AF        </t>
  </si>
  <si>
    <t xml:space="preserve">SCHOOL OF SOCIAL WORK         </t>
  </si>
  <si>
    <t xml:space="preserve">SCHOOL OF DENTISTRY           </t>
  </si>
  <si>
    <t xml:space="preserve">SCHOOL OF MEDICINE            </t>
  </si>
  <si>
    <t xml:space="preserve">SCHOOL OF NURSING             </t>
  </si>
  <si>
    <t xml:space="preserve">SCHOOL OF PHARMACY            </t>
  </si>
  <si>
    <t xml:space="preserve">SCH OF PUBLIC HEALTH          </t>
  </si>
  <si>
    <t xml:space="preserve">UNDERGRAD ACAD AFFAIRS        </t>
  </si>
  <si>
    <t xml:space="preserve">GRADUATE SCHOOL               </t>
  </si>
  <si>
    <t>MLIS</t>
  </si>
  <si>
    <t>CBE Graduate</t>
  </si>
  <si>
    <t>Graduate Dentistry</t>
  </si>
  <si>
    <t>Grad 1</t>
  </si>
  <si>
    <t>Grad 2</t>
  </si>
  <si>
    <t>Grad 3</t>
  </si>
  <si>
    <t>CoEnv Grad</t>
  </si>
  <si>
    <t>Ed Grad</t>
  </si>
  <si>
    <t>PH Grad</t>
  </si>
  <si>
    <t>CBE Mast</t>
  </si>
  <si>
    <t>Engr Mast</t>
  </si>
  <si>
    <t>Law</t>
  </si>
  <si>
    <t>Law Grad</t>
  </si>
  <si>
    <t>Nurs</t>
  </si>
  <si>
    <t>Pharm</t>
  </si>
  <si>
    <t>Med</t>
  </si>
  <si>
    <t>Dent</t>
  </si>
  <si>
    <t>Grad Dent</t>
  </si>
  <si>
    <t>Difference</t>
  </si>
  <si>
    <t>TotMjrEnr</t>
  </si>
  <si>
    <t>Nursing Master and DNP</t>
  </si>
  <si>
    <t>Difference from Projected</t>
  </si>
  <si>
    <t>TG_LongName</t>
  </si>
  <si>
    <t>252</t>
  </si>
  <si>
    <t>254</t>
  </si>
  <si>
    <t>256</t>
  </si>
  <si>
    <t>258</t>
  </si>
  <si>
    <t>260</t>
  </si>
  <si>
    <t>263</t>
  </si>
  <si>
    <t>267</t>
  </si>
  <si>
    <t>268</t>
  </si>
  <si>
    <t>270</t>
  </si>
  <si>
    <t>272</t>
  </si>
  <si>
    <t>302</t>
  </si>
  <si>
    <t>304</t>
  </si>
  <si>
    <t>306</t>
  </si>
  <si>
    <t>308</t>
  </si>
  <si>
    <t>310</t>
  </si>
  <si>
    <t>320 UAA</t>
  </si>
  <si>
    <t>330 Grad</t>
  </si>
  <si>
    <t>Tuition Group</t>
  </si>
  <si>
    <t>Add'l Aid</t>
  </si>
  <si>
    <t>NR Aid</t>
  </si>
  <si>
    <t>Net Op After Add'l Aid</t>
  </si>
  <si>
    <t>70% of Total</t>
  </si>
  <si>
    <t>UW Seattle Total</t>
  </si>
  <si>
    <t>UW Bothell</t>
  </si>
  <si>
    <t>UW Tacoma</t>
  </si>
  <si>
    <t>Projections for FY15 - From Access file</t>
  </si>
  <si>
    <t>Tuition Group Sort</t>
  </si>
  <si>
    <t>Tuition Group Number</t>
  </si>
  <si>
    <t>Tuition Group Name</t>
  </si>
  <si>
    <t>Tuition Category</t>
  </si>
  <si>
    <t>Residency Category No</t>
  </si>
  <si>
    <t>Residency Category Name</t>
  </si>
  <si>
    <t>After Risk Pool Subtraction</t>
  </si>
  <si>
    <t>After 1% Risk Pool Subtraction</t>
  </si>
  <si>
    <t xml:space="preserve">Built Environments            </t>
  </si>
  <si>
    <t xml:space="preserve">Coll Arts &amp; Sciences          </t>
  </si>
  <si>
    <t xml:space="preserve">Foster Business School        </t>
  </si>
  <si>
    <t xml:space="preserve">College Of Education          </t>
  </si>
  <si>
    <t xml:space="preserve">College Of Engineering        </t>
  </si>
  <si>
    <t xml:space="preserve">College Of Environment        </t>
  </si>
  <si>
    <t xml:space="preserve">The Information School        </t>
  </si>
  <si>
    <t xml:space="preserve">School Of Law                 </t>
  </si>
  <si>
    <t xml:space="preserve">Evans Sch Of Public Af        </t>
  </si>
  <si>
    <t xml:space="preserve">School Of Social Work         </t>
  </si>
  <si>
    <t xml:space="preserve">School Of Dentistry           </t>
  </si>
  <si>
    <t xml:space="preserve">School Of Medicine            </t>
  </si>
  <si>
    <t xml:space="preserve">School Of Nursing             </t>
  </si>
  <si>
    <t xml:space="preserve">School Of Pharmacy            </t>
  </si>
  <si>
    <t xml:space="preserve">Sch Of Public Health          </t>
  </si>
  <si>
    <t xml:space="preserve">Undergrad Acad Affairs        </t>
  </si>
  <si>
    <t xml:space="preserve">Dean-Graduate School          </t>
  </si>
  <si>
    <t>TOTAL</t>
  </si>
  <si>
    <t>Total Distributed</t>
  </si>
  <si>
    <t>282</t>
  </si>
  <si>
    <t>266</t>
  </si>
  <si>
    <t>Distributed Based on SCH</t>
  </si>
  <si>
    <t>SCH</t>
  </si>
  <si>
    <t>Distributed Based on Degrees (UG)/Majors (Grad)</t>
  </si>
  <si>
    <t>Percentage of Incremental Tuition to go to Activity Generating Units</t>
  </si>
  <si>
    <t>Undergrad</t>
  </si>
  <si>
    <t>Percentage of tuition revenue distributed on basis of SCH</t>
  </si>
  <si>
    <t>Percentage of tuition revenue distributed on basis of major enrollments</t>
  </si>
  <si>
    <t>Percentage of tuition revenue distributed on basis of degree majors</t>
  </si>
  <si>
    <t>FY15 Projected Tuition (Net Operating Fee) Revenue by Tuition Group</t>
  </si>
  <si>
    <t>ICA Calc</t>
  </si>
  <si>
    <t>FY15 Projected Net Operating Fee Revenue (in $1,000s)</t>
  </si>
  <si>
    <t>FY16 Projected Net Operating Fee Revenue (in $1,000s)</t>
  </si>
  <si>
    <t>FY17 Projected Net Operating Fee Revenue (in $1,000s)</t>
  </si>
  <si>
    <t>Salary/Revenue Model Intro</t>
  </si>
  <si>
    <t>Using the Model</t>
  </si>
  <si>
    <t>The potential increases in GOF/DOF budgeted positions resulting from salary changes are compared to tuition revenue only, as it is assumed this is the only GOF/DOF revenue source expected to increase.</t>
  </si>
  <si>
    <t>Model Assumptions</t>
  </si>
  <si>
    <t>Salaries and Benefits</t>
  </si>
  <si>
    <t>Projections of incremental salary costs are based on budgeted FTE and budgeted salaries rather than actuals.</t>
  </si>
  <si>
    <t>The projected cost increases take into account the interdependencies between salary and benefits; for example, if the user chooses to increase salaries by 2%, the incremental cost will include the addional benefit expense associated with higher salaries.</t>
  </si>
  <si>
    <t>The cost of salary or benefit increases for administrative units on the Seattle campus appear in the "Provost Reinvestment Fund" row on the "Costs &amp; Revenues" worksheet.</t>
  </si>
  <si>
    <t>Tuition Revenue</t>
  </si>
  <si>
    <r>
      <t xml:space="preserve">Tuition revenue projections are projections of </t>
    </r>
    <r>
      <rPr>
        <i/>
        <sz val="11"/>
        <color theme="1"/>
        <rFont val="Arial"/>
        <family val="2"/>
      </rPr>
      <t>net operating fee revenue</t>
    </r>
    <r>
      <rPr>
        <sz val="11"/>
        <color theme="1"/>
        <rFont val="Arial"/>
        <family val="2"/>
      </rPr>
      <t xml:space="preserve"> only; tuition-based financial aid has already been subtracted from revenue, and the building and mandatory fees are not included.</t>
    </r>
  </si>
  <si>
    <t>Employee Type</t>
  </si>
  <si>
    <t>Faculty</t>
  </si>
  <si>
    <t>Auxiliary Teaching Staff</t>
  </si>
  <si>
    <t>Fellows &amp; Trainees</t>
  </si>
  <si>
    <t>Postdocs</t>
  </si>
  <si>
    <t>Graduate Students</t>
  </si>
  <si>
    <t>Classified Staff</t>
  </si>
  <si>
    <t>Professional Staff</t>
  </si>
  <si>
    <t>Total Additional Cost in Salaries &amp; Benefits</t>
  </si>
  <si>
    <t>Column Labels</t>
  </si>
  <si>
    <t>Row Labels</t>
  </si>
  <si>
    <t>GOF&amp;DOF</t>
  </si>
  <si>
    <t xml:space="preserve">Auxiliary Educational Activities        </t>
  </si>
  <si>
    <t xml:space="preserve">Auxiliary Enterprises &amp; Internal Svcs   </t>
  </si>
  <si>
    <t xml:space="preserve">State Special Allocations               </t>
  </si>
  <si>
    <t>#REF!</t>
  </si>
  <si>
    <t>Grand Total</t>
  </si>
  <si>
    <t xml:space="preserve">CENTRAL RESERVES  </t>
  </si>
  <si>
    <t>SEATTLE CAMPUS</t>
  </si>
  <si>
    <t xml:space="preserve">PLANNING &amp; BUDGETING          </t>
  </si>
  <si>
    <t>GENERAL UNIVERSITY</t>
  </si>
  <si>
    <t>BOTHELL CAMPUS</t>
  </si>
  <si>
    <t xml:space="preserve">BOTHELL EDUC TOTAL            </t>
  </si>
  <si>
    <t xml:space="preserve">BOTHELL LIB STUD TOTAL        </t>
  </si>
  <si>
    <t xml:space="preserve">BOTHELL SCHOOL OF STEM        </t>
  </si>
  <si>
    <t xml:space="preserve">BOTHELL-BUSINESS TOTAL        </t>
  </si>
  <si>
    <t xml:space="preserve">BOTHELL-CUSP TOTAL            </t>
  </si>
  <si>
    <t xml:space="preserve">EDUCATIONAL OUTREACH          </t>
  </si>
  <si>
    <t>TACOMA CAMPUS</t>
  </si>
  <si>
    <t xml:space="preserve">ADVANCEMENT-T                 </t>
  </si>
  <si>
    <t xml:space="preserve">COMPUT &amp; SOFTWR SYS-T         </t>
  </si>
  <si>
    <t xml:space="preserve">GENERAL EDUCATION-T           </t>
  </si>
  <si>
    <t xml:space="preserve">INTRDISCIPLINARY A&amp;S-T        </t>
  </si>
  <si>
    <t xml:space="preserve">SOCIAL WORK-TACOMA            </t>
  </si>
  <si>
    <t xml:space="preserve">STUDENT AFFAIRS-T             </t>
  </si>
  <si>
    <t xml:space="preserve">TACOMA EDUC TOTAL             </t>
  </si>
  <si>
    <t xml:space="preserve">TACOMA-BUSINESS TOTAL         </t>
  </si>
  <si>
    <t xml:space="preserve">URBAN STUDIES TOTAL -T        </t>
  </si>
  <si>
    <t xml:space="preserve">HEALTH SCIENCES   </t>
  </si>
  <si>
    <t xml:space="preserve">BOTHELL-NURSING/HS            </t>
  </si>
  <si>
    <t xml:space="preserve">HEALTH SCIENCES ADMIN         </t>
  </si>
  <si>
    <t xml:space="preserve">MEDICAL CENTERS               </t>
  </si>
  <si>
    <t xml:space="preserve">UW MEDICINE CB                </t>
  </si>
  <si>
    <t xml:space="preserve">TACOMA NURSING TOTAL          </t>
  </si>
  <si>
    <t xml:space="preserve">NON ACADEMIC      </t>
  </si>
  <si>
    <t xml:space="preserve">BOTHELL CENTRAL ADMIN         </t>
  </si>
  <si>
    <t xml:space="preserve">BOTHELL NONACAD PROGMS        </t>
  </si>
  <si>
    <t xml:space="preserve">ATTORNEY GENERAL              </t>
  </si>
  <si>
    <t xml:space="preserve">CTR-COMMERCIALIZATION         </t>
  </si>
  <si>
    <t xml:space="preserve">DEAN OF LIBRARIES             </t>
  </si>
  <si>
    <t xml:space="preserve">EXTERNAL AFFAIRS              </t>
  </si>
  <si>
    <t xml:space="preserve">HUMAN RESOURCES               </t>
  </si>
  <si>
    <t xml:space="preserve">President                     </t>
  </si>
  <si>
    <t xml:space="preserve">PROVOST                       </t>
  </si>
  <si>
    <t xml:space="preserve">UW FINANCE&amp;FACILITIES         </t>
  </si>
  <si>
    <t xml:space="preserve">UW INFO TECH                  </t>
  </si>
  <si>
    <t xml:space="preserve">VICE PROVOST-RESEARCH         </t>
  </si>
  <si>
    <t xml:space="preserve">VP FOR DEVELOPMENT            </t>
  </si>
  <si>
    <t xml:space="preserve">VP MINORITY AFFAIRS           </t>
  </si>
  <si>
    <t xml:space="preserve">VP STUDENT LIFE               </t>
  </si>
  <si>
    <t xml:space="preserve">ACADEMIC AFFAIRS-T            </t>
  </si>
  <si>
    <t xml:space="preserve">BR-T DEAN'S OFFICE            </t>
  </si>
  <si>
    <t xml:space="preserve">TACOMA NONACAD PROGMS         </t>
  </si>
  <si>
    <t>FISCAL_YEAR</t>
  </si>
  <si>
    <t>ORG_COLLEGE</t>
  </si>
  <si>
    <t>ORG_COLLEGE_NAME</t>
  </si>
  <si>
    <t>P+C_BGT_AMT</t>
  </si>
  <si>
    <t>Salary</t>
  </si>
  <si>
    <t>S+B</t>
  </si>
  <si>
    <t>Cost Diff</t>
  </si>
  <si>
    <t>ACCOUNT_CODE_4S</t>
  </si>
  <si>
    <t>ACCOUNT_CODE_4S_DESCRIPTION</t>
  </si>
  <si>
    <t>Category</t>
  </si>
  <si>
    <t>ACCT CODE</t>
  </si>
  <si>
    <t>Benefit Rate Used</t>
  </si>
  <si>
    <t>Salary Increase</t>
  </si>
  <si>
    <t>Health Care Portion</t>
  </si>
  <si>
    <t>Full Benefit Rate</t>
  </si>
  <si>
    <t xml:space="preserve">INSTR/RES FACULTY SAL         </t>
  </si>
  <si>
    <t>0110</t>
  </si>
  <si>
    <t xml:space="preserve">AUX TEACHING STAFF SAL        </t>
  </si>
  <si>
    <t>0120</t>
  </si>
  <si>
    <t xml:space="preserve">GRAD SCH STD TEACH SAL        </t>
  </si>
  <si>
    <t>0130</t>
  </si>
  <si>
    <t xml:space="preserve">GRAD STD NON-TEACH SAL        </t>
  </si>
  <si>
    <t>0140</t>
  </si>
  <si>
    <t xml:space="preserve">POSTDOC RESCH TRAINEES        </t>
  </si>
  <si>
    <t>0150</t>
  </si>
  <si>
    <t xml:space="preserve">CLASS (HEPB) STAFF SAL        </t>
  </si>
  <si>
    <t>0160</t>
  </si>
  <si>
    <t xml:space="preserve">PROFESSIONAL STAFF SAL        </t>
  </si>
  <si>
    <t>0170</t>
  </si>
  <si>
    <t xml:space="preserve">FELLOWS AND TRAINEES          </t>
  </si>
  <si>
    <t>0190</t>
  </si>
  <si>
    <t>* Benefit rates updated 6/24 using latest set from F2. Health care portion includes graduate student health.</t>
  </si>
  <si>
    <t>2015</t>
  </si>
  <si>
    <t>255</t>
  </si>
  <si>
    <r>
      <t xml:space="preserve">There are three tabs on which you can change values for the model:
</t>
    </r>
    <r>
      <rPr>
        <sz val="12"/>
        <color theme="1"/>
        <rFont val="Wingdings"/>
        <charset val="2"/>
      </rPr>
      <t></t>
    </r>
    <r>
      <rPr>
        <sz val="12"/>
        <color theme="1"/>
        <rFont val="Arial"/>
        <family val="2"/>
      </rPr>
      <t xml:space="preserve">"Select salary changes"
</t>
    </r>
    <r>
      <rPr>
        <sz val="12"/>
        <color theme="1"/>
        <rFont val="Wingdings"/>
        <charset val="2"/>
      </rPr>
      <t></t>
    </r>
    <r>
      <rPr>
        <sz val="12"/>
        <color theme="1"/>
        <rFont val="Arial"/>
        <family val="2"/>
      </rPr>
      <t xml:space="preserve">"Select tuition changes"
</t>
    </r>
    <r>
      <rPr>
        <sz val="12"/>
        <color theme="1"/>
        <rFont val="Wingdings"/>
        <charset val="2"/>
      </rPr>
      <t></t>
    </r>
    <r>
      <rPr>
        <sz val="12"/>
        <color theme="1"/>
        <rFont val="Arial"/>
        <family val="2"/>
      </rPr>
      <t>"Select headcount changes"</t>
    </r>
    <r>
      <rPr>
        <sz val="12"/>
        <color theme="1"/>
        <rFont val="Calibri"/>
        <family val="2"/>
        <scheme val="minor"/>
      </rPr>
      <t xml:space="preserve">
</t>
    </r>
    <r>
      <rPr>
        <sz val="11"/>
        <color theme="1"/>
        <rFont val="Arial"/>
        <family val="2"/>
      </rPr>
      <t>Enter values on each of the three pages as directed.</t>
    </r>
  </si>
  <si>
    <r>
      <t xml:space="preserve">This model is designed to allow the user to manipulate tuition and salary levels. The user can then view the associated changes in projected costs and revenues at both the university and the school/college level. </t>
    </r>
    <r>
      <rPr>
        <i/>
        <sz val="11"/>
        <color theme="1"/>
        <rFont val="Arial"/>
        <family val="2"/>
      </rPr>
      <t xml:space="preserve">Note that this is a </t>
    </r>
    <r>
      <rPr>
        <b/>
        <i/>
        <sz val="11"/>
        <color theme="1"/>
        <rFont val="Arial"/>
        <family val="2"/>
      </rPr>
      <t>model</t>
    </r>
    <r>
      <rPr>
        <i/>
        <sz val="11"/>
        <color theme="1"/>
        <rFont val="Arial"/>
        <family val="2"/>
      </rPr>
      <t xml:space="preserve">, and is only designed to provide the user with a sense of the relative effects of possible changes. Results should be viewed as suggestive rather than perfectly predictive.
</t>
    </r>
    <r>
      <rPr>
        <b/>
        <sz val="9"/>
        <color theme="1"/>
        <rFont val="Arial"/>
        <family val="2"/>
      </rPr>
      <t>NOTE: The salary portion of this model is based on budgeted GOF/DOF salaries as of August 2014. The model will be updated monthly through November 2014.</t>
    </r>
  </si>
  <si>
    <t>100% of revenue generated by Bothell and Tacoma students is distributed to each campus, and 70% of revenue generated by Seattle students is distributed to schools and colleges based on ABB principles.</t>
  </si>
  <si>
    <t>2015-16 Increase</t>
  </si>
  <si>
    <t>SumOfP+C_BGT_AMT</t>
  </si>
  <si>
    <t>500</t>
  </si>
  <si>
    <t>BOTHELL</t>
  </si>
  <si>
    <t>600</t>
  </si>
  <si>
    <t>TACOMA</t>
  </si>
  <si>
    <t>COLL</t>
  </si>
  <si>
    <t>COLL_NAME</t>
  </si>
  <si>
    <t xml:space="preserve">Auxiliary Enterprises &amp; Internal Svcs </t>
  </si>
  <si>
    <t>Other</t>
  </si>
  <si>
    <t>2015-16 Incremental Net Tuition Revenue</t>
  </si>
  <si>
    <t>TYPE</t>
  </si>
  <si>
    <t>TYPE_DESC</t>
  </si>
  <si>
    <t>GOF &amp; DOF</t>
  </si>
  <si>
    <t>7</t>
  </si>
  <si>
    <t>Auxiliary Educational Activities</t>
  </si>
  <si>
    <t>6</t>
  </si>
  <si>
    <t>Academic Unit</t>
  </si>
  <si>
    <t>GOF &amp; DOF Salary Increases</t>
  </si>
  <si>
    <t>Net Revenue less Salary Increase</t>
  </si>
  <si>
    <t>SEATTLE TOTAL</t>
  </si>
  <si>
    <t>General</t>
  </si>
  <si>
    <t xml:space="preserve">Go to the "Academic Unit Summary" tab. There you will see, from left to right,  the resulting incremental tuition revenue, incremental costs for salaries and benefits funded by GOF and DOF,  and incremental costs less revenue. For ease of reference, all the changes and rates used in the projection are reproduced below the financial summary. </t>
  </si>
  <si>
    <t>S&amp;B</t>
  </si>
  <si>
    <t>Expected FY16 Incremental ABB Tuition Revenue and Salary Increases
(Based on FY15 Salary Budget Info Through September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</si>
</sst>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_(* #,##0_);_(* \(#,##0\);_(* &quot;-&quot;??_);_(@_)"/>
    <numFmt numFmtId="165" formatCode="0.0%"/>
    <numFmt numFmtId="166" formatCode="&quot;$&quot;#,##0"/>
    <numFmt numFmtId="167" formatCode="&quot;$&quot;#,##0.00"/>
    <numFmt numFmtId="168" formatCode="0.0000"/>
    <numFmt numFmtId="169" formatCode="&quot;$&quot;#,##0,"/>
  </numFmts>
  <fonts count="36" x14ac:knownFonts="1">
    <font>
      <sz val="11"/>
      <color theme="1"/>
      <name val="Calibri"/>
      <family val="2"/>
      <scheme val="minor"/>
    </font>
    <font>
      <sz val="11"/>
      <color theme="1"/>
      <name val="Calibri"/>
      <family val="2"/>
      <scheme val="minor"/>
    </font>
    <font>
      <sz val="11"/>
      <color indexed="8"/>
      <name val="Calibri"/>
      <family val="2"/>
    </font>
    <font>
      <sz val="10"/>
      <color indexed="8"/>
      <name val="Arial"/>
      <family val="2"/>
    </font>
    <font>
      <sz val="10"/>
      <color theme="1"/>
      <name val="Calibri"/>
      <family val="2"/>
      <scheme val="minor"/>
    </font>
    <font>
      <b/>
      <sz val="11"/>
      <color theme="1"/>
      <name val="Calibri"/>
      <family val="2"/>
      <scheme val="minor"/>
    </font>
    <font>
      <b/>
      <sz val="12"/>
      <color theme="1"/>
      <name val="Calibri"/>
      <family val="2"/>
      <scheme val="minor"/>
    </font>
    <font>
      <sz val="11"/>
      <color indexed="8"/>
      <name val="Calibri"/>
      <family val="2"/>
    </font>
    <font>
      <sz val="9"/>
      <color theme="1"/>
      <name val="Calibri"/>
      <family val="2"/>
      <scheme val="minor"/>
    </font>
    <font>
      <sz val="14"/>
      <color theme="1"/>
      <name val="Calibri"/>
      <family val="2"/>
      <scheme val="minor"/>
    </font>
    <font>
      <b/>
      <sz val="14"/>
      <color theme="1"/>
      <name val="Calibri"/>
      <family val="2"/>
      <scheme val="minor"/>
    </font>
    <font>
      <b/>
      <sz val="14"/>
      <color indexed="8"/>
      <name val="Calibri"/>
      <family val="2"/>
    </font>
    <font>
      <sz val="8"/>
      <color rgb="FF000000"/>
      <name val="Segoe UI"/>
      <family val="2"/>
    </font>
    <font>
      <sz val="10"/>
      <color indexed="8"/>
      <name val="Arial"/>
      <family val="2"/>
    </font>
    <font>
      <sz val="11"/>
      <color indexed="8"/>
      <name val="Calibri"/>
      <family val="2"/>
      <scheme val="minor"/>
    </font>
    <font>
      <b/>
      <sz val="11"/>
      <color indexed="8"/>
      <name val="Calibri"/>
      <family val="2"/>
      <scheme val="minor"/>
    </font>
    <font>
      <sz val="9"/>
      <color indexed="8"/>
      <name val="Calibri"/>
      <family val="2"/>
    </font>
    <font>
      <sz val="9"/>
      <color theme="1"/>
      <name val="Calibri"/>
      <family val="2"/>
    </font>
    <font>
      <sz val="9"/>
      <color indexed="8"/>
      <name val="Arial"/>
      <family val="2"/>
    </font>
    <font>
      <b/>
      <sz val="11"/>
      <color indexed="8"/>
      <name val="Calibri"/>
      <family val="2"/>
    </font>
    <font>
      <b/>
      <i/>
      <sz val="11"/>
      <color theme="1"/>
      <name val="Calibri"/>
      <family val="2"/>
      <scheme val="minor"/>
    </font>
    <font>
      <sz val="10"/>
      <name val="Verdana"/>
      <family val="2"/>
    </font>
    <font>
      <b/>
      <sz val="11"/>
      <color theme="7" tint="-0.499984740745262"/>
      <name val="Calibri"/>
      <family val="2"/>
    </font>
    <font>
      <b/>
      <sz val="11"/>
      <color theme="7" tint="-0.499984740745262"/>
      <name val="Calibri"/>
      <family val="2"/>
      <scheme val="minor"/>
    </font>
    <font>
      <b/>
      <sz val="12"/>
      <color theme="7" tint="-0.499984740745262"/>
      <name val="Calibri"/>
      <family val="2"/>
      <scheme val="minor"/>
    </font>
    <font>
      <sz val="12"/>
      <color theme="1"/>
      <name val="Calibri"/>
      <family val="2"/>
      <scheme val="minor"/>
    </font>
    <font>
      <b/>
      <sz val="11"/>
      <color theme="1"/>
      <name val="Arial"/>
      <family val="2"/>
    </font>
    <font>
      <sz val="11"/>
      <color theme="1"/>
      <name val="Arial"/>
      <family val="2"/>
    </font>
    <font>
      <i/>
      <sz val="11"/>
      <color theme="1"/>
      <name val="Arial"/>
      <family val="2"/>
    </font>
    <font>
      <b/>
      <i/>
      <sz val="11"/>
      <color theme="1"/>
      <name val="Arial"/>
      <family val="2"/>
    </font>
    <font>
      <sz val="11"/>
      <color theme="1"/>
      <name val="Calibri"/>
      <family val="2"/>
    </font>
    <font>
      <b/>
      <sz val="11"/>
      <color theme="1"/>
      <name val="Calibri"/>
      <family val="2"/>
    </font>
    <font>
      <sz val="12"/>
      <color indexed="8"/>
      <name val="Calibri"/>
      <family val="2"/>
    </font>
    <font>
      <sz val="12"/>
      <color theme="1"/>
      <name val="Wingdings"/>
      <charset val="2"/>
    </font>
    <font>
      <sz val="12"/>
      <color theme="1"/>
      <name val="Arial"/>
      <family val="2"/>
    </font>
    <font>
      <b/>
      <sz val="9"/>
      <color theme="1"/>
      <name val="Arial"/>
      <family val="2"/>
    </font>
  </fonts>
  <fills count="22">
    <fill>
      <patternFill patternType="none"/>
    </fill>
    <fill>
      <patternFill patternType="gray125"/>
    </fill>
    <fill>
      <patternFill patternType="solid">
        <fgColor indexed="22"/>
        <bgColor indexed="0"/>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8F"/>
        <bgColor indexed="64"/>
      </patternFill>
    </fill>
    <fill>
      <patternFill patternType="solid">
        <fgColor rgb="FFB1FDFD"/>
        <bgColor indexed="64"/>
      </patternFill>
    </fill>
    <fill>
      <patternFill patternType="solid">
        <fgColor rgb="FFFFAFFF"/>
        <bgColor indexed="64"/>
      </patternFill>
    </fill>
    <fill>
      <patternFill patternType="solid">
        <fgColor rgb="FFFCBA84"/>
        <bgColor indexed="64"/>
      </patternFill>
    </fill>
    <fill>
      <patternFill patternType="solid">
        <fgColor rgb="FFD5EDFF"/>
        <bgColor indexed="64"/>
      </patternFill>
    </fill>
    <fill>
      <patternFill patternType="solid">
        <fgColor rgb="FFFFFFCC"/>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99"/>
        <bgColor indexed="64"/>
      </patternFill>
    </fill>
    <fill>
      <patternFill patternType="solid">
        <fgColor rgb="FFABDBFF"/>
        <bgColor indexed="64"/>
      </patternFill>
    </fill>
    <fill>
      <patternFill patternType="solid">
        <fgColor rgb="FFEDE2F6"/>
        <bgColor indexed="64"/>
      </patternFill>
    </fill>
    <fill>
      <patternFill patternType="solid">
        <fgColor rgb="FFDECAEE"/>
        <bgColor indexed="64"/>
      </patternFill>
    </fill>
    <fill>
      <patternFill patternType="solid">
        <fgColor rgb="FFFFFF00"/>
        <bgColor indexed="64"/>
      </patternFill>
    </fill>
    <fill>
      <patternFill patternType="solid">
        <fgColor theme="7" tint="0.79998168889431442"/>
        <bgColor indexed="0"/>
      </patternFill>
    </fill>
    <fill>
      <patternFill patternType="solid">
        <fgColor theme="0" tint="-0.249977111117893"/>
        <bgColor indexed="0"/>
      </patternFill>
    </fill>
    <fill>
      <patternFill patternType="solid">
        <fgColor theme="4" tint="0.79998168889431442"/>
        <bgColor indexed="64"/>
      </patternFill>
    </fill>
  </fills>
  <borders count="31">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indexed="64"/>
      </top>
      <bottom/>
      <diagonal/>
    </border>
    <border>
      <left style="thin">
        <color auto="1"/>
      </left>
      <right/>
      <top style="thin">
        <color indexed="64"/>
      </top>
      <bottom/>
      <diagonal/>
    </border>
    <border>
      <left style="thin">
        <color auto="1"/>
      </left>
      <right/>
      <top/>
      <bottom style="thin">
        <color indexed="64"/>
      </bottom>
      <diagonal/>
    </border>
    <border>
      <left style="thin">
        <color indexed="64"/>
      </left>
      <right style="thin">
        <color indexed="64"/>
      </right>
      <top/>
      <bottom style="hair">
        <color indexed="64"/>
      </bottom>
      <diagonal/>
    </border>
    <border>
      <left style="thin">
        <color indexed="64"/>
      </left>
      <right/>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medium">
        <color theme="7" tint="-0.499984740745262"/>
      </left>
      <right style="medium">
        <color theme="7" tint="-0.499984740745262"/>
      </right>
      <top style="medium">
        <color theme="7" tint="-0.499984740745262"/>
      </top>
      <bottom style="medium">
        <color theme="7" tint="-0.499984740745262"/>
      </bottom>
      <diagonal/>
    </border>
    <border>
      <left style="medium">
        <color theme="7" tint="-0.499984740745262"/>
      </left>
      <right/>
      <top/>
      <bottom/>
      <diagonal/>
    </border>
  </borders>
  <cellStyleXfs count="24">
    <xf numFmtId="0" fontId="0" fillId="0" borderId="0"/>
    <xf numFmtId="43" fontId="1" fillId="0" borderId="0" applyFont="0" applyFill="0" applyBorder="0" applyAlignment="0" applyProtection="0"/>
    <xf numFmtId="0" fontId="3" fillId="0" borderId="0"/>
    <xf numFmtId="0" fontId="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43" fontId="7" fillId="0" borderId="0" applyFont="0" applyFill="0" applyBorder="0" applyAlignment="0" applyProtection="0"/>
    <xf numFmtId="0" fontId="7" fillId="0" borderId="0"/>
    <xf numFmtId="0" fontId="21" fillId="0" borderId="0"/>
    <xf numFmtId="9" fontId="1" fillId="0" borderId="0" applyFont="0" applyFill="0" applyBorder="0" applyAlignment="0" applyProtection="0"/>
    <xf numFmtId="0" fontId="13" fillId="0" borderId="0"/>
    <xf numFmtId="0" fontId="13" fillId="0" borderId="0"/>
    <xf numFmtId="0" fontId="30" fillId="0" borderId="0"/>
    <xf numFmtId="0" fontId="13" fillId="0" borderId="0"/>
    <xf numFmtId="9" fontId="30" fillId="0" borderId="0" applyFont="0" applyFill="0" applyBorder="0" applyAlignment="0" applyProtection="0"/>
    <xf numFmtId="0" fontId="3" fillId="0" borderId="0"/>
    <xf numFmtId="0" fontId="3" fillId="0" borderId="0"/>
  </cellStyleXfs>
  <cellXfs count="388">
    <xf numFmtId="0" fontId="0" fillId="0" borderId="0" xfId="0"/>
    <xf numFmtId="0" fontId="2" fillId="2" borderId="1" xfId="3" applyFont="1" applyFill="1" applyBorder="1" applyAlignment="1">
      <alignment horizontal="center"/>
    </xf>
    <xf numFmtId="0" fontId="2" fillId="0" borderId="2" xfId="3" applyFont="1" applyFill="1" applyBorder="1" applyAlignment="1">
      <alignment wrapText="1"/>
    </xf>
    <xf numFmtId="2" fontId="0" fillId="0" borderId="0" xfId="0" applyNumberFormat="1"/>
    <xf numFmtId="164" fontId="2" fillId="2" borderId="1" xfId="1" applyNumberFormat="1" applyFont="1" applyFill="1" applyBorder="1" applyAlignment="1">
      <alignment horizontal="center"/>
    </xf>
    <xf numFmtId="164" fontId="2" fillId="0" borderId="2" xfId="1" applyNumberFormat="1" applyFont="1" applyFill="1" applyBorder="1" applyAlignment="1">
      <alignment horizontal="right" wrapText="1"/>
    </xf>
    <xf numFmtId="164" fontId="3" fillId="0" borderId="0" xfId="1" applyNumberFormat="1" applyFont="1"/>
    <xf numFmtId="164" fontId="0" fillId="0" borderId="0" xfId="1" applyNumberFormat="1" applyFont="1"/>
    <xf numFmtId="164" fontId="2" fillId="2" borderId="3" xfId="1" applyNumberFormat="1" applyFont="1" applyFill="1" applyBorder="1" applyAlignment="1">
      <alignment horizontal="center"/>
    </xf>
    <xf numFmtId="164" fontId="4" fillId="0" borderId="0" xfId="1" applyNumberFormat="1" applyFont="1"/>
    <xf numFmtId="43" fontId="2" fillId="0" borderId="2" xfId="1" applyNumberFormat="1" applyFont="1" applyFill="1" applyBorder="1" applyAlignment="1">
      <alignment horizontal="right" wrapText="1"/>
    </xf>
    <xf numFmtId="164" fontId="0" fillId="0" borderId="0" xfId="0" applyNumberFormat="1"/>
    <xf numFmtId="0" fontId="5" fillId="0" borderId="4" xfId="0" applyFont="1" applyBorder="1" applyAlignment="1">
      <alignment horizontal="center"/>
    </xf>
    <xf numFmtId="0" fontId="2" fillId="0" borderId="0" xfId="2" applyFont="1" applyFill="1" applyBorder="1" applyAlignment="1">
      <alignment wrapText="1"/>
    </xf>
    <xf numFmtId="165" fontId="2" fillId="0" borderId="0" xfId="2" applyNumberFormat="1" applyFont="1" applyFill="1" applyBorder="1" applyAlignment="1">
      <alignment wrapText="1"/>
    </xf>
    <xf numFmtId="0" fontId="0" fillId="0" borderId="0" xfId="0" applyAlignment="1">
      <alignment horizontal="center"/>
    </xf>
    <xf numFmtId="165" fontId="2" fillId="3" borderId="0" xfId="2" applyNumberFormat="1" applyFont="1" applyFill="1" applyBorder="1" applyAlignment="1">
      <alignment wrapText="1"/>
    </xf>
    <xf numFmtId="0" fontId="2" fillId="3" borderId="0" xfId="2" applyFont="1" applyFill="1" applyBorder="1" applyAlignment="1">
      <alignment wrapText="1"/>
    </xf>
    <xf numFmtId="0" fontId="0" fillId="0" borderId="0" xfId="0" applyBorder="1"/>
    <xf numFmtId="165" fontId="0" fillId="0" borderId="0" xfId="0" applyNumberFormat="1" applyBorder="1"/>
    <xf numFmtId="164" fontId="0" fillId="0" borderId="0" xfId="1" applyNumberFormat="1" applyFont="1" applyBorder="1"/>
    <xf numFmtId="0" fontId="0" fillId="0" borderId="0" xfId="0" applyBorder="1" applyAlignment="1">
      <alignment horizontal="center"/>
    </xf>
    <xf numFmtId="165" fontId="0" fillId="0" borderId="0" xfId="0" applyNumberFormat="1" applyBorder="1" applyAlignment="1">
      <alignment horizontal="center"/>
    </xf>
    <xf numFmtId="164" fontId="0" fillId="0" borderId="0" xfId="1" applyNumberFormat="1" applyFont="1" applyBorder="1" applyAlignment="1">
      <alignment horizontal="center"/>
    </xf>
    <xf numFmtId="164" fontId="2" fillId="0" borderId="0" xfId="1" applyNumberFormat="1" applyFont="1" applyFill="1" applyBorder="1" applyAlignment="1">
      <alignment wrapText="1"/>
    </xf>
    <xf numFmtId="2" fontId="7" fillId="0" borderId="0" xfId="1" applyNumberFormat="1" applyFont="1" applyFill="1" applyBorder="1" applyAlignment="1">
      <alignment wrapText="1"/>
    </xf>
    <xf numFmtId="2" fontId="0" fillId="0" borderId="0" xfId="0" applyNumberFormat="1" applyBorder="1"/>
    <xf numFmtId="164" fontId="2" fillId="3" borderId="0" xfId="1" applyNumberFormat="1" applyFont="1" applyFill="1" applyBorder="1" applyAlignment="1">
      <alignment wrapText="1"/>
    </xf>
    <xf numFmtId="0" fontId="0" fillId="3" borderId="0" xfId="0" applyFill="1" applyBorder="1"/>
    <xf numFmtId="2" fontId="0" fillId="3" borderId="0" xfId="0" applyNumberFormat="1" applyFill="1" applyBorder="1"/>
    <xf numFmtId="0" fontId="0" fillId="0" borderId="0" xfId="0" applyFill="1" applyBorder="1"/>
    <xf numFmtId="37" fontId="0" fillId="0" borderId="0" xfId="1" applyNumberFormat="1" applyFont="1" applyBorder="1" applyAlignment="1">
      <alignment horizontal="center"/>
    </xf>
    <xf numFmtId="37" fontId="0" fillId="0" borderId="0" xfId="1" applyNumberFormat="1" applyFont="1" applyBorder="1"/>
    <xf numFmtId="37" fontId="0" fillId="3" borderId="0" xfId="1" applyNumberFormat="1" applyFont="1" applyFill="1" applyBorder="1"/>
    <xf numFmtId="37" fontId="0" fillId="0" borderId="0" xfId="1" applyNumberFormat="1" applyFont="1" applyFill="1" applyBorder="1"/>
    <xf numFmtId="164" fontId="8" fillId="0" borderId="0" xfId="1" applyNumberFormat="1" applyFont="1"/>
    <xf numFmtId="0" fontId="2" fillId="3" borderId="8" xfId="2" applyFont="1" applyFill="1" applyBorder="1" applyAlignment="1">
      <alignment wrapText="1"/>
    </xf>
    <xf numFmtId="0" fontId="9" fillId="0" borderId="0" xfId="0" applyFont="1" applyBorder="1"/>
    <xf numFmtId="43" fontId="0" fillId="0" borderId="0" xfId="0" applyNumberFormat="1"/>
    <xf numFmtId="0" fontId="7" fillId="0" borderId="2" xfId="3" applyFont="1" applyFill="1" applyBorder="1" applyAlignment="1">
      <alignment wrapText="1"/>
    </xf>
    <xf numFmtId="0" fontId="2" fillId="0" borderId="0" xfId="3" applyFont="1" applyFill="1" applyBorder="1" applyAlignment="1">
      <alignment wrapText="1"/>
    </xf>
    <xf numFmtId="164" fontId="2" fillId="0" borderId="0" xfId="1" applyNumberFormat="1" applyFont="1" applyFill="1" applyBorder="1" applyAlignment="1">
      <alignment horizontal="right" wrapText="1"/>
    </xf>
    <xf numFmtId="43" fontId="2" fillId="0" borderId="0" xfId="1" applyNumberFormat="1" applyFont="1" applyFill="1" applyBorder="1" applyAlignment="1">
      <alignment horizontal="right" wrapText="1"/>
    </xf>
    <xf numFmtId="0" fontId="2" fillId="3" borderId="0" xfId="2" applyFont="1" applyFill="1" applyBorder="1" applyAlignment="1">
      <alignment horizontal="left" vertical="center" wrapText="1"/>
    </xf>
    <xf numFmtId="0" fontId="2" fillId="0" borderId="8" xfId="2" applyFont="1" applyFill="1" applyBorder="1" applyAlignment="1">
      <alignment wrapText="1"/>
    </xf>
    <xf numFmtId="0" fontId="0" fillId="0" borderId="0" xfId="0" applyFill="1"/>
    <xf numFmtId="0" fontId="0" fillId="0" borderId="0" xfId="0" applyBorder="1" applyAlignment="1"/>
    <xf numFmtId="0" fontId="0" fillId="0" borderId="0" xfId="0" applyBorder="1" applyAlignment="1">
      <alignment horizontal="center"/>
    </xf>
    <xf numFmtId="0" fontId="0" fillId="0" borderId="0" xfId="0" applyBorder="1" applyAlignment="1">
      <alignment horizontal="center"/>
    </xf>
    <xf numFmtId="37" fontId="0" fillId="0" borderId="0" xfId="1" applyNumberFormat="1" applyFont="1" applyBorder="1"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165" fontId="2" fillId="5" borderId="4" xfId="2" applyNumberFormat="1" applyFont="1" applyFill="1" applyBorder="1" applyAlignment="1">
      <alignment wrapText="1"/>
    </xf>
    <xf numFmtId="0" fontId="2" fillId="6" borderId="4" xfId="2" applyFont="1" applyFill="1" applyBorder="1" applyAlignment="1">
      <alignment wrapText="1"/>
    </xf>
    <xf numFmtId="0" fontId="0" fillId="0" borderId="0" xfId="0" applyFill="1" applyBorder="1" applyAlignment="1"/>
    <xf numFmtId="0" fontId="0" fillId="0" borderId="0" xfId="0" applyFill="1" applyBorder="1" applyAlignment="1">
      <alignment horizontal="center"/>
    </xf>
    <xf numFmtId="165" fontId="2" fillId="7" borderId="4" xfId="2" applyNumberFormat="1" applyFont="1" applyFill="1" applyBorder="1" applyAlignment="1">
      <alignment wrapText="1"/>
    </xf>
    <xf numFmtId="165" fontId="2" fillId="7" borderId="0" xfId="2" applyNumberFormat="1" applyFont="1" applyFill="1" applyBorder="1" applyAlignment="1">
      <alignment wrapText="1"/>
    </xf>
    <xf numFmtId="0" fontId="2" fillId="7" borderId="4" xfId="2" applyFont="1" applyFill="1" applyBorder="1" applyAlignment="1">
      <alignment wrapText="1"/>
    </xf>
    <xf numFmtId="0" fontId="2" fillId="0" borderId="4" xfId="2" applyFont="1" applyFill="1" applyBorder="1" applyAlignment="1">
      <alignment wrapText="1"/>
    </xf>
    <xf numFmtId="0" fontId="2" fillId="3" borderId="4" xfId="2" applyFont="1" applyFill="1" applyBorder="1" applyAlignment="1">
      <alignment horizontal="left" vertical="center" wrapText="1"/>
    </xf>
    <xf numFmtId="0" fontId="2" fillId="3" borderId="4" xfId="2" applyFont="1" applyFill="1" applyBorder="1" applyAlignment="1">
      <alignment wrapText="1"/>
    </xf>
    <xf numFmtId="0" fontId="0" fillId="0" borderId="0" xfId="0" applyBorder="1" applyAlignment="1">
      <alignment horizontal="left" vertical="center" wrapText="1"/>
    </xf>
    <xf numFmtId="0" fontId="2" fillId="3" borderId="4" xfId="2" applyFont="1" applyFill="1" applyBorder="1" applyAlignment="1">
      <alignment horizontal="left" wrapText="1"/>
    </xf>
    <xf numFmtId="165" fontId="2" fillId="7" borderId="9" xfId="2" applyNumberFormat="1" applyFont="1" applyFill="1" applyBorder="1" applyAlignment="1">
      <alignment wrapText="1"/>
    </xf>
    <xf numFmtId="165" fontId="2" fillId="0" borderId="4" xfId="2" applyNumberFormat="1" applyFont="1" applyFill="1" applyBorder="1" applyAlignment="1">
      <alignment wrapText="1"/>
    </xf>
    <xf numFmtId="165" fontId="2" fillId="3" borderId="4" xfId="2" applyNumberFormat="1" applyFont="1" applyFill="1" applyBorder="1" applyAlignment="1">
      <alignment wrapText="1"/>
    </xf>
    <xf numFmtId="165" fontId="2" fillId="0" borderId="10" xfId="2" applyNumberFormat="1" applyFont="1" applyFill="1" applyBorder="1" applyAlignment="1">
      <alignment wrapText="1"/>
    </xf>
    <xf numFmtId="0" fontId="0" fillId="0" borderId="4" xfId="0" applyBorder="1" applyAlignment="1">
      <alignment horizontal="center"/>
    </xf>
    <xf numFmtId="37" fontId="0" fillId="0" borderId="4" xfId="1" applyNumberFormat="1" applyFont="1" applyBorder="1" applyAlignment="1">
      <alignment horizontal="center"/>
    </xf>
    <xf numFmtId="37" fontId="0" fillId="0" borderId="4" xfId="1" applyNumberFormat="1" applyFont="1" applyBorder="1"/>
    <xf numFmtId="37" fontId="0" fillId="3" borderId="4" xfId="1" applyNumberFormat="1" applyFont="1" applyFill="1" applyBorder="1"/>
    <xf numFmtId="37" fontId="0" fillId="0" borderId="4" xfId="1" applyNumberFormat="1" applyFont="1" applyFill="1" applyBorder="1"/>
    <xf numFmtId="164" fontId="2" fillId="0" borderId="4" xfId="1" applyNumberFormat="1" applyFont="1" applyFill="1" applyBorder="1" applyAlignment="1">
      <alignment wrapText="1"/>
    </xf>
    <xf numFmtId="164" fontId="0" fillId="0" borderId="4" xfId="1" applyNumberFormat="1" applyFont="1" applyBorder="1"/>
    <xf numFmtId="164" fontId="0" fillId="0" borderId="4" xfId="1" applyNumberFormat="1" applyFont="1" applyFill="1" applyBorder="1"/>
    <xf numFmtId="0" fontId="11" fillId="0" borderId="11" xfId="2" applyFont="1" applyFill="1" applyBorder="1" applyAlignment="1">
      <alignment wrapText="1"/>
    </xf>
    <xf numFmtId="37" fontId="2" fillId="0" borderId="9" xfId="1" applyNumberFormat="1" applyFont="1" applyFill="1" applyBorder="1" applyAlignment="1">
      <alignment wrapText="1"/>
    </xf>
    <xf numFmtId="37" fontId="2" fillId="0" borderId="4" xfId="1" applyNumberFormat="1" applyFont="1" applyFill="1" applyBorder="1" applyAlignment="1">
      <alignment wrapText="1"/>
    </xf>
    <xf numFmtId="164" fontId="5" fillId="0" borderId="0" xfId="1" applyNumberFormat="1" applyFont="1" applyBorder="1" applyAlignment="1">
      <alignment horizontal="center"/>
    </xf>
    <xf numFmtId="164" fontId="5" fillId="0" borderId="4" xfId="1" applyNumberFormat="1" applyFont="1" applyBorder="1" applyAlignment="1">
      <alignment horizontal="center"/>
    </xf>
    <xf numFmtId="1" fontId="0" fillId="0" borderId="4" xfId="1" applyNumberFormat="1" applyFont="1" applyBorder="1"/>
    <xf numFmtId="0" fontId="2" fillId="8" borderId="9" xfId="1" applyNumberFormat="1" applyFont="1" applyFill="1" applyBorder="1" applyAlignment="1">
      <alignment wrapText="1"/>
    </xf>
    <xf numFmtId="0" fontId="2" fillId="8" borderId="4" xfId="1" applyNumberFormat="1" applyFont="1" applyFill="1" applyBorder="1" applyAlignment="1">
      <alignment wrapText="1"/>
    </xf>
    <xf numFmtId="0" fontId="11" fillId="0" borderId="11" xfId="2" applyNumberFormat="1" applyFont="1" applyFill="1" applyBorder="1" applyAlignment="1">
      <alignment wrapText="1"/>
    </xf>
    <xf numFmtId="0" fontId="7" fillId="9" borderId="4" xfId="4" applyFont="1" applyFill="1" applyBorder="1" applyAlignment="1">
      <alignment horizontal="center" vertical="center" wrapText="1"/>
    </xf>
    <xf numFmtId="0" fontId="7" fillId="9" borderId="4" xfId="5" applyFont="1" applyFill="1" applyBorder="1" applyAlignment="1">
      <alignment wrapText="1"/>
    </xf>
    <xf numFmtId="0" fontId="6" fillId="0" borderId="0" xfId="0" applyFont="1" applyAlignment="1">
      <alignment vertical="center"/>
    </xf>
    <xf numFmtId="0" fontId="7" fillId="0" borderId="12" xfId="6" applyFont="1" applyFill="1" applyBorder="1" applyAlignment="1">
      <alignment vertical="center" wrapText="1"/>
    </xf>
    <xf numFmtId="165" fontId="14" fillId="4" borderId="12" xfId="7" applyNumberFormat="1" applyFont="1" applyFill="1" applyBorder="1" applyAlignment="1">
      <alignment horizontal="right" vertical="center" wrapText="1"/>
    </xf>
    <xf numFmtId="0" fontId="0" fillId="0" borderId="0" xfId="0" applyAlignment="1">
      <alignment vertical="center"/>
    </xf>
    <xf numFmtId="0" fontId="7" fillId="0" borderId="13" xfId="6" applyFont="1" applyFill="1" applyBorder="1" applyAlignment="1">
      <alignment vertical="center" wrapText="1"/>
    </xf>
    <xf numFmtId="165" fontId="14" fillId="4" borderId="13" xfId="7" applyNumberFormat="1" applyFont="1" applyFill="1" applyBorder="1" applyAlignment="1">
      <alignment horizontal="right" vertical="center" wrapText="1"/>
    </xf>
    <xf numFmtId="0" fontId="15" fillId="0" borderId="0" xfId="0" applyFont="1" applyAlignment="1">
      <alignment vertical="center"/>
    </xf>
    <xf numFmtId="0" fontId="7" fillId="0" borderId="14" xfId="6" applyFont="1" applyFill="1" applyBorder="1" applyAlignment="1">
      <alignment vertical="center" wrapText="1"/>
    </xf>
    <xf numFmtId="165" fontId="14" fillId="4" borderId="14" xfId="7" applyNumberFormat="1" applyFont="1" applyFill="1" applyBorder="1" applyAlignment="1">
      <alignment horizontal="right" vertical="center" wrapText="1"/>
    </xf>
    <xf numFmtId="0" fontId="14" fillId="4" borderId="5" xfId="7" applyFont="1" applyFill="1" applyBorder="1" applyAlignment="1">
      <alignment horizontal="center" vertical="center" wrapText="1"/>
    </xf>
    <xf numFmtId="0" fontId="1" fillId="4" borderId="5" xfId="0" applyFont="1" applyFill="1" applyBorder="1" applyAlignment="1">
      <alignment horizontal="center" vertical="center"/>
    </xf>
    <xf numFmtId="0" fontId="14" fillId="4" borderId="12" xfId="7" applyFont="1" applyFill="1" applyBorder="1" applyAlignment="1">
      <alignment horizontal="right" vertical="center" wrapText="1"/>
    </xf>
    <xf numFmtId="164" fontId="14" fillId="4" borderId="12" xfId="1" applyNumberFormat="1" applyFont="1" applyFill="1" applyBorder="1" applyAlignment="1">
      <alignment horizontal="right" vertical="center" wrapText="1"/>
    </xf>
    <xf numFmtId="164" fontId="1" fillId="4" borderId="12" xfId="1" applyNumberFormat="1" applyFont="1" applyFill="1" applyBorder="1" applyAlignment="1">
      <alignment vertical="center"/>
    </xf>
    <xf numFmtId="164" fontId="14" fillId="4" borderId="13" xfId="1" applyNumberFormat="1" applyFont="1" applyFill="1" applyBorder="1" applyAlignment="1">
      <alignment horizontal="right" vertical="center" wrapText="1"/>
    </xf>
    <xf numFmtId="164" fontId="14" fillId="4" borderId="13" xfId="1" applyNumberFormat="1" applyFont="1" applyFill="1" applyBorder="1" applyAlignment="1">
      <alignment vertical="center"/>
    </xf>
    <xf numFmtId="164" fontId="1" fillId="4" borderId="13" xfId="1" applyNumberFormat="1" applyFont="1" applyFill="1" applyBorder="1" applyAlignment="1">
      <alignment vertical="center"/>
    </xf>
    <xf numFmtId="164" fontId="14" fillId="4" borderId="14" xfId="1" applyNumberFormat="1" applyFont="1" applyFill="1" applyBorder="1" applyAlignment="1">
      <alignment vertical="center"/>
    </xf>
    <xf numFmtId="164" fontId="14" fillId="4" borderId="14" xfId="1" applyNumberFormat="1" applyFont="1" applyFill="1" applyBorder="1" applyAlignment="1">
      <alignment horizontal="right" vertical="center" wrapText="1"/>
    </xf>
    <xf numFmtId="164" fontId="1" fillId="4" borderId="14" xfId="1" applyNumberFormat="1" applyFont="1" applyFill="1" applyBorder="1" applyAlignment="1">
      <alignment vertical="center"/>
    </xf>
    <xf numFmtId="164" fontId="14" fillId="4" borderId="4" xfId="1" applyNumberFormat="1" applyFont="1" applyFill="1" applyBorder="1"/>
    <xf numFmtId="164" fontId="14" fillId="4" borderId="4" xfId="1" applyNumberFormat="1" applyFont="1" applyFill="1" applyBorder="1" applyAlignment="1">
      <alignment horizontal="right" wrapText="1"/>
    </xf>
    <xf numFmtId="164" fontId="1" fillId="4" borderId="4" xfId="1" applyNumberFormat="1" applyFont="1" applyFill="1" applyBorder="1"/>
    <xf numFmtId="0" fontId="7" fillId="2" borderId="1" xfId="8" applyFont="1" applyFill="1" applyBorder="1" applyAlignment="1">
      <alignment horizontal="center"/>
    </xf>
    <xf numFmtId="0" fontId="7" fillId="0" borderId="2" xfId="8" applyFont="1" applyFill="1" applyBorder="1" applyAlignment="1">
      <alignment horizontal="right" wrapText="1"/>
    </xf>
    <xf numFmtId="0" fontId="8" fillId="0" borderId="0" xfId="0" applyFont="1" applyAlignment="1">
      <alignment horizontal="center" vertical="center" wrapText="1"/>
    </xf>
    <xf numFmtId="0" fontId="16" fillId="10" borderId="4" xfId="7" applyFont="1" applyFill="1" applyBorder="1" applyAlignment="1">
      <alignment horizontal="center" vertical="center" wrapText="1"/>
    </xf>
    <xf numFmtId="165" fontId="8" fillId="10" borderId="4" xfId="0" applyNumberFormat="1" applyFont="1" applyFill="1" applyBorder="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right" wrapText="1"/>
    </xf>
    <xf numFmtId="0" fontId="16" fillId="10" borderId="5" xfId="7" applyFont="1" applyFill="1" applyBorder="1" applyAlignment="1">
      <alignment horizontal="right" vertical="center" wrapText="1"/>
    </xf>
    <xf numFmtId="165" fontId="8" fillId="10" borderId="5" xfId="0" applyNumberFormat="1" applyFont="1" applyFill="1" applyBorder="1" applyAlignment="1">
      <alignment horizontal="right" vertical="center" wrapText="1"/>
    </xf>
    <xf numFmtId="0" fontId="6" fillId="0" borderId="0" xfId="0" applyFont="1" applyAlignment="1">
      <alignment vertical="center" wrapText="1"/>
    </xf>
    <xf numFmtId="0" fontId="0" fillId="0" borderId="0" xfId="0" applyAlignment="1">
      <alignment wrapText="1"/>
    </xf>
    <xf numFmtId="0" fontId="16" fillId="0" borderId="12" xfId="6" applyFont="1" applyFill="1" applyBorder="1" applyAlignment="1">
      <alignment horizontal="left" vertical="center" wrapText="1"/>
    </xf>
    <xf numFmtId="165" fontId="16" fillId="10" borderId="12" xfId="1" applyNumberFormat="1" applyFont="1" applyFill="1" applyBorder="1" applyAlignment="1">
      <alignment horizontal="right" vertical="center" wrapText="1"/>
    </xf>
    <xf numFmtId="0" fontId="16" fillId="0" borderId="13" xfId="6" applyFont="1" applyFill="1" applyBorder="1" applyAlignment="1">
      <alignment horizontal="left" wrapText="1"/>
    </xf>
    <xf numFmtId="0" fontId="16" fillId="0" borderId="13" xfId="6" applyFont="1" applyFill="1" applyBorder="1" applyAlignment="1">
      <alignment horizontal="left" vertical="center" wrapText="1"/>
    </xf>
    <xf numFmtId="165" fontId="16" fillId="10" borderId="13" xfId="1" applyNumberFormat="1" applyFont="1" applyFill="1" applyBorder="1" applyAlignment="1">
      <alignment horizontal="right" vertical="center" wrapText="1"/>
    </xf>
    <xf numFmtId="0" fontId="16" fillId="0" borderId="14" xfId="6" applyFont="1" applyFill="1" applyBorder="1" applyAlignment="1">
      <alignment horizontal="left" wrapText="1"/>
    </xf>
    <xf numFmtId="0" fontId="16" fillId="0" borderId="14" xfId="6" applyFont="1" applyFill="1" applyBorder="1" applyAlignment="1">
      <alignment horizontal="left" vertical="center" wrapText="1"/>
    </xf>
    <xf numFmtId="165" fontId="16" fillId="10" borderId="14" xfId="1" applyNumberFormat="1" applyFont="1" applyFill="1" applyBorder="1" applyAlignment="1">
      <alignment horizontal="right" vertical="center" wrapText="1"/>
    </xf>
    <xf numFmtId="0" fontId="8" fillId="0" borderId="0" xfId="0" applyFont="1" applyAlignment="1">
      <alignment horizontal="left"/>
    </xf>
    <xf numFmtId="0" fontId="8" fillId="0" borderId="0" xfId="0" applyFont="1" applyAlignment="1">
      <alignment horizontal="right"/>
    </xf>
    <xf numFmtId="0" fontId="8" fillId="0" borderId="0" xfId="0" applyFont="1" applyAlignment="1">
      <alignment horizontal="center" vertical="center"/>
    </xf>
    <xf numFmtId="0" fontId="16" fillId="10" borderId="5" xfId="7" applyFont="1" applyFill="1" applyBorder="1" applyAlignment="1">
      <alignment horizontal="center" vertical="center" wrapText="1"/>
    </xf>
    <xf numFmtId="0" fontId="8" fillId="10" borderId="5" xfId="0" applyFont="1" applyFill="1" applyBorder="1" applyAlignment="1">
      <alignment horizontal="center" vertical="center"/>
    </xf>
    <xf numFmtId="164" fontId="16" fillId="10" borderId="12" xfId="1" applyNumberFormat="1" applyFont="1" applyFill="1" applyBorder="1" applyAlignment="1">
      <alignment horizontal="right" vertical="center" wrapText="1"/>
    </xf>
    <xf numFmtId="164" fontId="17" fillId="10" borderId="12" xfId="1" applyNumberFormat="1" applyFont="1" applyFill="1" applyBorder="1" applyAlignment="1">
      <alignment horizontal="right" vertical="center"/>
    </xf>
    <xf numFmtId="164" fontId="16" fillId="10" borderId="13" xfId="1" applyNumberFormat="1" applyFont="1" applyFill="1" applyBorder="1" applyAlignment="1">
      <alignment horizontal="right" vertical="center" wrapText="1"/>
    </xf>
    <xf numFmtId="164" fontId="16" fillId="10" borderId="13" xfId="1" applyNumberFormat="1" applyFont="1" applyFill="1" applyBorder="1" applyAlignment="1">
      <alignment horizontal="right" vertical="center"/>
    </xf>
    <xf numFmtId="164" fontId="17" fillId="10" borderId="13" xfId="1" applyNumberFormat="1" applyFont="1" applyFill="1" applyBorder="1" applyAlignment="1">
      <alignment horizontal="right" vertical="center"/>
    </xf>
    <xf numFmtId="164" fontId="16" fillId="10" borderId="14" xfId="1" applyNumberFormat="1" applyFont="1" applyFill="1" applyBorder="1" applyAlignment="1">
      <alignment horizontal="right" vertical="center"/>
    </xf>
    <xf numFmtId="164" fontId="16" fillId="10" borderId="14" xfId="1" applyNumberFormat="1" applyFont="1" applyFill="1" applyBorder="1" applyAlignment="1">
      <alignment horizontal="right" vertical="center" wrapText="1"/>
    </xf>
    <xf numFmtId="164" fontId="17" fillId="10" borderId="14" xfId="1" applyNumberFormat="1" applyFont="1" applyFill="1" applyBorder="1" applyAlignment="1">
      <alignment horizontal="right" vertical="center"/>
    </xf>
    <xf numFmtId="0" fontId="8" fillId="0" borderId="0" xfId="0" applyFont="1" applyAlignment="1">
      <alignment horizontal="left" vertical="center"/>
    </xf>
    <xf numFmtId="164" fontId="18" fillId="10" borderId="4" xfId="1" applyNumberFormat="1" applyFont="1" applyFill="1" applyBorder="1" applyAlignment="1">
      <alignment horizontal="right" vertical="center"/>
    </xf>
    <xf numFmtId="164" fontId="16" fillId="10" borderId="4" xfId="1" applyNumberFormat="1" applyFont="1" applyFill="1" applyBorder="1" applyAlignment="1">
      <alignment horizontal="right" vertical="center" wrapText="1"/>
    </xf>
    <xf numFmtId="164" fontId="8" fillId="10" borderId="4" xfId="1" applyNumberFormat="1" applyFont="1" applyFill="1" applyBorder="1" applyAlignment="1">
      <alignment horizontal="right" vertical="center"/>
    </xf>
    <xf numFmtId="0" fontId="7" fillId="2" borderId="1" xfId="9" applyFont="1" applyFill="1" applyBorder="1" applyAlignment="1">
      <alignment horizontal="center"/>
    </xf>
    <xf numFmtId="0" fontId="7" fillId="0" borderId="2" xfId="9" applyFont="1" applyFill="1" applyBorder="1" applyAlignment="1">
      <alignment wrapText="1"/>
    </xf>
    <xf numFmtId="0" fontId="7" fillId="0" borderId="2" xfId="9" applyFont="1" applyFill="1" applyBorder="1" applyAlignment="1">
      <alignment horizontal="right" wrapText="1"/>
    </xf>
    <xf numFmtId="0" fontId="13" fillId="0" borderId="0" xfId="9"/>
    <xf numFmtId="0" fontId="7" fillId="2" borderId="1" xfId="3" applyFont="1" applyFill="1" applyBorder="1" applyAlignment="1">
      <alignment horizontal="center"/>
    </xf>
    <xf numFmtId="0" fontId="0" fillId="0" borderId="0" xfId="0"/>
    <xf numFmtId="0" fontId="0" fillId="0" borderId="0" xfId="0" applyAlignment="1">
      <alignment horizontal="center" vertical="center"/>
    </xf>
    <xf numFmtId="166" fontId="0" fillId="0" borderId="0" xfId="0" applyNumberFormat="1"/>
    <xf numFmtId="166" fontId="7" fillId="0" borderId="0" xfId="10" applyNumberFormat="1" applyFont="1" applyFill="1" applyBorder="1" applyAlignment="1">
      <alignment horizontal="right" wrapText="1"/>
    </xf>
    <xf numFmtId="167" fontId="0" fillId="0" borderId="0" xfId="0" applyNumberFormat="1"/>
    <xf numFmtId="0" fontId="0" fillId="0" borderId="0" xfId="0" applyBorder="1"/>
    <xf numFmtId="166" fontId="5" fillId="0" borderId="17" xfId="0" applyNumberFormat="1" applyFont="1" applyBorder="1"/>
    <xf numFmtId="166" fontId="20" fillId="0" borderId="17" xfId="0" applyNumberFormat="1" applyFont="1" applyBorder="1"/>
    <xf numFmtId="0" fontId="20" fillId="0" borderId="0" xfId="0" applyFont="1" applyBorder="1"/>
    <xf numFmtId="164" fontId="20" fillId="0" borderId="18" xfId="1" applyNumberFormat="1" applyFont="1" applyBorder="1"/>
    <xf numFmtId="166" fontId="20" fillId="0" borderId="0" xfId="0" applyNumberFormat="1" applyFont="1" applyBorder="1"/>
    <xf numFmtId="166" fontId="5" fillId="0" borderId="0" xfId="0" applyNumberFormat="1" applyFont="1" applyBorder="1"/>
    <xf numFmtId="164" fontId="20" fillId="0" borderId="0" xfId="1" applyNumberFormat="1" applyFont="1" applyBorder="1"/>
    <xf numFmtId="168" fontId="20" fillId="0" borderId="0" xfId="0" applyNumberFormat="1" applyFont="1" applyBorder="1"/>
    <xf numFmtId="0" fontId="19" fillId="0" borderId="17" xfId="6" applyFont="1" applyFill="1" applyBorder="1" applyAlignment="1">
      <alignment horizontal="center" vertical="center"/>
    </xf>
    <xf numFmtId="166" fontId="19" fillId="0" borderId="17" xfId="6" applyNumberFormat="1" applyFont="1" applyFill="1" applyBorder="1" applyAlignment="1">
      <alignment horizontal="center" vertical="center"/>
    </xf>
    <xf numFmtId="166" fontId="5"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7" fillId="0" borderId="20" xfId="6" applyFont="1" applyFill="1" applyBorder="1" applyAlignment="1">
      <alignment wrapText="1"/>
    </xf>
    <xf numFmtId="0" fontId="7" fillId="0" borderId="6" xfId="6" applyFont="1" applyFill="1" applyBorder="1" applyAlignment="1">
      <alignment wrapText="1"/>
    </xf>
    <xf numFmtId="0" fontId="19" fillId="0" borderId="17" xfId="11" applyFont="1" applyFill="1" applyBorder="1" applyAlignment="1">
      <alignment wrapText="1"/>
    </xf>
    <xf numFmtId="0" fontId="19" fillId="0" borderId="20" xfId="11" applyFont="1" applyFill="1" applyBorder="1" applyAlignment="1">
      <alignment wrapText="1"/>
    </xf>
    <xf numFmtId="0" fontId="19" fillId="0" borderId="7" xfId="11" applyFont="1" applyFill="1" applyBorder="1" applyAlignment="1">
      <alignment wrapText="1"/>
    </xf>
    <xf numFmtId="0" fontId="20" fillId="0" borderId="17" xfId="0" applyFont="1" applyBorder="1"/>
    <xf numFmtId="164" fontId="7" fillId="0" borderId="19" xfId="1" applyNumberFormat="1" applyFont="1" applyFill="1" applyBorder="1" applyAlignment="1">
      <alignment horizontal="right" wrapText="1"/>
    </xf>
    <xf numFmtId="166" fontId="7" fillId="0" borderId="20" xfId="6" applyNumberFormat="1" applyFont="1" applyFill="1" applyBorder="1" applyAlignment="1">
      <alignment horizontal="right" wrapText="1"/>
    </xf>
    <xf numFmtId="166" fontId="0" fillId="0" borderId="20" xfId="0" applyNumberFormat="1" applyBorder="1"/>
    <xf numFmtId="166" fontId="7" fillId="0" borderId="20" xfId="11" applyNumberFormat="1" applyFont="1" applyFill="1" applyBorder="1" applyAlignment="1">
      <alignment horizontal="right" wrapText="1"/>
    </xf>
    <xf numFmtId="164" fontId="7" fillId="0" borderId="16" xfId="1" applyNumberFormat="1" applyFont="1" applyFill="1" applyBorder="1" applyAlignment="1">
      <alignment horizontal="right" wrapText="1"/>
    </xf>
    <xf numFmtId="166" fontId="7" fillId="0" borderId="6" xfId="6" applyNumberFormat="1" applyFont="1" applyFill="1" applyBorder="1" applyAlignment="1">
      <alignment horizontal="right" wrapText="1"/>
    </xf>
    <xf numFmtId="166" fontId="0" fillId="0" borderId="6" xfId="0" applyNumberFormat="1" applyBorder="1"/>
    <xf numFmtId="166" fontId="7" fillId="0" borderId="6" xfId="11" applyNumberFormat="1" applyFont="1" applyFill="1" applyBorder="1" applyAlignment="1">
      <alignment horizontal="right" wrapText="1"/>
    </xf>
    <xf numFmtId="166" fontId="7" fillId="0" borderId="7" xfId="6" applyNumberFormat="1" applyFont="1" applyFill="1" applyBorder="1" applyAlignment="1">
      <alignment horizontal="right" wrapText="1"/>
    </xf>
    <xf numFmtId="164" fontId="5" fillId="0" borderId="17" xfId="1" applyNumberFormat="1" applyFont="1" applyBorder="1"/>
    <xf numFmtId="166" fontId="7" fillId="0" borderId="17" xfId="11" applyNumberFormat="1" applyFont="1" applyFill="1" applyBorder="1" applyAlignment="1">
      <alignment horizontal="right" wrapText="1"/>
    </xf>
    <xf numFmtId="166" fontId="19" fillId="0" borderId="20" xfId="11" applyNumberFormat="1" applyFont="1" applyFill="1" applyBorder="1" applyAlignment="1">
      <alignment wrapText="1"/>
    </xf>
    <xf numFmtId="166" fontId="5" fillId="0" borderId="20" xfId="0" applyNumberFormat="1" applyFont="1" applyBorder="1"/>
    <xf numFmtId="0" fontId="0" fillId="3" borderId="20" xfId="0" applyFill="1" applyBorder="1"/>
    <xf numFmtId="166" fontId="19" fillId="0" borderId="7" xfId="11" applyNumberFormat="1" applyFont="1" applyFill="1" applyBorder="1" applyAlignment="1">
      <alignment wrapText="1"/>
    </xf>
    <xf numFmtId="166" fontId="5" fillId="0" borderId="7" xfId="0" applyNumberFormat="1" applyFont="1" applyBorder="1"/>
    <xf numFmtId="0" fontId="0" fillId="3" borderId="7" xfId="0" applyFill="1" applyBorder="1"/>
    <xf numFmtId="164" fontId="20" fillId="0" borderId="17" xfId="1" applyNumberFormat="1" applyFont="1" applyBorder="1"/>
    <xf numFmtId="166" fontId="7" fillId="3" borderId="17" xfId="10" applyNumberFormat="1" applyFont="1" applyFill="1" applyBorder="1" applyAlignment="1">
      <alignment horizontal="right" wrapText="1"/>
    </xf>
    <xf numFmtId="164" fontId="7" fillId="0" borderId="20" xfId="1" applyNumberFormat="1" applyFont="1" applyFill="1" applyBorder="1" applyAlignment="1">
      <alignment horizontal="right" wrapText="1"/>
    </xf>
    <xf numFmtId="164" fontId="7" fillId="0" borderId="7" xfId="1" applyNumberFormat="1" applyFont="1" applyFill="1" applyBorder="1" applyAlignment="1">
      <alignment horizontal="right" wrapText="1"/>
    </xf>
    <xf numFmtId="0" fontId="19" fillId="0" borderId="20" xfId="6" applyFont="1" applyFill="1" applyBorder="1" applyAlignment="1">
      <alignment horizontal="center" vertical="center"/>
    </xf>
    <xf numFmtId="0" fontId="19" fillId="0" borderId="19" xfId="6" applyFont="1" applyFill="1" applyBorder="1" applyAlignment="1">
      <alignment horizontal="center" vertical="center"/>
    </xf>
    <xf numFmtId="166" fontId="19" fillId="0" borderId="20" xfId="6" applyNumberFormat="1" applyFont="1" applyFill="1" applyBorder="1" applyAlignment="1">
      <alignment horizontal="center" vertical="center"/>
    </xf>
    <xf numFmtId="166" fontId="5" fillId="0" borderId="20" xfId="0" applyNumberFormat="1" applyFont="1" applyBorder="1" applyAlignment="1">
      <alignment horizontal="center" vertical="center" wrapText="1"/>
    </xf>
    <xf numFmtId="0" fontId="5" fillId="0" borderId="20" xfId="0" applyFont="1" applyBorder="1" applyAlignment="1">
      <alignment horizontal="center" vertical="center"/>
    </xf>
    <xf numFmtId="2" fontId="5" fillId="0" borderId="20" xfId="0" applyNumberFormat="1" applyFont="1" applyBorder="1" applyAlignment="1">
      <alignment horizontal="center" vertical="center" wrapText="1"/>
    </xf>
    <xf numFmtId="37" fontId="2" fillId="0" borderId="17" xfId="1" applyNumberFormat="1" applyFont="1" applyFill="1" applyBorder="1" applyAlignment="1">
      <alignment wrapText="1"/>
    </xf>
    <xf numFmtId="164" fontId="2" fillId="0" borderId="17" xfId="1" applyNumberFormat="1" applyFont="1" applyFill="1" applyBorder="1" applyAlignment="1">
      <alignment wrapText="1"/>
    </xf>
    <xf numFmtId="0" fontId="2" fillId="0" borderId="17" xfId="2" applyFont="1" applyFill="1" applyBorder="1" applyAlignment="1">
      <alignment wrapText="1"/>
    </xf>
    <xf numFmtId="0" fontId="2" fillId="8" borderId="17" xfId="1" applyNumberFormat="1" applyFont="1" applyFill="1" applyBorder="1" applyAlignment="1">
      <alignment wrapText="1"/>
    </xf>
    <xf numFmtId="0" fontId="5" fillId="0" borderId="0" xfId="0" applyFont="1" applyBorder="1" applyAlignment="1">
      <alignment horizontal="center"/>
    </xf>
    <xf numFmtId="166" fontId="7" fillId="0" borderId="20" xfId="11" applyNumberFormat="1" applyFont="1" applyFill="1" applyBorder="1" applyAlignment="1">
      <alignment wrapText="1"/>
    </xf>
    <xf numFmtId="166" fontId="7" fillId="0" borderId="7" xfId="11" applyNumberFormat="1" applyFont="1" applyFill="1" applyBorder="1" applyAlignment="1">
      <alignment wrapText="1"/>
    </xf>
    <xf numFmtId="166" fontId="0" fillId="0" borderId="20" xfId="0" applyNumberFormat="1" applyFont="1" applyBorder="1"/>
    <xf numFmtId="166" fontId="0" fillId="0" borderId="7" xfId="0" applyNumberFormat="1" applyFont="1" applyBorder="1"/>
    <xf numFmtId="0" fontId="0" fillId="11" borderId="20" xfId="0" applyFill="1" applyBorder="1"/>
    <xf numFmtId="0" fontId="0" fillId="11" borderId="7" xfId="0" applyFill="1" applyBorder="1"/>
    <xf numFmtId="166" fontId="7" fillId="11" borderId="17" xfId="10" applyNumberFormat="1" applyFont="1" applyFill="1" applyBorder="1" applyAlignment="1">
      <alignment horizontal="right" wrapText="1"/>
    </xf>
    <xf numFmtId="0" fontId="5" fillId="12" borderId="23" xfId="0" applyFont="1" applyFill="1" applyBorder="1" applyAlignment="1">
      <alignment horizontal="left"/>
    </xf>
    <xf numFmtId="0" fontId="19" fillId="12" borderId="23" xfId="17" applyFont="1" applyFill="1" applyBorder="1" applyAlignment="1">
      <alignment horizontal="center" vertical="center" wrapText="1"/>
    </xf>
    <xf numFmtId="0" fontId="19" fillId="12" borderId="23" xfId="18" applyFont="1" applyFill="1" applyBorder="1" applyAlignment="1">
      <alignment horizontal="center" vertical="center" wrapText="1"/>
    </xf>
    <xf numFmtId="0" fontId="5" fillId="12" borderId="23" xfId="0" applyFont="1" applyFill="1" applyBorder="1" applyAlignment="1">
      <alignment horizontal="center" vertical="center"/>
    </xf>
    <xf numFmtId="0" fontId="0" fillId="0" borderId="24" xfId="0" applyBorder="1" applyAlignment="1">
      <alignment horizontal="center"/>
    </xf>
    <xf numFmtId="0" fontId="16" fillId="0" borderId="24" xfId="6" applyFont="1" applyFill="1" applyBorder="1" applyAlignment="1">
      <alignment horizontal="left" wrapText="1"/>
    </xf>
    <xf numFmtId="0" fontId="7" fillId="0" borderId="13" xfId="6" applyFont="1" applyFill="1" applyBorder="1" applyAlignment="1">
      <alignment horizontal="left" vertical="center" wrapText="1"/>
    </xf>
    <xf numFmtId="169" fontId="0" fillId="0" borderId="13" xfId="0" applyNumberFormat="1" applyFont="1" applyFill="1" applyBorder="1" applyAlignment="1">
      <alignment vertical="center"/>
    </xf>
    <xf numFmtId="0" fontId="16" fillId="13" borderId="24" xfId="6" applyFont="1" applyFill="1" applyBorder="1" applyAlignment="1">
      <alignment horizontal="left" wrapText="1"/>
    </xf>
    <xf numFmtId="0" fontId="19" fillId="0" borderId="0" xfId="6" applyFont="1" applyFill="1" applyBorder="1" applyAlignment="1">
      <alignment wrapText="1"/>
    </xf>
    <xf numFmtId="0" fontId="7" fillId="0" borderId="0" xfId="6" applyFont="1" applyFill="1" applyBorder="1" applyAlignment="1">
      <alignment wrapText="1"/>
    </xf>
    <xf numFmtId="0" fontId="0" fillId="0" borderId="24" xfId="0" applyBorder="1"/>
    <xf numFmtId="0" fontId="19" fillId="0" borderId="23" xfId="17" applyFont="1" applyFill="1" applyBorder="1" applyAlignment="1">
      <alignment horizontal="center" vertical="center" wrapText="1"/>
    </xf>
    <xf numFmtId="0" fontId="19" fillId="0" borderId="23" xfId="18" applyFont="1" applyFill="1" applyBorder="1" applyAlignment="1">
      <alignment horizontal="center" vertical="center" wrapText="1"/>
    </xf>
    <xf numFmtId="0" fontId="19" fillId="0" borderId="7" xfId="17" applyFont="1" applyFill="1" applyBorder="1" applyAlignment="1">
      <alignment horizontal="center" vertical="center" wrapText="1"/>
    </xf>
    <xf numFmtId="0" fontId="16" fillId="0" borderId="26" xfId="6" applyFont="1" applyFill="1" applyBorder="1" applyAlignment="1">
      <alignment horizontal="left" wrapText="1"/>
    </xf>
    <xf numFmtId="169" fontId="7" fillId="10" borderId="12" xfId="6" applyNumberFormat="1" applyFont="1" applyFill="1" applyBorder="1" applyAlignment="1">
      <alignment horizontal="left" vertical="center" wrapText="1"/>
    </xf>
    <xf numFmtId="169" fontId="0" fillId="10" borderId="12" xfId="0" applyNumberFormat="1" applyFont="1" applyFill="1" applyBorder="1" applyAlignment="1">
      <alignment vertical="center"/>
    </xf>
    <xf numFmtId="169" fontId="5" fillId="10" borderId="12" xfId="0" applyNumberFormat="1" applyFont="1" applyFill="1" applyBorder="1" applyAlignment="1">
      <alignment vertical="center"/>
    </xf>
    <xf numFmtId="0" fontId="16" fillId="0" borderId="27" xfId="6" applyFont="1" applyFill="1" applyBorder="1" applyAlignment="1">
      <alignment horizontal="left" wrapText="1"/>
    </xf>
    <xf numFmtId="169" fontId="7" fillId="0" borderId="13" xfId="6" applyNumberFormat="1" applyFont="1" applyFill="1" applyBorder="1" applyAlignment="1">
      <alignment horizontal="left" vertical="center" wrapText="1"/>
    </xf>
    <xf numFmtId="169" fontId="5" fillId="0" borderId="13" xfId="0" applyNumberFormat="1" applyFont="1" applyFill="1" applyBorder="1" applyAlignment="1">
      <alignment vertical="center"/>
    </xf>
    <xf numFmtId="169" fontId="7" fillId="10" borderId="13" xfId="6" applyNumberFormat="1" applyFont="1" applyFill="1" applyBorder="1" applyAlignment="1">
      <alignment horizontal="left" vertical="center" wrapText="1"/>
    </xf>
    <xf numFmtId="169" fontId="0" fillId="10" borderId="13" xfId="0" applyNumberFormat="1" applyFont="1" applyFill="1" applyBorder="1" applyAlignment="1">
      <alignment vertical="center"/>
    </xf>
    <xf numFmtId="169" fontId="5" fillId="10" borderId="13" xfId="0" applyNumberFormat="1" applyFont="1" applyFill="1" applyBorder="1" applyAlignment="1">
      <alignment vertical="center"/>
    </xf>
    <xf numFmtId="169" fontId="7" fillId="10" borderId="14" xfId="6" applyNumberFormat="1" applyFont="1" applyFill="1" applyBorder="1" applyAlignment="1">
      <alignment horizontal="left" vertical="center" wrapText="1"/>
    </xf>
    <xf numFmtId="169" fontId="15" fillId="10" borderId="13" xfId="0" applyNumberFormat="1" applyFont="1" applyFill="1" applyBorder="1" applyAlignment="1">
      <alignment horizontal="right" vertical="center"/>
    </xf>
    <xf numFmtId="0" fontId="0" fillId="0" borderId="28" xfId="0" applyBorder="1"/>
    <xf numFmtId="169" fontId="5" fillId="14" borderId="7" xfId="0" applyNumberFormat="1" applyFont="1" applyFill="1" applyBorder="1" applyAlignment="1">
      <alignment vertical="center"/>
    </xf>
    <xf numFmtId="169" fontId="5" fillId="14" borderId="17" xfId="0" applyNumberFormat="1" applyFont="1" applyFill="1" applyBorder="1" applyAlignment="1">
      <alignment vertical="center"/>
    </xf>
    <xf numFmtId="169" fontId="19" fillId="0" borderId="0" xfId="6" applyNumberFormat="1" applyFont="1" applyFill="1" applyBorder="1" applyAlignment="1">
      <alignment wrapText="1"/>
    </xf>
    <xf numFmtId="169" fontId="19" fillId="9" borderId="23" xfId="17" applyNumberFormat="1" applyFont="1" applyFill="1" applyBorder="1" applyAlignment="1">
      <alignment horizontal="center" vertical="center" wrapText="1"/>
    </xf>
    <xf numFmtId="169" fontId="19" fillId="9" borderId="23" xfId="18" applyNumberFormat="1" applyFont="1" applyFill="1" applyBorder="1" applyAlignment="1">
      <alignment horizontal="center" vertical="center" wrapText="1"/>
    </xf>
    <xf numFmtId="169" fontId="19" fillId="9" borderId="7" xfId="17" applyNumberFormat="1" applyFont="1" applyFill="1" applyBorder="1" applyAlignment="1">
      <alignment horizontal="center" vertical="center" wrapText="1"/>
    </xf>
    <xf numFmtId="169" fontId="5" fillId="9" borderId="7" xfId="0" applyNumberFormat="1" applyFont="1" applyFill="1" applyBorder="1" applyAlignment="1">
      <alignment horizontal="center" vertical="center"/>
    </xf>
    <xf numFmtId="169" fontId="7" fillId="9" borderId="12" xfId="6" applyNumberFormat="1" applyFont="1" applyFill="1" applyBorder="1" applyAlignment="1">
      <alignment horizontal="left" vertical="center" wrapText="1"/>
    </xf>
    <xf numFmtId="169" fontId="0" fillId="9" borderId="12" xfId="0" applyNumberFormat="1" applyFont="1" applyFill="1" applyBorder="1" applyAlignment="1">
      <alignment vertical="center"/>
    </xf>
    <xf numFmtId="169" fontId="7" fillId="9" borderId="13" xfId="6" applyNumberFormat="1" applyFont="1" applyFill="1" applyBorder="1" applyAlignment="1">
      <alignment horizontal="left" vertical="center" wrapText="1"/>
    </xf>
    <xf numFmtId="169" fontId="0" fillId="9" borderId="13" xfId="0" applyNumberFormat="1" applyFont="1" applyFill="1" applyBorder="1" applyAlignment="1">
      <alignment vertical="center"/>
    </xf>
    <xf numFmtId="0" fontId="16" fillId="0" borderId="28" xfId="6" applyFont="1" applyFill="1" applyBorder="1" applyAlignment="1">
      <alignment horizontal="left" wrapText="1"/>
    </xf>
    <xf numFmtId="169" fontId="7" fillId="9" borderId="14" xfId="6" applyNumberFormat="1" applyFont="1" applyFill="1" applyBorder="1" applyAlignment="1">
      <alignment horizontal="left" vertical="center" wrapText="1"/>
    </xf>
    <xf numFmtId="169" fontId="5" fillId="15" borderId="14" xfId="0" applyNumberFormat="1" applyFont="1" applyFill="1" applyBorder="1" applyAlignment="1">
      <alignment vertical="center"/>
    </xf>
    <xf numFmtId="169" fontId="5" fillId="15" borderId="17" xfId="0" applyNumberFormat="1" applyFont="1" applyFill="1" applyBorder="1" applyAlignment="1">
      <alignment vertical="center"/>
    </xf>
    <xf numFmtId="0" fontId="22" fillId="0" borderId="24" xfId="18" applyFont="1" applyFill="1" applyBorder="1" applyAlignment="1">
      <alignment horizontal="center" wrapText="1"/>
    </xf>
    <xf numFmtId="37" fontId="7" fillId="0" borderId="0" xfId="18" applyNumberFormat="1" applyFont="1" applyFill="1" applyBorder="1" applyAlignment="1">
      <alignment horizontal="center" wrapText="1"/>
    </xf>
    <xf numFmtId="9" fontId="5" fillId="0" borderId="29" xfId="0" applyNumberFormat="1" applyFont="1" applyFill="1" applyBorder="1" applyAlignment="1" applyProtection="1">
      <alignment horizontal="center" vertical="center"/>
      <protection locked="0"/>
    </xf>
    <xf numFmtId="0" fontId="7" fillId="0" borderId="0" xfId="18" applyFont="1" applyFill="1" applyBorder="1" applyAlignment="1">
      <alignment horizontal="center" wrapText="1"/>
    </xf>
    <xf numFmtId="9" fontId="0" fillId="0" borderId="0" xfId="0" applyNumberFormat="1" applyFill="1" applyBorder="1" applyAlignment="1" applyProtection="1">
      <alignment horizontal="center" vertical="center"/>
      <protection locked="0"/>
    </xf>
    <xf numFmtId="0" fontId="23" fillId="0" borderId="30" xfId="0" applyFont="1" applyFill="1" applyBorder="1" applyAlignment="1">
      <alignment horizontal="center" vertical="center" wrapText="1"/>
    </xf>
    <xf numFmtId="9" fontId="24" fillId="0" borderId="29" xfId="0" applyNumberFormat="1" applyFont="1" applyFill="1" applyBorder="1" applyAlignment="1">
      <alignment horizontal="center" vertical="center" wrapText="1"/>
    </xf>
    <xf numFmtId="0" fontId="25" fillId="0" borderId="0" xfId="0" applyFont="1" applyFill="1"/>
    <xf numFmtId="0" fontId="24" fillId="0" borderId="0" xfId="0" applyFont="1" applyFill="1" applyBorder="1" applyAlignment="1">
      <alignment horizontal="center" vertical="center" wrapText="1"/>
    </xf>
    <xf numFmtId="0" fontId="15" fillId="0" borderId="0" xfId="0" applyFont="1"/>
    <xf numFmtId="0" fontId="7" fillId="16" borderId="12" xfId="6" applyFont="1" applyFill="1" applyBorder="1" applyAlignment="1">
      <alignment horizontal="left" vertical="center" wrapText="1"/>
    </xf>
    <xf numFmtId="169" fontId="0" fillId="16" borderId="12" xfId="0" applyNumberFormat="1" applyFont="1" applyFill="1" applyBorder="1" applyAlignment="1">
      <alignment vertical="center"/>
    </xf>
    <xf numFmtId="0" fontId="16" fillId="16" borderId="24" xfId="6" applyFont="1" applyFill="1" applyBorder="1" applyAlignment="1">
      <alignment horizontal="left" wrapText="1"/>
    </xf>
    <xf numFmtId="0" fontId="7" fillId="16" borderId="13" xfId="6" applyFont="1" applyFill="1" applyBorder="1" applyAlignment="1">
      <alignment horizontal="left" vertical="center" wrapText="1"/>
    </xf>
    <xf numFmtId="169" fontId="0" fillId="16" borderId="13" xfId="0" applyNumberFormat="1" applyFont="1" applyFill="1" applyBorder="1" applyAlignment="1">
      <alignment vertical="center"/>
    </xf>
    <xf numFmtId="0" fontId="5" fillId="17" borderId="17" xfId="0" applyFont="1" applyFill="1" applyBorder="1" applyAlignment="1">
      <alignment vertical="center" wrapText="1"/>
    </xf>
    <xf numFmtId="0" fontId="19" fillId="17" borderId="17" xfId="17" applyFont="1" applyFill="1" applyBorder="1" applyAlignment="1">
      <alignment horizontal="center" vertical="center" wrapText="1"/>
    </xf>
    <xf numFmtId="0" fontId="19" fillId="17" borderId="17" xfId="18" applyFont="1" applyFill="1" applyBorder="1" applyAlignment="1">
      <alignment horizontal="center" vertical="center" wrapText="1"/>
    </xf>
    <xf numFmtId="0" fontId="5" fillId="17" borderId="17" xfId="0" applyFont="1" applyFill="1" applyBorder="1" applyAlignment="1">
      <alignment horizontal="center" vertical="center"/>
    </xf>
    <xf numFmtId="0" fontId="16" fillId="16" borderId="22" xfId="6" applyFont="1" applyFill="1" applyBorder="1" applyAlignment="1">
      <alignment horizontal="left" wrapText="1"/>
    </xf>
    <xf numFmtId="0" fontId="7" fillId="16" borderId="14" xfId="6" applyFont="1" applyFill="1" applyBorder="1" applyAlignment="1">
      <alignment horizontal="left" vertical="center" wrapText="1"/>
    </xf>
    <xf numFmtId="169" fontId="0" fillId="16" borderId="14" xfId="0" applyNumberFormat="1" applyFont="1" applyFill="1" applyBorder="1" applyAlignment="1">
      <alignment vertical="center"/>
    </xf>
    <xf numFmtId="0" fontId="0" fillId="17" borderId="10" xfId="0" applyFill="1" applyBorder="1"/>
    <xf numFmtId="0" fontId="5" fillId="17" borderId="17" xfId="0" applyFont="1" applyFill="1" applyBorder="1" applyAlignment="1">
      <alignment vertical="center"/>
    </xf>
    <xf numFmtId="169" fontId="15" fillId="17" borderId="17" xfId="0" applyNumberFormat="1" applyFont="1" applyFill="1" applyBorder="1" applyAlignment="1">
      <alignment horizontal="right" vertical="center"/>
    </xf>
    <xf numFmtId="169" fontId="5" fillId="17" borderId="17" xfId="0" applyNumberFormat="1" applyFont="1" applyFill="1" applyBorder="1" applyAlignment="1">
      <alignment horizontal="right" vertical="center"/>
    </xf>
    <xf numFmtId="0" fontId="6" fillId="0" borderId="0" xfId="0" applyFont="1" applyBorder="1" applyAlignment="1">
      <alignment horizontal="center" vertical="center"/>
    </xf>
    <xf numFmtId="0" fontId="5" fillId="0" borderId="24" xfId="0" applyFont="1" applyBorder="1" applyAlignment="1">
      <alignment horizontal="center" vertical="center"/>
    </xf>
    <xf numFmtId="0" fontId="5" fillId="0" borderId="0" xfId="0" applyFont="1" applyBorder="1" applyAlignment="1">
      <alignment horizontal="center" vertical="center"/>
    </xf>
    <xf numFmtId="166" fontId="7" fillId="0" borderId="0" xfId="11" applyNumberFormat="1" applyFont="1" applyFill="1" applyBorder="1" applyAlignment="1">
      <alignment horizontal="right" wrapText="1"/>
    </xf>
    <xf numFmtId="166" fontId="7" fillId="3" borderId="0" xfId="10" applyNumberFormat="1" applyFont="1" applyFill="1" applyBorder="1" applyAlignment="1">
      <alignment horizontal="right" wrapText="1"/>
    </xf>
    <xf numFmtId="166" fontId="0" fillId="0" borderId="0" xfId="0" applyNumberFormat="1" applyBorder="1"/>
    <xf numFmtId="169" fontId="5" fillId="9" borderId="12" xfId="0" applyNumberFormat="1" applyFont="1" applyFill="1" applyBorder="1" applyAlignment="1">
      <alignment vertical="center"/>
    </xf>
    <xf numFmtId="169" fontId="5" fillId="9" borderId="13" xfId="0" applyNumberFormat="1" applyFont="1" applyFill="1" applyBorder="1" applyAlignment="1">
      <alignment vertical="center"/>
    </xf>
    <xf numFmtId="169" fontId="5" fillId="16" borderId="12" xfId="0" applyNumberFormat="1" applyFont="1" applyFill="1" applyBorder="1" applyAlignment="1">
      <alignment vertical="center"/>
    </xf>
    <xf numFmtId="169" fontId="5" fillId="16" borderId="13" xfId="0" applyNumberFormat="1" applyFont="1" applyFill="1" applyBorder="1" applyAlignment="1">
      <alignment vertical="center"/>
    </xf>
    <xf numFmtId="169" fontId="15" fillId="16" borderId="14" xfId="0" applyNumberFormat="1" applyFont="1" applyFill="1" applyBorder="1" applyAlignment="1">
      <alignment horizontal="right" vertical="center"/>
    </xf>
    <xf numFmtId="0" fontId="16" fillId="16" borderId="21" xfId="6" applyFont="1" applyFill="1" applyBorder="1" applyAlignment="1">
      <alignment horizontal="left" wrapText="1"/>
    </xf>
    <xf numFmtId="0" fontId="5" fillId="17" borderId="23" xfId="0" applyFont="1" applyFill="1" applyBorder="1" applyAlignment="1">
      <alignment horizontal="left"/>
    </xf>
    <xf numFmtId="0" fontId="19" fillId="17" borderId="23" xfId="17" applyFont="1" applyFill="1" applyBorder="1" applyAlignment="1">
      <alignment horizontal="center" vertical="center" wrapText="1"/>
    </xf>
    <xf numFmtId="0" fontId="19" fillId="17" borderId="23" xfId="18" applyFont="1" applyFill="1" applyBorder="1" applyAlignment="1">
      <alignment horizontal="center" vertical="center" wrapText="1"/>
    </xf>
    <xf numFmtId="0" fontId="5" fillId="17" borderId="23" xfId="0" applyFont="1" applyFill="1" applyBorder="1" applyAlignment="1">
      <alignment horizontal="center" vertical="center"/>
    </xf>
    <xf numFmtId="0" fontId="27" fillId="0" borderId="0" xfId="0" applyFont="1" applyAlignment="1">
      <alignment vertical="center"/>
    </xf>
    <xf numFmtId="0" fontId="27" fillId="0" borderId="10" xfId="0" applyFont="1" applyBorder="1" applyAlignment="1">
      <alignment horizontal="center" vertical="top"/>
    </xf>
    <xf numFmtId="0" fontId="27" fillId="0" borderId="9" xfId="0" applyFont="1" applyBorder="1" applyAlignment="1">
      <alignment horizontal="left" vertical="center" wrapText="1"/>
    </xf>
    <xf numFmtId="0" fontId="28" fillId="0" borderId="0" xfId="0" applyFont="1" applyAlignment="1">
      <alignment horizontal="left" vertical="center"/>
    </xf>
    <xf numFmtId="0" fontId="26" fillId="0" borderId="0" xfId="0" applyFont="1" applyAlignment="1">
      <alignment horizontal="center" vertical="center"/>
    </xf>
    <xf numFmtId="0" fontId="27" fillId="0" borderId="10" xfId="0" applyFont="1" applyBorder="1" applyAlignment="1">
      <alignment horizontal="left" vertical="top"/>
    </xf>
    <xf numFmtId="0" fontId="27" fillId="18" borderId="9" xfId="0" applyFont="1" applyFill="1" applyBorder="1" applyAlignment="1">
      <alignment horizontal="left" vertical="center" wrapText="1"/>
    </xf>
    <xf numFmtId="0" fontId="27" fillId="0" borderId="0" xfId="0" applyFont="1" applyAlignment="1">
      <alignment horizontal="left" vertical="center" wrapText="1"/>
    </xf>
    <xf numFmtId="0" fontId="27" fillId="0" borderId="10" xfId="0" applyFont="1" applyBorder="1" applyAlignment="1">
      <alignment horizontal="left" vertical="center"/>
    </xf>
    <xf numFmtId="0" fontId="27" fillId="0" borderId="0" xfId="0" applyFont="1" applyAlignment="1">
      <alignment horizontal="center" vertical="center"/>
    </xf>
    <xf numFmtId="0" fontId="5" fillId="0" borderId="0" xfId="0" applyFont="1" applyBorder="1" applyAlignment="1">
      <alignment vertical="center"/>
    </xf>
    <xf numFmtId="0" fontId="5" fillId="0" borderId="0" xfId="0" applyFont="1"/>
    <xf numFmtId="0" fontId="5" fillId="0" borderId="0" xfId="0" applyFont="1" applyBorder="1"/>
    <xf numFmtId="0" fontId="5" fillId="0" borderId="0" xfId="0" applyFont="1" applyAlignment="1">
      <alignment vertical="center"/>
    </xf>
    <xf numFmtId="0" fontId="0" fillId="0" borderId="0" xfId="0" applyAlignment="1">
      <alignment horizontal="left"/>
    </xf>
    <xf numFmtId="169" fontId="0" fillId="0" borderId="0" xfId="0" applyNumberFormat="1"/>
    <xf numFmtId="0" fontId="0" fillId="0" borderId="0" xfId="0" applyAlignment="1">
      <alignment horizontal="left" indent="1"/>
    </xf>
    <xf numFmtId="0" fontId="0" fillId="0" borderId="0" xfId="0" applyAlignment="1">
      <alignment horizontal="left" indent="2"/>
    </xf>
    <xf numFmtId="0" fontId="7" fillId="2" borderId="1" xfId="18" applyFont="1" applyFill="1" applyBorder="1" applyAlignment="1">
      <alignment horizontal="center"/>
    </xf>
    <xf numFmtId="0" fontId="7" fillId="19" borderId="1" xfId="18" applyFont="1" applyFill="1" applyBorder="1" applyAlignment="1">
      <alignment horizontal="center"/>
    </xf>
    <xf numFmtId="0" fontId="7" fillId="0" borderId="2" xfId="18" applyFont="1" applyFill="1" applyBorder="1" applyAlignment="1">
      <alignment wrapText="1"/>
    </xf>
    <xf numFmtId="0" fontId="7" fillId="13" borderId="2" xfId="18" applyFont="1" applyFill="1" applyBorder="1" applyAlignment="1">
      <alignment horizontal="right" wrapText="1"/>
    </xf>
    <xf numFmtId="0" fontId="0" fillId="13" borderId="0" xfId="0" applyFill="1"/>
    <xf numFmtId="49" fontId="7" fillId="20" borderId="8" xfId="20" applyNumberFormat="1" applyFont="1" applyFill="1" applyBorder="1" applyAlignment="1">
      <alignment horizontal="center" wrapText="1"/>
    </xf>
    <xf numFmtId="0" fontId="7" fillId="0" borderId="0" xfId="20" applyFont="1" applyFill="1" applyBorder="1" applyAlignment="1"/>
    <xf numFmtId="49" fontId="7" fillId="0" borderId="0" xfId="20" applyNumberFormat="1" applyFont="1" applyFill="1" applyBorder="1" applyAlignment="1"/>
    <xf numFmtId="10" fontId="30" fillId="21" borderId="0" xfId="19" applyNumberFormat="1" applyFill="1"/>
    <xf numFmtId="165" fontId="0" fillId="0" borderId="0" xfId="21" applyNumberFormat="1" applyFont="1"/>
    <xf numFmtId="165" fontId="30" fillId="0" borderId="0" xfId="16" applyNumberFormat="1" applyFont="1"/>
    <xf numFmtId="0" fontId="7" fillId="0" borderId="2" xfId="7" applyFont="1" applyFill="1" applyBorder="1" applyAlignment="1"/>
    <xf numFmtId="0" fontId="0" fillId="0" borderId="0" xfId="0" pivotButton="1"/>
    <xf numFmtId="0" fontId="0" fillId="0" borderId="0" xfId="0" pivotButton="1" applyAlignment="1">
      <alignment wrapText="1"/>
    </xf>
    <xf numFmtId="165" fontId="25" fillId="21" borderId="17" xfId="21" applyNumberFormat="1" applyFont="1" applyFill="1" applyBorder="1" applyAlignment="1">
      <alignment horizontal="center" vertical="center"/>
    </xf>
    <xf numFmtId="0" fontId="27" fillId="0" borderId="9" xfId="0" applyFont="1" applyFill="1" applyBorder="1" applyAlignment="1">
      <alignment horizontal="left" vertical="center" wrapText="1"/>
    </xf>
    <xf numFmtId="0" fontId="32" fillId="0" borderId="17" xfId="20" applyFont="1" applyFill="1" applyBorder="1" applyAlignment="1"/>
    <xf numFmtId="0" fontId="31" fillId="0" borderId="0" xfId="19" applyFont="1" applyBorder="1" applyAlignment="1">
      <alignment horizontal="center"/>
    </xf>
    <xf numFmtId="0" fontId="2" fillId="2" borderId="1" xfId="22" applyFont="1" applyFill="1" applyBorder="1" applyAlignment="1">
      <alignment horizontal="center"/>
    </xf>
    <xf numFmtId="0" fontId="5" fillId="0" borderId="17" xfId="0" applyFont="1" applyBorder="1"/>
    <xf numFmtId="166" fontId="0" fillId="0" borderId="17" xfId="0" applyNumberFormat="1" applyBorder="1"/>
    <xf numFmtId="0" fontId="5" fillId="16" borderId="17" xfId="0" applyFont="1" applyFill="1" applyBorder="1"/>
    <xf numFmtId="166" fontId="0" fillId="16" borderId="17" xfId="0" applyNumberFormat="1" applyFill="1" applyBorder="1"/>
    <xf numFmtId="0" fontId="20" fillId="0" borderId="17" xfId="0" applyFont="1" applyFill="1" applyBorder="1"/>
    <xf numFmtId="166" fontId="20" fillId="0" borderId="17" xfId="0" applyNumberFormat="1" applyFont="1" applyFill="1" applyBorder="1"/>
    <xf numFmtId="0" fontId="20" fillId="0" borderId="0" xfId="0" applyFont="1" applyFill="1"/>
    <xf numFmtId="0" fontId="27" fillId="0" borderId="10" xfId="0" applyFont="1" applyBorder="1" applyAlignment="1">
      <alignment horizontal="left" vertical="center" wrapText="1"/>
    </xf>
    <xf numFmtId="0" fontId="27" fillId="0" borderId="9" xfId="0" applyFont="1" applyBorder="1" applyAlignment="1">
      <alignment vertical="center" wrapText="1"/>
    </xf>
    <xf numFmtId="0" fontId="10" fillId="0" borderId="0" xfId="0" applyFont="1" applyAlignment="1"/>
    <xf numFmtId="0" fontId="2" fillId="2" borderId="1" xfId="18" applyFont="1" applyFill="1" applyBorder="1" applyAlignment="1">
      <alignment horizontal="center"/>
    </xf>
    <xf numFmtId="0" fontId="2" fillId="2" borderId="1" xfId="23" applyFont="1" applyFill="1" applyBorder="1" applyAlignment="1">
      <alignment horizontal="center"/>
    </xf>
    <xf numFmtId="0" fontId="2" fillId="0" borderId="2" xfId="23" applyFont="1" applyFill="1" applyBorder="1" applyAlignment="1">
      <alignment wrapText="1"/>
    </xf>
    <xf numFmtId="0" fontId="2" fillId="0" borderId="2" xfId="23" applyFont="1" applyFill="1" applyBorder="1" applyAlignment="1">
      <alignment horizontal="right" wrapText="1"/>
    </xf>
    <xf numFmtId="0" fontId="0" fillId="0" borderId="0" xfId="0" applyBorder="1" applyAlignment="1">
      <alignment horizontal="center"/>
    </xf>
    <xf numFmtId="0" fontId="7" fillId="0" borderId="0" xfId="2" applyFont="1" applyFill="1" applyBorder="1" applyAlignment="1">
      <alignment horizontal="center"/>
    </xf>
    <xf numFmtId="0" fontId="7" fillId="0" borderId="0" xfId="2" applyFont="1" applyFill="1" applyBorder="1" applyAlignment="1">
      <alignment horizontal="center" vertical="center"/>
    </xf>
    <xf numFmtId="164" fontId="0" fillId="0" borderId="0" xfId="1" applyNumberFormat="1" applyFont="1" applyBorder="1" applyAlignment="1">
      <alignment horizontal="center"/>
    </xf>
    <xf numFmtId="0" fontId="26" fillId="0" borderId="0" xfId="0" applyFont="1" applyAlignment="1">
      <alignment horizontal="center" vertical="center"/>
    </xf>
    <xf numFmtId="0" fontId="27" fillId="0" borderId="17" xfId="0" applyFont="1" applyBorder="1" applyAlignment="1">
      <alignment horizontal="left" vertical="center" wrapText="1"/>
    </xf>
    <xf numFmtId="0" fontId="5" fillId="0" borderId="0" xfId="0" applyFont="1" applyBorder="1" applyAlignment="1">
      <alignment horizontal="left" vertical="center" wrapText="1"/>
    </xf>
    <xf numFmtId="0" fontId="0" fillId="0" borderId="0" xfId="0" applyBorder="1" applyAlignment="1">
      <alignment horizontal="left" vertical="center" wrapText="1"/>
    </xf>
    <xf numFmtId="0" fontId="2" fillId="0" borderId="4" xfId="2" applyFont="1" applyFill="1" applyBorder="1" applyAlignment="1">
      <alignment horizontal="left" vertical="center" wrapText="1"/>
    </xf>
    <xf numFmtId="37" fontId="5" fillId="0" borderId="0" xfId="1" applyNumberFormat="1" applyFont="1" applyBorder="1" applyAlignment="1">
      <alignment horizontal="center"/>
    </xf>
    <xf numFmtId="0" fontId="5" fillId="0" borderId="0" xfId="0" applyFont="1" applyBorder="1" applyAlignment="1">
      <alignment horizontal="center"/>
    </xf>
    <xf numFmtId="0" fontId="10" fillId="0" borderId="0" xfId="0" applyFont="1" applyBorder="1" applyAlignment="1">
      <alignment horizontal="center" vertical="center"/>
    </xf>
    <xf numFmtId="0" fontId="11" fillId="0" borderId="0" xfId="2" applyFont="1" applyFill="1" applyBorder="1" applyAlignment="1">
      <alignment horizontal="center" wrapText="1"/>
    </xf>
    <xf numFmtId="164" fontId="5" fillId="0" borderId="8" xfId="1" applyNumberFormat="1" applyFont="1" applyBorder="1" applyAlignment="1">
      <alignment horizontal="center"/>
    </xf>
    <xf numFmtId="0" fontId="2" fillId="0" borderId="20" xfId="2" applyFont="1" applyFill="1" applyBorder="1" applyAlignment="1">
      <alignment horizontal="left" vertical="center" wrapText="1"/>
    </xf>
    <xf numFmtId="0" fontId="2" fillId="0" borderId="7" xfId="2" applyFont="1" applyFill="1" applyBorder="1" applyAlignment="1">
      <alignment horizontal="left" vertical="center" wrapText="1"/>
    </xf>
    <xf numFmtId="0" fontId="2" fillId="0" borderId="17" xfId="2" applyFont="1" applyFill="1" applyBorder="1" applyAlignment="1">
      <alignment horizontal="left" vertical="center" wrapText="1"/>
    </xf>
    <xf numFmtId="0" fontId="10" fillId="0" borderId="0" xfId="0" applyFont="1" applyBorder="1" applyAlignment="1">
      <alignment horizontal="left" vertical="center"/>
    </xf>
    <xf numFmtId="0" fontId="11" fillId="0" borderId="11" xfId="2" applyFont="1" applyFill="1" applyBorder="1" applyAlignment="1">
      <alignment horizontal="left" wrapText="1"/>
    </xf>
    <xf numFmtId="0" fontId="2" fillId="0" borderId="4" xfId="2" applyFont="1" applyFill="1" applyBorder="1" applyAlignment="1">
      <alignment vertical="center" wrapText="1"/>
    </xf>
    <xf numFmtId="0" fontId="7" fillId="0" borderId="4" xfId="2" applyFont="1" applyFill="1" applyBorder="1" applyAlignment="1">
      <alignment horizontal="left" vertical="center" wrapText="1"/>
    </xf>
    <xf numFmtId="0" fontId="0" fillId="0" borderId="8" xfId="0" applyBorder="1" applyAlignment="1">
      <alignment horizontal="center"/>
    </xf>
    <xf numFmtId="0" fontId="0" fillId="0" borderId="15" xfId="0" applyBorder="1" applyAlignment="1">
      <alignment horizontal="center"/>
    </xf>
    <xf numFmtId="0" fontId="8" fillId="0" borderId="8" xfId="0" applyFont="1" applyBorder="1" applyAlignment="1">
      <alignment horizontal="center" vertical="center"/>
    </xf>
    <xf numFmtId="0" fontId="8" fillId="0" borderId="15" xfId="0" applyFont="1" applyBorder="1" applyAlignment="1">
      <alignment horizontal="center" vertical="center"/>
    </xf>
    <xf numFmtId="0" fontId="10" fillId="0" borderId="0" xfId="0" applyFont="1" applyBorder="1" applyAlignment="1">
      <alignment horizontal="left" vertical="center" wrapText="1"/>
    </xf>
    <xf numFmtId="0" fontId="0" fillId="17" borderId="21" xfId="0" applyFill="1" applyBorder="1" applyAlignment="1">
      <alignment horizontal="center"/>
    </xf>
    <xf numFmtId="0" fontId="0" fillId="17" borderId="22" xfId="0" applyFill="1" applyBorder="1" applyAlignment="1">
      <alignment horizontal="center"/>
    </xf>
    <xf numFmtId="0" fontId="6" fillId="0" borderId="25"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169" fontId="19" fillId="0" borderId="11" xfId="6" applyNumberFormat="1" applyFont="1" applyFill="1" applyBorder="1" applyAlignment="1">
      <alignment horizontal="center" vertical="center" wrapText="1"/>
    </xf>
    <xf numFmtId="166" fontId="5" fillId="0" borderId="17" xfId="0" applyNumberFormat="1" applyFont="1" applyBorder="1" applyAlignment="1">
      <alignment horizont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8" xfId="0" applyFont="1" applyBorder="1" applyAlignment="1">
      <alignment horizontal="center" vertical="center"/>
    </xf>
    <xf numFmtId="0" fontId="6" fillId="0" borderId="8" xfId="0" applyFont="1" applyBorder="1" applyAlignment="1">
      <alignment horizontal="center" vertical="center"/>
    </xf>
  </cellXfs>
  <cellStyles count="24">
    <cellStyle name="Comma" xfId="1" builtinId="3"/>
    <cellStyle name="Comma 2" xfId="13"/>
    <cellStyle name="Normal" xfId="0" builtinId="0"/>
    <cellStyle name="Normal 2" xfId="14"/>
    <cellStyle name="Normal 3" xfId="15"/>
    <cellStyle name="Normal 4" xfId="12"/>
    <cellStyle name="Normal 5" xfId="19"/>
    <cellStyle name="Normal_Base Data" xfId="23"/>
    <cellStyle name="Normal_Base Data_1" xfId="22"/>
    <cellStyle name="Normal_Degrees" xfId="5"/>
    <cellStyle name="Normal_FY12IncrRev" xfId="10"/>
    <cellStyle name="Normal_FY14Majors" xfId="8"/>
    <cellStyle name="Normal_FY14Revenue" xfId="6"/>
    <cellStyle name="Normal_FY14SCH" xfId="9"/>
    <cellStyle name="Normal_Incremental Revenue" xfId="11"/>
    <cellStyle name="Normal_Majors2012" xfId="4"/>
    <cellStyle name="Normal_Sheet1" xfId="18"/>
    <cellStyle name="Normal_Sheet2 2 2" xfId="7"/>
    <cellStyle name="Normal_Sheet3" xfId="17"/>
    <cellStyle name="Normal_Sheet5 2" xfId="20"/>
    <cellStyle name="Normal_StartValue" xfId="3"/>
    <cellStyle name="Normal_Tuition" xfId="2"/>
    <cellStyle name="Percent" xfId="16" builtinId="5"/>
    <cellStyle name="Percent 2" xfId="21"/>
  </cellStyles>
  <dxfs count="2">
    <dxf>
      <alignment wrapText="1" readingOrder="0"/>
    </dxf>
    <dxf>
      <alignment wrapText="1" readingOrder="0"/>
    </dxf>
  </dxfs>
  <tableStyles count="0" defaultTableStyle="TableStyleMedium2" defaultPivotStyle="PivotStyleLight16"/>
  <colors>
    <mruColors>
      <color rgb="FFEDE2F6"/>
      <color rgb="FF00FFCC"/>
      <color rgb="FFDECAEE"/>
      <color rgb="FFD3B9E9"/>
      <color rgb="FFD5B8EA"/>
      <color rgb="FFFCBA84"/>
      <color rgb="FFFFAFFF"/>
      <color rgb="FFFF9FFF"/>
      <color rgb="FFFF89FF"/>
      <color rgb="FF632B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AF7"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771525</xdr:colOff>
          <xdr:row>2</xdr:row>
          <xdr:rowOff>209550</xdr:rowOff>
        </xdr:from>
        <xdr:to>
          <xdr:col>5</xdr:col>
          <xdr:colOff>447675</xdr:colOff>
          <xdr:row>5</xdr:row>
          <xdr:rowOff>0</xdr:rowOff>
        </xdr:to>
        <xdr:sp macro="" textlink="">
          <xdr:nvSpPr>
            <xdr:cNvPr id="1029" name="Option Button 5" descr="Broad Categories" hidden="1">
              <a:extLst>
                <a:ext uri="{63B3BB69-23CF-44E3-9099-C40C66FF867C}">
                  <a14:compatExt spid="_x0000_s1029"/>
                </a:ext>
              </a:extLst>
            </xdr:cNvPr>
            <xdr:cNvSpPr/>
          </xdr:nvSpPr>
          <xdr:spPr bwMode="auto">
            <a:xfrm>
              <a:off x="0" y="0"/>
              <a:ext cx="0" cy="0"/>
            </a:xfrm>
            <a:prstGeom prst="rect">
              <a:avLst/>
            </a:prstGeom>
            <a:solidFill>
              <a:srgbClr val="FFFF99" mc:Ignorable="a14" a14:legacySpreadsheetColorIndex="4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Broad Categories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3</xdr:row>
          <xdr:rowOff>28575</xdr:rowOff>
        </xdr:from>
        <xdr:to>
          <xdr:col>8</xdr:col>
          <xdr:colOff>514350</xdr:colOff>
          <xdr:row>5</xdr:row>
          <xdr:rowOff>57150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solidFill>
              <a:srgbClr val="A7FFFF"/>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Moderate Detail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3781425</xdr:colOff>
          <xdr:row>2</xdr:row>
          <xdr:rowOff>171450</xdr:rowOff>
        </xdr:from>
        <xdr:to>
          <xdr:col>13</xdr:col>
          <xdr:colOff>238125</xdr:colOff>
          <xdr:row>4</xdr:row>
          <xdr:rowOff>219075</xdr:rowOff>
        </xdr:to>
        <xdr:sp macro="" textlink="">
          <xdr:nvSpPr>
            <xdr:cNvPr id="1031" name="Option Button 7" hidden="1">
              <a:extLst>
                <a:ext uri="{63B3BB69-23CF-44E3-9099-C40C66FF867C}">
                  <a14:compatExt spid="_x0000_s1031"/>
                </a:ext>
              </a:extLst>
            </xdr:cNvPr>
            <xdr:cNvSpPr/>
          </xdr:nvSpPr>
          <xdr:spPr bwMode="auto">
            <a:xfrm>
              <a:off x="0" y="0"/>
              <a:ext cx="0" cy="0"/>
            </a:xfrm>
            <a:prstGeom prst="rect">
              <a:avLst/>
            </a:prstGeom>
            <a:solidFill>
              <a:srgbClr val="FFB7FF"/>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Full Detail</a:t>
              </a:r>
            </a:p>
          </xdr:txBody>
        </xdr:sp>
        <xdr:clientData/>
      </xdr:twoCellAnchor>
    </mc:Choice>
    <mc:Fallback/>
  </mc:AlternateContent>
  <xdr:twoCellAnchor>
    <xdr:from>
      <xdr:col>0</xdr:col>
      <xdr:colOff>272143</xdr:colOff>
      <xdr:row>2</xdr:row>
      <xdr:rowOff>97193</xdr:rowOff>
    </xdr:from>
    <xdr:to>
      <xdr:col>5</xdr:col>
      <xdr:colOff>631760</xdr:colOff>
      <xdr:row>21</xdr:row>
      <xdr:rowOff>77755</xdr:rowOff>
    </xdr:to>
    <xdr:sp macro="" textlink="">
      <xdr:nvSpPr>
        <xdr:cNvPr id="2" name="Rectangle 1"/>
        <xdr:cNvSpPr/>
      </xdr:nvSpPr>
      <xdr:spPr>
        <a:xfrm>
          <a:off x="272143" y="563724"/>
          <a:ext cx="5219311" cy="3479541"/>
        </a:xfrm>
        <a:prstGeom prst="rect">
          <a:avLst/>
        </a:prstGeom>
        <a:noFill/>
        <a:ln w="635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865025</xdr:colOff>
      <xdr:row>2</xdr:row>
      <xdr:rowOff>87474</xdr:rowOff>
    </xdr:from>
    <xdr:to>
      <xdr:col>10</xdr:col>
      <xdr:colOff>379056</xdr:colOff>
      <xdr:row>58</xdr:row>
      <xdr:rowOff>145790</xdr:rowOff>
    </xdr:to>
    <xdr:sp macro="" textlink="">
      <xdr:nvSpPr>
        <xdr:cNvPr id="3" name="Rectangle 2"/>
        <xdr:cNvSpPr/>
      </xdr:nvSpPr>
      <xdr:spPr>
        <a:xfrm>
          <a:off x="5724719" y="554005"/>
          <a:ext cx="6181531" cy="12188112"/>
        </a:xfrm>
        <a:prstGeom prst="rect">
          <a:avLst/>
        </a:prstGeom>
        <a:noFill/>
        <a:ln w="635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631760</xdr:colOff>
      <xdr:row>2</xdr:row>
      <xdr:rowOff>87474</xdr:rowOff>
    </xdr:from>
    <xdr:to>
      <xdr:col>15</xdr:col>
      <xdr:colOff>369337</xdr:colOff>
      <xdr:row>114</xdr:row>
      <xdr:rowOff>58316</xdr:rowOff>
    </xdr:to>
    <xdr:sp macro="" textlink="">
      <xdr:nvSpPr>
        <xdr:cNvPr id="4" name="Rectangle 3"/>
        <xdr:cNvSpPr/>
      </xdr:nvSpPr>
      <xdr:spPr>
        <a:xfrm>
          <a:off x="12158954" y="554005"/>
          <a:ext cx="6511990" cy="18632066"/>
        </a:xfrm>
        <a:prstGeom prst="rect">
          <a:avLst/>
        </a:prstGeom>
        <a:noFill/>
        <a:ln w="63500">
          <a:solidFill>
            <a:srgbClr val="EC6ED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116633</xdr:colOff>
      <xdr:row>0</xdr:row>
      <xdr:rowOff>68036</xdr:rowOff>
    </xdr:from>
    <xdr:to>
      <xdr:col>11</xdr:col>
      <xdr:colOff>456811</xdr:colOff>
      <xdr:row>0</xdr:row>
      <xdr:rowOff>2050791</xdr:rowOff>
    </xdr:to>
    <xdr:sp macro="" textlink="">
      <xdr:nvSpPr>
        <xdr:cNvPr id="5" name="TextBox 4"/>
        <xdr:cNvSpPr txBox="1"/>
      </xdr:nvSpPr>
      <xdr:spPr>
        <a:xfrm>
          <a:off x="116633" y="68036"/>
          <a:ext cx="12839311" cy="19827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This page allows you to set the percentage change in tuition rates that will drive the projected amount of tuition revenue generated.</a:t>
          </a:r>
          <a:r>
            <a:rPr lang="en-US" sz="1100">
              <a:solidFill>
                <a:schemeClr val="dk1"/>
              </a:solidFill>
              <a:effectLst/>
              <a:latin typeface="+mn-lt"/>
              <a:ea typeface="+mn-ea"/>
              <a:cs typeface="+mn-cs"/>
            </a:rPr>
            <a:t> </a:t>
          </a:r>
        </a:p>
        <a:p>
          <a:r>
            <a:rPr lang="en-US" sz="1200" b="1">
              <a:solidFill>
                <a:schemeClr val="dk1"/>
              </a:solidFill>
              <a:effectLst/>
              <a:latin typeface="+mn-lt"/>
              <a:ea typeface="+mn-ea"/>
              <a:cs typeface="+mn-cs"/>
            </a:rPr>
            <a:t>You can choose to set rates at differing levels of detail. </a:t>
          </a:r>
        </a:p>
        <a:p>
          <a:pPr lvl="0"/>
          <a:r>
            <a:rPr lang="en-US" sz="1100" b="1">
              <a:solidFill>
                <a:schemeClr val="dk1"/>
              </a:solidFill>
              <a:effectLst/>
              <a:latin typeface="+mn-lt"/>
              <a:ea typeface="+mn-ea"/>
              <a:cs typeface="+mn-cs"/>
              <a:sym typeface="Wingdings" panose="05000000000000000000" pitchFamily="2" charset="2"/>
            </a:rPr>
            <a:t>  </a:t>
          </a:r>
          <a:r>
            <a:rPr lang="en-US" sz="1200" b="1">
              <a:solidFill>
                <a:schemeClr val="dk1"/>
              </a:solidFill>
              <a:effectLst/>
              <a:latin typeface="+mn-lt"/>
              <a:ea typeface="+mn-ea"/>
              <a:cs typeface="+mn-cs"/>
            </a:rPr>
            <a:t>Start by clicking the button indicating the level of granularity at which you want to specify tuition increases ("Broad Categories", Moderate Detail", or "Full Detail"). </a:t>
          </a:r>
        </a:p>
        <a:p>
          <a:pPr lvl="0"/>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Enter the percentage changes you want:</a:t>
          </a:r>
        </a:p>
        <a:p>
          <a:pPr lvl="1"/>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In the yellow highlighted cells if you have chosen to set changes at the "Broad Categories" level, </a:t>
          </a:r>
        </a:p>
        <a:p>
          <a:pPr lvl="1"/>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In the blue cells if you have chosen the "Moderate Detail" level, and </a:t>
          </a:r>
        </a:p>
        <a:p>
          <a:pPr lvl="1"/>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In the pink cells if you have chosen the "Full Detail" level. </a:t>
          </a: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You will see the resulting percentage increases</a:t>
          </a:r>
          <a:r>
            <a:rPr lang="en-US" sz="1200" b="1" baseline="0">
              <a:solidFill>
                <a:schemeClr val="dk1"/>
              </a:solidFill>
              <a:effectLst/>
              <a:latin typeface="+mn-lt"/>
              <a:ea typeface="+mn-ea"/>
              <a:cs typeface="+mn-cs"/>
            </a:rPr>
            <a:t> and tuition rates at the right hand side of the page, in the purple section.</a:t>
          </a:r>
          <a:endParaRPr lang="en-US" sz="1200" b="1">
            <a:solidFill>
              <a:schemeClr val="dk1"/>
            </a:solidFill>
            <a:effectLst/>
            <a:latin typeface="+mn-lt"/>
            <a:ea typeface="+mn-ea"/>
            <a:cs typeface="+mn-cs"/>
          </a:endParaRPr>
        </a:p>
        <a:p>
          <a:endParaRPr lang="en-US" sz="1200" b="1">
            <a:solidFill>
              <a:schemeClr val="dk1"/>
            </a:solidFill>
            <a:effectLst/>
            <a:latin typeface="+mn-lt"/>
            <a:ea typeface="+mn-ea"/>
            <a:cs typeface="+mn-cs"/>
          </a:endParaRPr>
        </a:p>
        <a:p>
          <a:r>
            <a:rPr lang="en-US" sz="1000" b="1">
              <a:solidFill>
                <a:schemeClr val="dk1"/>
              </a:solidFill>
              <a:effectLst/>
              <a:latin typeface="+mn-lt"/>
              <a:ea typeface="+mn-ea"/>
              <a:cs typeface="+mn-cs"/>
            </a:rPr>
            <a:t>Note that Tacoma and Bothell rates are set at the same level as Seattle, with the exception of the MBA programs (Graduate Nursing programs at Bothell and Tacoma are charged Tier II rates).</a:t>
          </a:r>
        </a:p>
      </xdr:txBody>
    </xdr:sp>
    <xdr:clientData/>
  </xdr:twoCellAnchor>
  <xdr:twoCellAnchor>
    <xdr:from>
      <xdr:col>15</xdr:col>
      <xdr:colOff>913621</xdr:colOff>
      <xdr:row>2</xdr:row>
      <xdr:rowOff>87474</xdr:rowOff>
    </xdr:from>
    <xdr:to>
      <xdr:col>31</xdr:col>
      <xdr:colOff>301300</xdr:colOff>
      <xdr:row>114</xdr:row>
      <xdr:rowOff>58316</xdr:rowOff>
    </xdr:to>
    <xdr:sp macro="" textlink="">
      <xdr:nvSpPr>
        <xdr:cNvPr id="9" name="Rectangle 8"/>
        <xdr:cNvSpPr/>
      </xdr:nvSpPr>
      <xdr:spPr>
        <a:xfrm>
          <a:off x="19244386" y="2449285"/>
          <a:ext cx="9388929" cy="18632067"/>
        </a:xfrm>
        <a:prstGeom prst="rect">
          <a:avLst/>
        </a:prstGeom>
        <a:noFill/>
        <a:ln w="63500">
          <a:solidFill>
            <a:srgbClr val="632B8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2014858</xdr:colOff>
      <xdr:row>3</xdr:row>
      <xdr:rowOff>9719</xdr:rowOff>
    </xdr:from>
    <xdr:to>
      <xdr:col>18</xdr:col>
      <xdr:colOff>261539</xdr:colOff>
      <xdr:row>5</xdr:row>
      <xdr:rowOff>19439</xdr:rowOff>
    </xdr:to>
    <xdr:sp macro="" textlink="">
      <xdr:nvSpPr>
        <xdr:cNvPr id="6" name="TextBox 5"/>
        <xdr:cNvSpPr txBox="1"/>
      </xdr:nvSpPr>
      <xdr:spPr>
        <a:xfrm>
          <a:off x="19506222" y="2593014"/>
          <a:ext cx="2273158" cy="471539"/>
        </a:xfrm>
        <a:prstGeom prst="rect">
          <a:avLst/>
        </a:prstGeom>
        <a:solidFill>
          <a:srgbClr val="D5B8EA"/>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50"/>
            <a:t>Tuition Changes</a:t>
          </a:r>
          <a:r>
            <a:rPr lang="en-US" sz="850" baseline="0"/>
            <a:t> and Rates Used in Projection</a:t>
          </a:r>
          <a:endParaRPr lang="en-US" sz="85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631760</xdr:colOff>
      <xdr:row>2</xdr:row>
      <xdr:rowOff>87474</xdr:rowOff>
    </xdr:from>
    <xdr:to>
      <xdr:col>5</xdr:col>
      <xdr:colOff>369337</xdr:colOff>
      <xdr:row>114</xdr:row>
      <xdr:rowOff>30079</xdr:rowOff>
    </xdr:to>
    <xdr:sp macro="" textlink="">
      <xdr:nvSpPr>
        <xdr:cNvPr id="7" name="Rectangle 6"/>
        <xdr:cNvSpPr/>
      </xdr:nvSpPr>
      <xdr:spPr>
        <a:xfrm>
          <a:off x="631760" y="1571369"/>
          <a:ext cx="6535419" cy="24847973"/>
        </a:xfrm>
        <a:prstGeom prst="rect">
          <a:avLst/>
        </a:prstGeom>
        <a:noFill/>
        <a:ln w="63500">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223103</xdr:colOff>
      <xdr:row>0</xdr:row>
      <xdr:rowOff>120722</xdr:rowOff>
    </xdr:from>
    <xdr:to>
      <xdr:col>19</xdr:col>
      <xdr:colOff>401052</xdr:colOff>
      <xdr:row>1</xdr:row>
      <xdr:rowOff>100264</xdr:rowOff>
    </xdr:to>
    <xdr:sp macro="" textlink="">
      <xdr:nvSpPr>
        <xdr:cNvPr id="8" name="TextBox 7"/>
        <xdr:cNvSpPr txBox="1"/>
      </xdr:nvSpPr>
      <xdr:spPr>
        <a:xfrm>
          <a:off x="223103" y="120722"/>
          <a:ext cx="17914502" cy="1172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This page allows you to set any increases or</a:t>
          </a:r>
          <a:r>
            <a:rPr lang="en-US" sz="1400" b="1" baseline="0">
              <a:solidFill>
                <a:schemeClr val="dk1"/>
              </a:solidFill>
              <a:effectLst/>
              <a:latin typeface="+mn-lt"/>
              <a:ea typeface="+mn-ea"/>
              <a:cs typeface="+mn-cs"/>
            </a:rPr>
            <a:t> decreases in headcount </a:t>
          </a:r>
          <a:r>
            <a:rPr lang="en-US" sz="1400" b="1">
              <a:solidFill>
                <a:schemeClr val="dk1"/>
              </a:solidFill>
              <a:effectLst/>
              <a:latin typeface="+mn-lt"/>
              <a:ea typeface="+mn-ea"/>
              <a:cs typeface="+mn-cs"/>
            </a:rPr>
            <a:t>that will then affect the projected amount of tuition revenue generated.</a:t>
          </a:r>
          <a:r>
            <a:rPr lang="en-US" sz="1100">
              <a:solidFill>
                <a:schemeClr val="dk1"/>
              </a:solidFill>
              <a:effectLst/>
              <a:latin typeface="+mn-lt"/>
              <a:ea typeface="+mn-ea"/>
              <a:cs typeface="+mn-cs"/>
            </a:rPr>
            <a:t> </a:t>
          </a:r>
        </a:p>
        <a:p>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Enter the number</a:t>
          </a:r>
          <a:r>
            <a:rPr lang="en-US" sz="1100" b="1" baseline="0">
              <a:solidFill>
                <a:schemeClr val="dk1"/>
              </a:solidFill>
              <a:effectLst/>
              <a:latin typeface="+mn-lt"/>
              <a:ea typeface="+mn-ea"/>
              <a:cs typeface="+mn-cs"/>
            </a:rPr>
            <a:t> by which you expect to see headcount vary in the orange cells in the table. (If you expect 100 more students, enter 100, if you expect 100 fewer, enter -100.)</a:t>
          </a:r>
        </a:p>
        <a:p>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You can only set changes to headcount at the most</a:t>
          </a:r>
          <a:r>
            <a:rPr lang="en-US" sz="1200" b="1" baseline="0">
              <a:solidFill>
                <a:schemeClr val="dk1"/>
              </a:solidFill>
              <a:effectLst/>
              <a:latin typeface="+mn-lt"/>
              <a:ea typeface="+mn-ea"/>
              <a:cs typeface="+mn-cs"/>
            </a:rPr>
            <a:t> detailed level.</a:t>
          </a:r>
        </a:p>
        <a:p>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Note that the shift to a more nonresident undergraduate population on the Seattle campus (a result of changing</a:t>
          </a:r>
          <a:r>
            <a:rPr lang="en-US" sz="1100" b="1" baseline="0">
              <a:solidFill>
                <a:schemeClr val="dk1"/>
              </a:solidFill>
              <a:effectLst/>
              <a:latin typeface="+mn-lt"/>
              <a:ea typeface="+mn-ea"/>
              <a:cs typeface="+mn-cs"/>
            </a:rPr>
            <a:t> demographics in the entering class from previous years) is already set. In addition, the rate of growth for Bothell is currently set at 8% per year, and that for Tacoma is set at 6.5% per year.</a:t>
          </a:r>
          <a:endParaRPr lang="en-US" sz="12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sym typeface="Wingdings" panose="05000000000000000000" pitchFamily="2" charset="2"/>
            </a:rPr>
            <a:t></a:t>
          </a:r>
          <a:r>
            <a:rPr lang="en-US" sz="1100" b="1">
              <a:solidFill>
                <a:schemeClr val="dk1"/>
              </a:solidFill>
              <a:effectLst/>
              <a:latin typeface="+mn-lt"/>
              <a:ea typeface="+mn-ea"/>
              <a:cs typeface="+mn-cs"/>
            </a:rPr>
            <a:t>  </a:t>
          </a:r>
          <a:r>
            <a:rPr lang="en-US" sz="1200" b="1">
              <a:solidFill>
                <a:schemeClr val="dk1"/>
              </a:solidFill>
              <a:effectLst/>
              <a:latin typeface="+mn-lt"/>
              <a:ea typeface="+mn-ea"/>
              <a:cs typeface="+mn-cs"/>
            </a:rPr>
            <a:t>You will see projected headcount and FTE </a:t>
          </a:r>
          <a:r>
            <a:rPr lang="en-US" sz="1200" b="1" baseline="0">
              <a:solidFill>
                <a:schemeClr val="dk1"/>
              </a:solidFill>
              <a:effectLst/>
              <a:latin typeface="+mn-lt"/>
              <a:ea typeface="+mn-ea"/>
              <a:cs typeface="+mn-cs"/>
            </a:rPr>
            <a:t>in the purple section on the right-hand side of the page.</a:t>
          </a:r>
          <a:endParaRPr lang="en-US" sz="1200" b="1">
            <a:solidFill>
              <a:schemeClr val="dk1"/>
            </a:solidFill>
            <a:effectLst/>
            <a:latin typeface="+mn-lt"/>
            <a:ea typeface="+mn-ea"/>
            <a:cs typeface="+mn-cs"/>
          </a:endParaRPr>
        </a:p>
        <a:p>
          <a:endParaRPr lang="en-US" sz="1200" b="1">
            <a:solidFill>
              <a:schemeClr val="dk1"/>
            </a:solidFill>
            <a:effectLst/>
            <a:latin typeface="+mn-lt"/>
            <a:ea typeface="+mn-ea"/>
            <a:cs typeface="+mn-cs"/>
          </a:endParaRPr>
        </a:p>
      </xdr:txBody>
    </xdr:sp>
    <xdr:clientData/>
  </xdr:twoCellAnchor>
  <xdr:twoCellAnchor>
    <xdr:from>
      <xdr:col>5</xdr:col>
      <xdr:colOff>913621</xdr:colOff>
      <xdr:row>2</xdr:row>
      <xdr:rowOff>87475</xdr:rowOff>
    </xdr:from>
    <xdr:to>
      <xdr:col>19</xdr:col>
      <xdr:colOff>301300</xdr:colOff>
      <xdr:row>114</xdr:row>
      <xdr:rowOff>1</xdr:rowOff>
    </xdr:to>
    <xdr:sp macro="" textlink="">
      <xdr:nvSpPr>
        <xdr:cNvPr id="9" name="Rectangle 8"/>
        <xdr:cNvSpPr/>
      </xdr:nvSpPr>
      <xdr:spPr>
        <a:xfrm>
          <a:off x="7711463" y="1571370"/>
          <a:ext cx="10326390" cy="24817894"/>
        </a:xfrm>
        <a:prstGeom prst="rect">
          <a:avLst/>
        </a:prstGeom>
        <a:noFill/>
        <a:ln w="63500">
          <a:solidFill>
            <a:srgbClr val="632B8D"/>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128620</xdr:colOff>
      <xdr:row>2</xdr:row>
      <xdr:rowOff>216094</xdr:rowOff>
    </xdr:from>
    <xdr:to>
      <xdr:col>9</xdr:col>
      <xdr:colOff>809949</xdr:colOff>
      <xdr:row>5</xdr:row>
      <xdr:rowOff>3564</xdr:rowOff>
    </xdr:to>
    <xdr:sp macro="" textlink="">
      <xdr:nvSpPr>
        <xdr:cNvPr id="10" name="TextBox 9"/>
        <xdr:cNvSpPr txBox="1"/>
      </xdr:nvSpPr>
      <xdr:spPr>
        <a:xfrm>
          <a:off x="9653620" y="1708344"/>
          <a:ext cx="3173704" cy="454220"/>
        </a:xfrm>
        <a:prstGeom prst="rect">
          <a:avLst/>
        </a:prstGeom>
        <a:solidFill>
          <a:srgbClr val="D5B8EA"/>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t>Resulting Headcount and FTE by Tuition Category and Residency</a:t>
          </a:r>
        </a:p>
      </xdr:txBody>
    </xdr:sp>
    <xdr:clientData/>
  </xdr:twoCellAnchor>
  <xdr:twoCellAnchor>
    <xdr:from>
      <xdr:col>1</xdr:col>
      <xdr:colOff>428573</xdr:colOff>
      <xdr:row>3</xdr:row>
      <xdr:rowOff>8048</xdr:rowOff>
    </xdr:from>
    <xdr:to>
      <xdr:col>3</xdr:col>
      <xdr:colOff>435633</xdr:colOff>
      <xdr:row>5</xdr:row>
      <xdr:rowOff>9413</xdr:rowOff>
    </xdr:to>
    <xdr:sp macro="" textlink="">
      <xdr:nvSpPr>
        <xdr:cNvPr id="11" name="TextBox 10"/>
        <xdr:cNvSpPr txBox="1"/>
      </xdr:nvSpPr>
      <xdr:spPr>
        <a:xfrm>
          <a:off x="1396948" y="1722548"/>
          <a:ext cx="4023435" cy="445865"/>
        </a:xfrm>
        <a:prstGeom prst="rect">
          <a:avLst/>
        </a:prstGeom>
        <a:solidFill>
          <a:srgbClr val="FCBA84"/>
        </a:solid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t>Enter</a:t>
          </a:r>
          <a:r>
            <a:rPr lang="en-US" sz="1000" b="1" baseline="0"/>
            <a:t> expected increases or decreases in headcount here:</a:t>
          </a:r>
          <a:endParaRPr lang="en-US" sz="10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561975</xdr:colOff>
      <xdr:row>0</xdr:row>
      <xdr:rowOff>123824</xdr:rowOff>
    </xdr:from>
    <xdr:to>
      <xdr:col>11</xdr:col>
      <xdr:colOff>447675</xdr:colOff>
      <xdr:row>7</xdr:row>
      <xdr:rowOff>133349</xdr:rowOff>
    </xdr:to>
    <xdr:sp macro="" textlink="">
      <xdr:nvSpPr>
        <xdr:cNvPr id="2" name="TextBox 1"/>
        <xdr:cNvSpPr txBox="1"/>
      </xdr:nvSpPr>
      <xdr:spPr>
        <a:xfrm>
          <a:off x="561975" y="123824"/>
          <a:ext cx="79533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This page allows you to set percentage</a:t>
          </a:r>
          <a:r>
            <a:rPr lang="en-US" sz="1400" b="1" baseline="0">
              <a:solidFill>
                <a:schemeClr val="dk1"/>
              </a:solidFill>
              <a:effectLst/>
              <a:latin typeface="+mn-lt"/>
              <a:ea typeface="+mn-ea"/>
              <a:cs typeface="+mn-cs"/>
            </a:rPr>
            <a:t> salary increases by employee type in order to estimate expected costs of increases</a:t>
          </a:r>
          <a:r>
            <a:rPr lang="en-US" sz="1400" b="1">
              <a:solidFill>
                <a:schemeClr val="dk1"/>
              </a:solidFill>
              <a:effectLst/>
              <a:latin typeface="+mn-lt"/>
              <a:ea typeface="+mn-ea"/>
              <a:cs typeface="+mn-cs"/>
            </a:rPr>
            <a:t>.</a:t>
          </a:r>
          <a:r>
            <a:rPr lang="en-US" sz="1100">
              <a:solidFill>
                <a:schemeClr val="dk1"/>
              </a:solidFill>
              <a:effectLst/>
              <a:latin typeface="+mn-lt"/>
              <a:ea typeface="+mn-ea"/>
              <a:cs typeface="+mn-cs"/>
            </a:rPr>
            <a:t> </a:t>
          </a:r>
        </a:p>
        <a:p>
          <a:r>
            <a:rPr lang="en-US" sz="1200" b="1">
              <a:solidFill>
                <a:schemeClr val="dk1"/>
              </a:solidFill>
              <a:effectLst/>
              <a:latin typeface="+mn-lt"/>
              <a:ea typeface="+mn-ea"/>
              <a:cs typeface="+mn-cs"/>
              <a:sym typeface="Wingdings" panose="05000000000000000000" pitchFamily="2" charset="2"/>
            </a:rPr>
            <a:t> Enter an</a:t>
          </a:r>
          <a:r>
            <a:rPr lang="en-US" sz="1200" b="1" baseline="0">
              <a:solidFill>
                <a:schemeClr val="dk1"/>
              </a:solidFill>
              <a:effectLst/>
              <a:latin typeface="+mn-lt"/>
              <a:ea typeface="+mn-ea"/>
              <a:cs typeface="+mn-cs"/>
              <a:sym typeface="Wingdings" panose="05000000000000000000" pitchFamily="2" charset="2"/>
            </a:rPr>
            <a:t> increase value for each employee category in the blue cells</a:t>
          </a:r>
        </a:p>
        <a:p>
          <a:r>
            <a:rPr lang="en-US" sz="1200" b="1">
              <a:solidFill>
                <a:schemeClr val="dk1"/>
              </a:solidFill>
              <a:effectLst/>
              <a:latin typeface="+mn-lt"/>
              <a:ea typeface="+mn-ea"/>
              <a:cs typeface="+mn-cs"/>
              <a:sym typeface="Wingdings" panose="05000000000000000000" pitchFamily="2" charset="2"/>
            </a:rPr>
            <a:t></a:t>
          </a:r>
          <a:r>
            <a:rPr lang="en-US" sz="1200" b="1">
              <a:solidFill>
                <a:schemeClr val="dk1"/>
              </a:solidFill>
              <a:effectLst/>
              <a:latin typeface="+mn-lt"/>
              <a:ea typeface="+mn-ea"/>
              <a:cs typeface="+mn-cs"/>
            </a:rPr>
            <a:t> Note that the</a:t>
          </a:r>
          <a:r>
            <a:rPr lang="en-US" sz="1200" b="1" baseline="0">
              <a:solidFill>
                <a:schemeClr val="dk1"/>
              </a:solidFill>
              <a:effectLst/>
              <a:latin typeface="+mn-lt"/>
              <a:ea typeface="+mn-ea"/>
              <a:cs typeface="+mn-cs"/>
            </a:rPr>
            <a:t> expected cost of increases in this model is based on the budgeted level of GOF/DOF salaries only</a:t>
          </a:r>
        </a:p>
        <a:p>
          <a:r>
            <a:rPr lang="en-US" sz="1200" b="1">
              <a:solidFill>
                <a:schemeClr val="dk1"/>
              </a:solidFill>
              <a:effectLst/>
              <a:latin typeface="+mn-lt"/>
              <a:ea typeface="+mn-ea"/>
              <a:cs typeface="+mn-cs"/>
              <a:sym typeface="Wingdings" panose="05000000000000000000" pitchFamily="2" charset="2"/>
            </a:rPr>
            <a:t></a:t>
          </a:r>
          <a:r>
            <a:rPr lang="en-US" sz="1200" b="1">
              <a:solidFill>
                <a:schemeClr val="dk1"/>
              </a:solidFill>
              <a:effectLst/>
              <a:latin typeface="+mn-lt"/>
              <a:ea typeface="+mn-ea"/>
              <a:cs typeface="+mn-cs"/>
            </a:rPr>
            <a:t> While</a:t>
          </a:r>
          <a:r>
            <a:rPr lang="en-US" sz="1200" b="1" baseline="0">
              <a:solidFill>
                <a:schemeClr val="dk1"/>
              </a:solidFill>
              <a:effectLst/>
              <a:latin typeface="+mn-lt"/>
              <a:ea typeface="+mn-ea"/>
              <a:cs typeface="+mn-cs"/>
            </a:rPr>
            <a:t> increases in benefit costs associated with salary rates are included, this model does not allow the user to vary benefit load rates.</a:t>
          </a:r>
          <a:endParaRPr lang="en-US" sz="1200" b="1" baseline="0">
            <a:solidFill>
              <a:schemeClr val="dk1"/>
            </a:solidFill>
            <a:effectLst/>
            <a:latin typeface="+mn-lt"/>
            <a:ea typeface="+mn-ea"/>
            <a:cs typeface="+mn-cs"/>
            <a:sym typeface="Wingdings" panose="05000000000000000000" pitchFamily="2" charset="2"/>
          </a:endParaRPr>
        </a:p>
        <a:p>
          <a:endParaRPr lang="en-US" sz="1200" b="1">
            <a:solidFill>
              <a:schemeClr val="dk1"/>
            </a:solidFill>
            <a:effectLst/>
            <a:latin typeface="+mn-lt"/>
            <a:ea typeface="+mn-ea"/>
            <a:cs typeface="+mn-cs"/>
          </a:endParaRPr>
        </a:p>
      </xdr:txBody>
    </xdr:sp>
    <xdr:clientData/>
  </xdr:twoCellAnchor>
  <xdr:twoCellAnchor>
    <xdr:from>
      <xdr:col>1</xdr:col>
      <xdr:colOff>28575</xdr:colOff>
      <xdr:row>8</xdr:row>
      <xdr:rowOff>114300</xdr:rowOff>
    </xdr:from>
    <xdr:to>
      <xdr:col>4</xdr:col>
      <xdr:colOff>285750</xdr:colOff>
      <xdr:row>17</xdr:row>
      <xdr:rowOff>190499</xdr:rowOff>
    </xdr:to>
    <xdr:sp macro="" textlink="">
      <xdr:nvSpPr>
        <xdr:cNvPr id="3" name="Rectangle 2"/>
        <xdr:cNvSpPr/>
      </xdr:nvSpPr>
      <xdr:spPr>
        <a:xfrm>
          <a:off x="638175" y="1638300"/>
          <a:ext cx="3248025" cy="1866899"/>
        </a:xfrm>
        <a:prstGeom prst="rect">
          <a:avLst/>
        </a:prstGeom>
        <a:noFill/>
        <a:ln w="63500">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roups/opb/OFFICE/IR/Activity%20Based%20Budgeting/Tuition%20Revenue/Projections%20FY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itRev"/>
      <sheetName val="FY12toFY13Change"/>
      <sheetName val="BudgetSummary"/>
      <sheetName val="RevbyTGDif"/>
      <sheetName val="FY14_3%ProjectedToCollege"/>
      <sheetName val="FY15Summary"/>
      <sheetName val="FY15_3%"/>
      <sheetName val="FY15Incremental"/>
      <sheetName val="FY15ProjRevToColl"/>
      <sheetName val="FY15ProjRevenue"/>
      <sheetName val="FY15ProjSCH"/>
      <sheetName val="FY15ProjMajors"/>
      <sheetName val="FY14TrueUp"/>
      <sheetName val="FY14RevToColl"/>
      <sheetName val="FY14Revenue"/>
      <sheetName val="FY14Majors"/>
      <sheetName val="FY14SCH"/>
      <sheetName val="FY14ProjRevToColl"/>
      <sheetName val="FY14ProjRevenueToCollegeT (2)"/>
      <sheetName val="FY14ProjSCHSumm"/>
      <sheetName val="FY14ProjMajorsSumm"/>
      <sheetName val="Sheet1"/>
      <sheetName val="FY14ProjRevenue (2)"/>
      <sheetName val="FY14ProjRevenueToCollegeT"/>
      <sheetName val="FY14ProjRevenueToCollege"/>
      <sheetName val="FY14ProjRevenue"/>
      <sheetName val="FY14ProjSCHT"/>
      <sheetName val="FY14ProjMajorsT"/>
      <sheetName val="FY14ProjSCH"/>
      <sheetName val="FY14ProjMajors"/>
      <sheetName val="FY13RevenueToCollege"/>
      <sheetName val="FY13TrueUptoColl"/>
      <sheetName val="FY13Revenue"/>
      <sheetName val="FY13FinalSCH"/>
      <sheetName val="FY13FinalMajors"/>
      <sheetName val="FY13ProjRevenueToCollege"/>
      <sheetName val="FY13ProjRevenue"/>
      <sheetName val="FY13ProjSCH"/>
      <sheetName val="FY13ProjMajors"/>
      <sheetName val="FY12RevenueToCollege"/>
      <sheetName val="FY12Revenue"/>
      <sheetName val="FY12FinalMajors"/>
      <sheetName val="FY12FinalSCH"/>
      <sheetName val="FY12ProjRevenueToCollege"/>
      <sheetName val="FY12ProjRevenue"/>
      <sheetName val="FY12ProjMajors"/>
      <sheetName val="FY12ProjSCH"/>
      <sheetName val="FY13IncrColl"/>
      <sheetName val="FY12TrueUp"/>
      <sheetName val="WaiverComparison"/>
      <sheetName val="FY15Projn"/>
      <sheetName val="FY15ProjRev"/>
      <sheetName val="FY15ProjRevenueToCollege"/>
      <sheetName val="Handling 3% for FY14"/>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3">
          <cell r="D3">
            <v>12512000</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FY16%20Salary%20and%20Revenue%20Projections%20v2.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arol Diem" refreshedDate="41955.404667361108" createdVersion="5" refreshedVersion="5" minRefreshableVersion="3" recordCount="326">
  <cacheSource type="worksheet">
    <worksheetSource ref="B1:T327" sheet="Calculations" r:id="rId2"/>
  </cacheSource>
  <cacheFields count="19">
    <cacheField name="CAMPUS_NAME" numFmtId="0">
      <sharedItems count="4">
        <s v="SEATTLE CAMPUS"/>
        <s v="BOTHELL CAMPUS"/>
        <s v="TACOMA CAMPUS"/>
        <e v="#REF!"/>
      </sharedItems>
    </cacheField>
    <cacheField name="CAMPUS_REPORT_SEQUENCE" numFmtId="0">
      <sharedItems/>
    </cacheField>
    <cacheField name="UNIT_TYPE" numFmtId="0">
      <sharedItems/>
    </cacheField>
    <cacheField name="UNIT_TYPE_DESCRIPTION" numFmtId="0">
      <sharedItems count="5">
        <s v="GENERAL UNIVERSITY"/>
        <s v="CENTRAL RESERVES  "/>
        <s v="HEALTH SCIENCES   "/>
        <s v="NON ACADEMIC      "/>
        <e v="#REF!"/>
      </sharedItems>
    </cacheField>
    <cacheField name="ORG_COLLEGE" numFmtId="0">
      <sharedItems/>
    </cacheField>
    <cacheField name="ORG_COLLEGE_NAME" numFmtId="0">
      <sharedItems count="57">
        <s v="COLL ARTS &amp; SCIENCES          "/>
        <s v="EDUCATIONAL OUTREACH          "/>
        <s v="FOSTER BUSINESS SCHOOL        "/>
        <s v="COLLEGE OF EDUCATION          "/>
        <s v="COLLEGE OF ENGINEERING        "/>
        <s v="COLLEGE OF ENVIRONMENT        "/>
        <s v="GRADUATE SCHOOL               "/>
        <s v="THE INFORMATION SCHOOL        "/>
        <s v="SCHOOL OF LAW                 "/>
        <s v="EVANS SCH OF PUBLIC AF        "/>
        <s v="SCHOOL OF SOCIAL WORK         "/>
        <s v="UNDERGRAD ACAD AFFAIRS        "/>
        <s v="PLANNING &amp; BUDGETING          "/>
        <s v="BUILT ENVIRONMENTS            "/>
        <s v="BOTHELL-BUSINESS TOTAL        "/>
        <s v="BOTHELL EDUC TOTAL            "/>
        <s v="BOTHELL SCHOOL OF STEM        "/>
        <s v="BOTHELL LIB STUD TOTAL        "/>
        <s v="BOTHELL-CUSP TOTAL            "/>
        <s v="STUDENT AFFAIRS-T             "/>
        <s v="TACOMA-BUSINESS TOTAL         "/>
        <s v="COMPUT &amp; SOFTWR SYS-T         "/>
        <s v="TACOMA EDUC TOTAL             "/>
        <s v="INTRDISCIPLINARY A&amp;S-T        "/>
        <s v="URBAN STUDIES TOTAL -T        "/>
        <s v="GENERAL EDUCATION-T           "/>
        <s v="SOCIAL WORK-TACOMA            "/>
        <s v="ADVANCEMENT-T                 "/>
        <s v="HEALTH SCIENCES ADMIN         "/>
        <s v="SCHOOL OF DENTISTRY           "/>
        <s v="UW MEDICINE CB                "/>
        <s v="SCHOOL OF MEDICINE            "/>
        <s v="SCHOOL OF NURSING             "/>
        <s v="SCHOOL OF PHARMACY            "/>
        <s v="SCH OF PUBLIC HEALTH          "/>
        <s v="MEDICAL CENTERS               "/>
        <s v="BOTHELL-NURSING/HS            "/>
        <s v="TACOMA NURSING TOTAL          "/>
        <s v="President                     "/>
        <s v="ATTORNEY GENERAL              "/>
        <s v="PROVOST                       "/>
        <s v="VP MINORITY AFFAIRS           "/>
        <s v="DEAN OF LIBRARIES             "/>
        <s v="UW FINANCE&amp;FACILITIES         "/>
        <s v="HUMAN RESOURCES               "/>
        <s v="UW INFO TECH                  "/>
        <s v="VP STUDENT LIFE               "/>
        <s v="EXTERNAL AFFAIRS              "/>
        <s v="VP FOR DEVELOPMENT            "/>
        <s v="VICE PROVOST-RESEARCH         "/>
        <s v="CTR-COMMERCIALIZATION         "/>
        <s v="BOTHELL CENTRAL ADMIN         "/>
        <s v="BOTHELL NONACAD PROGMS        "/>
        <s v="BR-T DEAN'S OFFICE            "/>
        <s v="ACADEMIC AFFAIRS-T            "/>
        <s v="TACOMA NONACAD PROGMS         "/>
        <e v="#REF!"/>
      </sharedItems>
    </cacheField>
    <cacheField name="P+C_BGT_AMT" numFmtId="0">
      <sharedItems containsMixedTypes="1" containsNumber="1" containsInteger="1" minValue="0" maxValue="84050975"/>
    </cacheField>
    <cacheField name="Salary" numFmtId="0">
      <sharedItems containsMixedTypes="1" containsNumber="1" containsInteger="1" minValue="0" maxValue="87413014"/>
    </cacheField>
    <cacheField name="S+B" numFmtId="0">
      <sharedItems containsMixedTypes="1" containsNumber="1" containsInteger="1" minValue="0" maxValue="101486509"/>
    </cacheField>
    <cacheField name="Cost Diff" numFmtId="0">
      <sharedItems containsMixedTypes="1" containsNumber="1" containsInteger="1" minValue="0" maxValue="3903327"/>
    </cacheField>
    <cacheField name="ACCOUNT_CODE_4S" numFmtId="0">
      <sharedItems/>
    </cacheField>
    <cacheField name="ACCOUNT_CODE_4S_DESCRIPTION" numFmtId="0">
      <sharedItems/>
    </cacheField>
    <cacheField name="BUDGET_SUPER_CLASS" numFmtId="0">
      <sharedItems/>
    </cacheField>
    <cacheField name="SUPER_CLASS_DESCRIPTION" numFmtId="0">
      <sharedItems/>
    </cacheField>
    <cacheField name="BUDGET_FAMILY" numFmtId="0">
      <sharedItems/>
    </cacheField>
    <cacheField name="FAMILY_DESCRIPTION" numFmtId="0">
      <sharedItems/>
    </cacheField>
    <cacheField name="BUDGET_COMMUNITY" numFmtId="0">
      <sharedItems/>
    </cacheField>
    <cacheField name="Family Desc 2" numFmtId="0">
      <sharedItems count="5">
        <s v="GOF&amp;DOF"/>
        <s v="Auxiliary Educational Activities        "/>
        <s v="Auxiliary Enterprises &amp; Internal Svcs   "/>
        <s v="State Special Allocations               "/>
        <e v="#REF!"/>
      </sharedItems>
    </cacheField>
    <cacheField name="COMMUNITY_DESCRIPTION"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326">
  <r>
    <x v="0"/>
    <s v="0"/>
    <s v="GU"/>
    <x v="0"/>
    <s v="254"/>
    <x v="0"/>
    <n v="165432"/>
    <n v="172049"/>
    <n v="203706"/>
    <n v="7835"/>
    <s v="0160"/>
    <s v="CLASS (HEPB) STAFF SAL        "/>
    <s v="DOF15"/>
    <s v="Indirect Cost Recovery                  "/>
    <s v="DOF2"/>
    <s v="DOF-ICR                                 "/>
    <s v="DOF"/>
    <x v="0"/>
    <s v="DESIGNATED OPERATING FUND               "/>
  </r>
  <r>
    <x v="0"/>
    <s v="0"/>
    <s v="GU"/>
    <x v="0"/>
    <s v="254"/>
    <x v="0"/>
    <n v="5657095"/>
    <n v="5883379"/>
    <n v="6965921"/>
    <n v="267921"/>
    <s v="0160"/>
    <s v="CLASS (HEPB) STAFF SAL        "/>
    <s v="GOF11"/>
    <s v="General Fund Allocation                 "/>
    <s v="GOF1"/>
    <s v="General Operating Fund                  "/>
    <s v="GOF"/>
    <x v="0"/>
    <s v="GENERAL OPERATING FUND                  "/>
  </r>
  <r>
    <x v="0"/>
    <s v="0"/>
    <s v="GU"/>
    <x v="0"/>
    <s v="254"/>
    <x v="0"/>
    <n v="414972"/>
    <n v="431571"/>
    <n v="506664"/>
    <n v="19487"/>
    <s v="0170"/>
    <s v="PROFESSIONAL STAFF SAL        "/>
    <s v="DOF15"/>
    <s v="Indirect Cost Recovery                  "/>
    <s v="DOF2"/>
    <s v="DOF-ICR                                 "/>
    <s v="DOF"/>
    <x v="0"/>
    <s v="DESIGNATED OPERATING FUND               "/>
  </r>
  <r>
    <x v="0"/>
    <s v="0"/>
    <s v="GU"/>
    <x v="0"/>
    <s v="254"/>
    <x v="0"/>
    <n v="16141024"/>
    <n v="16786665"/>
    <n v="19707545"/>
    <n v="757983"/>
    <s v="0170"/>
    <s v="PROFESSIONAL STAFF SAL        "/>
    <s v="GOF11"/>
    <s v="General Fund Allocation                 "/>
    <s v="GOF1"/>
    <s v="General Operating Fund                  "/>
    <s v="GOF"/>
    <x v="0"/>
    <s v="GENERAL OPERATING FUND                  "/>
  </r>
  <r>
    <x v="0"/>
    <s v="0"/>
    <s v="GU"/>
    <x v="0"/>
    <s v="255"/>
    <x v="1"/>
    <n v="77411"/>
    <n v="85152"/>
    <n v="86174"/>
    <n v="7834"/>
    <s v="0130"/>
    <s v="GRAD SCH STD TEACH SAL        "/>
    <s v="GOF11"/>
    <s v="General Fund Allocation                 "/>
    <s v="GOF1"/>
    <s v="General Operating Fund                  "/>
    <s v="GOF"/>
    <x v="0"/>
    <s v="GENERAL OPERATING FUND                  "/>
  </r>
  <r>
    <x v="0"/>
    <s v="0"/>
    <s v="GU"/>
    <x v="0"/>
    <s v="255"/>
    <x v="1"/>
    <n v="1529352"/>
    <n v="1590526"/>
    <n v="1883183"/>
    <n v="72430"/>
    <s v="0160"/>
    <s v="CLASS (HEPB) STAFF SAL        "/>
    <s v="DOF11"/>
    <s v="Local Fund Allocation                   "/>
    <s v="DOF1"/>
    <s v="DOF-LFA                                 "/>
    <s v="DOF"/>
    <x v="0"/>
    <s v="DESIGNATED OPERATING FUND               "/>
  </r>
  <r>
    <x v="0"/>
    <s v="0"/>
    <s v="GU"/>
    <x v="0"/>
    <s v="255"/>
    <x v="1"/>
    <n v="59454"/>
    <n v="61832"/>
    <n v="72591"/>
    <n v="2792"/>
    <s v="0170"/>
    <s v="PROFESSIONAL STAFF SAL        "/>
    <s v="DOF11"/>
    <s v="Local Fund Allocation                   "/>
    <s v="DOF1"/>
    <s v="DOF-LFA                                 "/>
    <s v="DOF"/>
    <x v="0"/>
    <s v="DESIGNATED OPERATING FUND               "/>
  </r>
  <r>
    <x v="0"/>
    <s v="0"/>
    <s v="GU"/>
    <x v="0"/>
    <s v="256"/>
    <x v="2"/>
    <n v="17721015"/>
    <n v="18429856"/>
    <n v="21397063"/>
    <n v="822965"/>
    <s v="0110"/>
    <s v="INSTR/RES FACULTY SAL         "/>
    <s v="GOF11"/>
    <s v="General Fund Allocation                 "/>
    <s v="GOF1"/>
    <s v="General Operating Fund                  "/>
    <s v="GOF"/>
    <x v="0"/>
    <s v="GENERAL OPERATING FUND                  "/>
  </r>
  <r>
    <x v="0"/>
    <s v="0"/>
    <s v="GU"/>
    <x v="0"/>
    <s v="256"/>
    <x v="2"/>
    <n v="588897"/>
    <n v="647787"/>
    <n v="655560"/>
    <n v="59596"/>
    <s v="0130"/>
    <s v="GRAD SCH STD TEACH SAL        "/>
    <s v="GOF11"/>
    <s v="General Fund Allocation                 "/>
    <s v="GOF1"/>
    <s v="General Operating Fund                  "/>
    <s v="GOF"/>
    <x v="0"/>
    <s v="GENERAL OPERATING FUND                  "/>
  </r>
  <r>
    <x v="0"/>
    <s v="0"/>
    <s v="GU"/>
    <x v="0"/>
    <s v="256"/>
    <x v="2"/>
    <n v="724632"/>
    <n v="753617"/>
    <n v="892283"/>
    <n v="34319"/>
    <s v="0160"/>
    <s v="CLASS (HEPB) STAFF SAL        "/>
    <s v="GOF11"/>
    <s v="General Fund Allocation                 "/>
    <s v="GOF1"/>
    <s v="General Operating Fund                  "/>
    <s v="GOF"/>
    <x v="0"/>
    <s v="GENERAL OPERATING FUND                  "/>
  </r>
  <r>
    <x v="0"/>
    <s v="0"/>
    <s v="GU"/>
    <x v="0"/>
    <s v="256"/>
    <x v="2"/>
    <n v="5196"/>
    <n v="5404"/>
    <n v="6344"/>
    <n v="244"/>
    <s v="0170"/>
    <s v="PROFESSIONAL STAFF SAL        "/>
    <s v="DOF11"/>
    <s v="Local Fund Allocation                   "/>
    <s v="DOF1"/>
    <s v="DOF-LFA                                 "/>
    <s v="DOF"/>
    <x v="0"/>
    <s v="DESIGNATED OPERATING FUND               "/>
  </r>
  <r>
    <x v="0"/>
    <s v="0"/>
    <s v="GU"/>
    <x v="0"/>
    <s v="256"/>
    <x v="2"/>
    <n v="2565363"/>
    <n v="2667978"/>
    <n v="3132206"/>
    <n v="120470"/>
    <s v="0170"/>
    <s v="PROFESSIONAL STAFF SAL        "/>
    <s v="GOF11"/>
    <s v="General Fund Allocation                 "/>
    <s v="GOF1"/>
    <s v="General Operating Fund                  "/>
    <s v="GOF"/>
    <x v="0"/>
    <s v="GENERAL OPERATING FUND                  "/>
  </r>
  <r>
    <x v="0"/>
    <s v="0"/>
    <s v="GU"/>
    <x v="0"/>
    <s v="258"/>
    <x v="3"/>
    <n v="8780"/>
    <n v="9131"/>
    <n v="10601"/>
    <n v="407"/>
    <s v="0110"/>
    <s v="INSTR/RES FACULTY SAL         "/>
    <s v="DOF11"/>
    <s v="Local Fund Allocation                   "/>
    <s v="DOF1"/>
    <s v="DOF-LFA                                 "/>
    <s v="DOF"/>
    <x v="0"/>
    <s v="DESIGNATED OPERATING FUND               "/>
  </r>
  <r>
    <x v="0"/>
    <s v="0"/>
    <s v="GU"/>
    <x v="0"/>
    <s v="258"/>
    <x v="3"/>
    <n v="16608"/>
    <n v="17272"/>
    <n v="20053"/>
    <n v="771"/>
    <s v="0110"/>
    <s v="INSTR/RES FACULTY SAL         "/>
    <s v="DOF15"/>
    <s v="Indirect Cost Recovery                  "/>
    <s v="DOF2"/>
    <s v="DOF-ICR                                 "/>
    <s v="DOF"/>
    <x v="0"/>
    <s v="DESIGNATED OPERATING FUND               "/>
  </r>
  <r>
    <x v="0"/>
    <s v="0"/>
    <s v="GU"/>
    <x v="0"/>
    <s v="258"/>
    <x v="3"/>
    <n v="6947717"/>
    <n v="7225626"/>
    <n v="8388952"/>
    <n v="322653"/>
    <s v="0110"/>
    <s v="INSTR/RES FACULTY SAL         "/>
    <s v="GOF11"/>
    <s v="General Fund Allocation                 "/>
    <s v="GOF1"/>
    <s v="General Operating Fund                  "/>
    <s v="GOF"/>
    <x v="0"/>
    <s v="GENERAL OPERATING FUND                  "/>
  </r>
  <r>
    <x v="0"/>
    <s v="0"/>
    <s v="GU"/>
    <x v="0"/>
    <s v="258"/>
    <x v="3"/>
    <n v="187999"/>
    <n v="195519"/>
    <n v="219763"/>
    <n v="8452"/>
    <s v="0120"/>
    <s v="AUX TEACHING STAFF SAL        "/>
    <s v="GOF11"/>
    <s v="General Fund Allocation                 "/>
    <s v="GOF1"/>
    <s v="General Operating Fund                  "/>
    <s v="GOF"/>
    <x v="0"/>
    <s v="GENERAL OPERATING FUND                  "/>
  </r>
  <r>
    <x v="0"/>
    <s v="0"/>
    <s v="GU"/>
    <x v="0"/>
    <s v="258"/>
    <x v="3"/>
    <n v="452788"/>
    <n v="498067"/>
    <n v="504044"/>
    <n v="45823"/>
    <s v="0130"/>
    <s v="GRAD SCH STD TEACH SAL        "/>
    <s v="GOF11"/>
    <s v="General Fund Allocation                 "/>
    <s v="GOF1"/>
    <s v="General Operating Fund                  "/>
    <s v="GOF"/>
    <x v="0"/>
    <s v="GENERAL OPERATING FUND                  "/>
  </r>
  <r>
    <x v="0"/>
    <s v="0"/>
    <s v="GU"/>
    <x v="0"/>
    <s v="258"/>
    <x v="3"/>
    <n v="122040"/>
    <n v="126922"/>
    <n v="150276"/>
    <n v="5781"/>
    <s v="0160"/>
    <s v="CLASS (HEPB) STAFF SAL        "/>
    <s v="DOF11"/>
    <s v="Local Fund Allocation                   "/>
    <s v="DOF1"/>
    <s v="DOF-LFA                                 "/>
    <s v="DOF"/>
    <x v="0"/>
    <s v="DESIGNATED OPERATING FUND               "/>
  </r>
  <r>
    <x v="0"/>
    <s v="0"/>
    <s v="GU"/>
    <x v="0"/>
    <s v="258"/>
    <x v="3"/>
    <n v="66576"/>
    <n v="69239"/>
    <n v="81979"/>
    <n v="3153"/>
    <s v="0160"/>
    <s v="CLASS (HEPB) STAFF SAL        "/>
    <s v="DOF15"/>
    <s v="Indirect Cost Recovery                  "/>
    <s v="DOF2"/>
    <s v="DOF-ICR                                 "/>
    <s v="DOF"/>
    <x v="0"/>
    <s v="DESIGNATED OPERATING FUND               "/>
  </r>
  <r>
    <x v="0"/>
    <s v="0"/>
    <s v="GU"/>
    <x v="0"/>
    <s v="258"/>
    <x v="3"/>
    <n v="615840"/>
    <n v="640474"/>
    <n v="758321"/>
    <n v="29166"/>
    <s v="0160"/>
    <s v="CLASS (HEPB) STAFF SAL        "/>
    <s v="GOF11"/>
    <s v="General Fund Allocation                 "/>
    <s v="GOF1"/>
    <s v="General Operating Fund                  "/>
    <s v="GOF"/>
    <x v="0"/>
    <s v="GENERAL OPERATING FUND                  "/>
  </r>
  <r>
    <x v="0"/>
    <s v="0"/>
    <s v="GU"/>
    <x v="0"/>
    <s v="258"/>
    <x v="3"/>
    <n v="386371"/>
    <n v="401826"/>
    <n v="471744"/>
    <n v="18144"/>
    <s v="0170"/>
    <s v="PROFESSIONAL STAFF SAL        "/>
    <s v="DOF11"/>
    <s v="Local Fund Allocation                   "/>
    <s v="DOF1"/>
    <s v="DOF-LFA                                 "/>
    <s v="DOF"/>
    <x v="0"/>
    <s v="DESIGNATED OPERATING FUND               "/>
  </r>
  <r>
    <x v="0"/>
    <s v="0"/>
    <s v="GU"/>
    <x v="0"/>
    <s v="258"/>
    <x v="3"/>
    <n v="137100"/>
    <n v="142584"/>
    <n v="167394"/>
    <n v="6439"/>
    <s v="0170"/>
    <s v="PROFESSIONAL STAFF SAL        "/>
    <s v="DOF15"/>
    <s v="Indirect Cost Recovery                  "/>
    <s v="DOF2"/>
    <s v="DOF-ICR                                 "/>
    <s v="DOF"/>
    <x v="0"/>
    <s v="DESIGNATED OPERATING FUND               "/>
  </r>
  <r>
    <x v="0"/>
    <s v="0"/>
    <s v="GU"/>
    <x v="0"/>
    <s v="258"/>
    <x v="3"/>
    <n v="839443"/>
    <n v="873021"/>
    <n v="1024927"/>
    <n v="39421"/>
    <s v="0170"/>
    <s v="PROFESSIONAL STAFF SAL        "/>
    <s v="GOF11"/>
    <s v="General Fund Allocation                 "/>
    <s v="GOF1"/>
    <s v="General Operating Fund                  "/>
    <s v="GOF"/>
    <x v="0"/>
    <s v="GENERAL OPERATING FUND                  "/>
  </r>
  <r>
    <x v="0"/>
    <s v="0"/>
    <s v="GU"/>
    <x v="0"/>
    <s v="260"/>
    <x v="4"/>
    <n v="30517432"/>
    <n v="31738129"/>
    <n v="36847968"/>
    <n v="1417229"/>
    <s v="0110"/>
    <s v="INSTR/RES FACULTY SAL         "/>
    <s v="GOF11"/>
    <s v="General Fund Allocation                 "/>
    <s v="GOF1"/>
    <s v="General Operating Fund                  "/>
    <s v="GOF"/>
    <x v="0"/>
    <s v="GENERAL OPERATING FUND                  "/>
  </r>
  <r>
    <x v="0"/>
    <s v="0"/>
    <s v="GU"/>
    <x v="0"/>
    <s v="260"/>
    <x v="4"/>
    <n v="49995"/>
    <n v="51995"/>
    <n v="58442"/>
    <n v="2248"/>
    <s v="0120"/>
    <s v="AUX TEACHING STAFF SAL        "/>
    <s v="GOF11"/>
    <s v="General Fund Allocation                 "/>
    <s v="GOF1"/>
    <s v="General Operating Fund                  "/>
    <s v="GOF"/>
    <x v="0"/>
    <s v="GENERAL OPERATING FUND                  "/>
  </r>
  <r>
    <x v="0"/>
    <s v="0"/>
    <s v="GU"/>
    <x v="0"/>
    <s v="260"/>
    <x v="4"/>
    <n v="1722976"/>
    <n v="1895274"/>
    <n v="1918017"/>
    <n v="174365"/>
    <s v="0130"/>
    <s v="GRAD SCH STD TEACH SAL        "/>
    <s v="GOF11"/>
    <s v="General Fund Allocation                 "/>
    <s v="GOF1"/>
    <s v="General Operating Fund                  "/>
    <s v="GOF"/>
    <x v="0"/>
    <s v="GENERAL OPERATING FUND                  "/>
  </r>
  <r>
    <x v="0"/>
    <s v="0"/>
    <s v="GU"/>
    <x v="0"/>
    <s v="260"/>
    <x v="4"/>
    <n v="1644"/>
    <n v="1808"/>
    <n v="1830"/>
    <n v="166"/>
    <s v="0140"/>
    <s v="GRAD STD NON-TEACH SAL        "/>
    <s v="DOF15"/>
    <s v="Indirect Cost Recovery                  "/>
    <s v="DOF2"/>
    <s v="DOF-ICR                                 "/>
    <s v="DOF"/>
    <x v="0"/>
    <s v="DESIGNATED OPERATING FUND               "/>
  </r>
  <r>
    <x v="0"/>
    <s v="0"/>
    <s v="GU"/>
    <x v="0"/>
    <s v="260"/>
    <x v="4"/>
    <n v="120909"/>
    <n v="133000"/>
    <n v="134596"/>
    <n v="12236"/>
    <s v="0140"/>
    <s v="GRAD STD NON-TEACH SAL        "/>
    <s v="GOF11"/>
    <s v="General Fund Allocation                 "/>
    <s v="GOF1"/>
    <s v="General Operating Fund                  "/>
    <s v="GOF"/>
    <x v="0"/>
    <s v="GENERAL OPERATING FUND                  "/>
  </r>
  <r>
    <x v="0"/>
    <s v="0"/>
    <s v="GU"/>
    <x v="0"/>
    <s v="260"/>
    <x v="4"/>
    <n v="32352"/>
    <n v="33646"/>
    <n v="39837"/>
    <n v="1532"/>
    <s v="0160"/>
    <s v="CLASS (HEPB) STAFF SAL        "/>
    <s v="DOF11"/>
    <s v="Local Fund Allocation                   "/>
    <s v="DOF1"/>
    <s v="DOF-LFA                                 "/>
    <s v="DOF"/>
    <x v="0"/>
    <s v="DESIGNATED OPERATING FUND               "/>
  </r>
  <r>
    <x v="0"/>
    <s v="0"/>
    <s v="GU"/>
    <x v="0"/>
    <s v="260"/>
    <x v="4"/>
    <n v="463776"/>
    <n v="482327"/>
    <n v="571075"/>
    <n v="21964"/>
    <s v="0160"/>
    <s v="CLASS (HEPB) STAFF SAL        "/>
    <s v="GOF11"/>
    <s v="General Fund Allocation                 "/>
    <s v="GOF1"/>
    <s v="General Operating Fund                  "/>
    <s v="GOF"/>
    <x v="0"/>
    <s v="GENERAL OPERATING FUND                  "/>
  </r>
  <r>
    <x v="0"/>
    <s v="0"/>
    <s v="GU"/>
    <x v="0"/>
    <s v="260"/>
    <x v="4"/>
    <n v="1074642"/>
    <n v="1117628"/>
    <n v="1312095"/>
    <n v="50465"/>
    <s v="0170"/>
    <s v="PROFESSIONAL STAFF SAL        "/>
    <s v="DOF11"/>
    <s v="Local Fund Allocation                   "/>
    <s v="DOF1"/>
    <s v="DOF-LFA                                 "/>
    <s v="DOF"/>
    <x v="0"/>
    <s v="DESIGNATED OPERATING FUND               "/>
  </r>
  <r>
    <x v="0"/>
    <s v="0"/>
    <s v="GU"/>
    <x v="0"/>
    <s v="260"/>
    <x v="4"/>
    <n v="294420"/>
    <n v="306197"/>
    <n v="359475"/>
    <n v="13826"/>
    <s v="0170"/>
    <s v="PROFESSIONAL STAFF SAL        "/>
    <s v="DOF15"/>
    <s v="Indirect Cost Recovery                  "/>
    <s v="DOF2"/>
    <s v="DOF-ICR                                 "/>
    <s v="DOF"/>
    <x v="0"/>
    <s v="DESIGNATED OPERATING FUND               "/>
  </r>
  <r>
    <x v="0"/>
    <s v="0"/>
    <s v="GU"/>
    <x v="0"/>
    <s v="260"/>
    <x v="4"/>
    <n v="6313687"/>
    <n v="6566234"/>
    <n v="7708759"/>
    <n v="296490"/>
    <s v="0170"/>
    <s v="PROFESSIONAL STAFF SAL        "/>
    <s v="GOF11"/>
    <s v="General Fund Allocation                 "/>
    <s v="GOF1"/>
    <s v="General Operating Fund                  "/>
    <s v="GOF"/>
    <x v="0"/>
    <s v="GENERAL OPERATING FUND                  "/>
  </r>
  <r>
    <x v="0"/>
    <s v="0"/>
    <s v="GU"/>
    <x v="0"/>
    <s v="263"/>
    <x v="5"/>
    <n v="323065"/>
    <n v="335988"/>
    <n v="390082"/>
    <n v="15004"/>
    <s v="0110"/>
    <s v="INSTR/RES FACULTY SAL         "/>
    <s v="DOF11"/>
    <s v="Local Fund Allocation                   "/>
    <s v="DOF1"/>
    <s v="DOF-LFA                                 "/>
    <s v="DOF"/>
    <x v="0"/>
    <s v="DESIGNATED OPERATING FUND               "/>
  </r>
  <r>
    <x v="0"/>
    <s v="0"/>
    <s v="GU"/>
    <x v="0"/>
    <s v="263"/>
    <x v="5"/>
    <n v="15120143"/>
    <n v="15724949"/>
    <n v="18256666"/>
    <n v="702180"/>
    <s v="0110"/>
    <s v="INSTR/RES FACULTY SAL         "/>
    <s v="GOF11"/>
    <s v="General Fund Allocation                 "/>
    <s v="GOF1"/>
    <s v="General Operating Fund                  "/>
    <s v="GOF"/>
    <x v="0"/>
    <s v="GENERAL OPERATING FUND                  "/>
  </r>
  <r>
    <x v="0"/>
    <s v="0"/>
    <s v="GU"/>
    <x v="0"/>
    <s v="263"/>
    <x v="5"/>
    <n v="275757"/>
    <n v="286787"/>
    <n v="322349"/>
    <n v="12398"/>
    <s v="0120"/>
    <s v="AUX TEACHING STAFF SAL        "/>
    <s v="GOF11"/>
    <s v="General Fund Allocation                 "/>
    <s v="GOF1"/>
    <s v="General Operating Fund                  "/>
    <s v="GOF"/>
    <x v="0"/>
    <s v="GENERAL OPERATING FUND                  "/>
  </r>
  <r>
    <x v="0"/>
    <s v="0"/>
    <s v="GU"/>
    <x v="0"/>
    <s v="263"/>
    <x v="5"/>
    <n v="24960"/>
    <n v="25958"/>
    <n v="29177"/>
    <n v="1122"/>
    <s v="0120"/>
    <s v="AUX TEACHING STAFF SAL        "/>
    <s v="GOF15"/>
    <s v="Special Program Allocation              "/>
    <s v="GOF1"/>
    <s v="General Operating Fund                  "/>
    <s v="GOF"/>
    <x v="0"/>
    <s v="GENERAL OPERATING FUND                  "/>
  </r>
  <r>
    <x v="0"/>
    <s v="0"/>
    <s v="GU"/>
    <x v="0"/>
    <s v="263"/>
    <x v="5"/>
    <n v="920331"/>
    <n v="1012364"/>
    <n v="1024512"/>
    <n v="93137"/>
    <s v="0130"/>
    <s v="GRAD SCH STD TEACH SAL        "/>
    <s v="GOF11"/>
    <s v="General Fund Allocation                 "/>
    <s v="GOF1"/>
    <s v="General Operating Fund                  "/>
    <s v="GOF"/>
    <x v="0"/>
    <s v="GENERAL OPERATING FUND                  "/>
  </r>
  <r>
    <x v="0"/>
    <s v="0"/>
    <s v="GU"/>
    <x v="0"/>
    <s v="263"/>
    <x v="5"/>
    <n v="181278"/>
    <n v="199406"/>
    <n v="201799"/>
    <n v="18346"/>
    <s v="0140"/>
    <s v="GRAD STD NON-TEACH SAL        "/>
    <s v="GOF11"/>
    <s v="General Fund Allocation                 "/>
    <s v="GOF1"/>
    <s v="General Operating Fund                  "/>
    <s v="GOF"/>
    <x v="0"/>
    <s v="GENERAL OPERATING FUND                  "/>
  </r>
  <r>
    <x v="0"/>
    <s v="0"/>
    <s v="GU"/>
    <x v="0"/>
    <s v="263"/>
    <x v="5"/>
    <n v="9156"/>
    <n v="10072"/>
    <n v="10193"/>
    <n v="927"/>
    <s v="0140"/>
    <s v="GRAD STD NON-TEACH SAL        "/>
    <s v="GOF15"/>
    <s v="Special Program Allocation              "/>
    <s v="GOF1"/>
    <s v="General Operating Fund                  "/>
    <s v="GOF"/>
    <x v="0"/>
    <s v="GENERAL OPERATING FUND                  "/>
  </r>
  <r>
    <x v="0"/>
    <s v="0"/>
    <s v="GU"/>
    <x v="0"/>
    <s v="263"/>
    <x v="5"/>
    <n v="352992"/>
    <n v="367112"/>
    <n v="434661"/>
    <n v="16718"/>
    <s v="0160"/>
    <s v="CLASS (HEPB) STAFF SAL        "/>
    <s v="DOF11"/>
    <s v="Local Fund Allocation                   "/>
    <s v="DOF1"/>
    <s v="DOF-LFA                                 "/>
    <s v="DOF"/>
    <x v="0"/>
    <s v="DESIGNATED OPERATING FUND               "/>
  </r>
  <r>
    <x v="0"/>
    <s v="0"/>
    <s v="GU"/>
    <x v="0"/>
    <s v="263"/>
    <x v="5"/>
    <n v="958247"/>
    <n v="996577"/>
    <n v="1179947"/>
    <n v="45383"/>
    <s v="0160"/>
    <s v="CLASS (HEPB) STAFF SAL        "/>
    <s v="GOF11"/>
    <s v="General Fund Allocation                 "/>
    <s v="GOF1"/>
    <s v="General Operating Fund                  "/>
    <s v="GOF"/>
    <x v="0"/>
    <s v="GENERAL OPERATING FUND                  "/>
  </r>
  <r>
    <x v="0"/>
    <s v="0"/>
    <s v="GU"/>
    <x v="0"/>
    <s v="263"/>
    <x v="5"/>
    <n v="48372"/>
    <n v="50307"/>
    <n v="59563"/>
    <n v="2291"/>
    <s v="0160"/>
    <s v="CLASS (HEPB) STAFF SAL        "/>
    <s v="ROF40"/>
    <s v="Auxiliary Educ Activity                 "/>
    <s v="ROF4"/>
    <s v="Auxiliary Educational Activities        "/>
    <s v="ROF"/>
    <x v="1"/>
    <s v="RESTRICTED OPERATING FUND               "/>
  </r>
  <r>
    <x v="0"/>
    <s v="0"/>
    <s v="GU"/>
    <x v="0"/>
    <s v="263"/>
    <x v="5"/>
    <n v="393972"/>
    <n v="409731"/>
    <n v="485122"/>
    <n v="18659"/>
    <s v="0160"/>
    <s v="CLASS (HEPB) STAFF SAL        "/>
    <s v="ROF70"/>
    <s v="Auxiliary Enterprise                    "/>
    <s v="ROF7"/>
    <s v="Auxiliary Enterprises &amp; Internal Svcs   "/>
    <s v="ROF"/>
    <x v="2"/>
    <s v="RESTRICTED OPERATING FUND               "/>
  </r>
  <r>
    <x v="0"/>
    <s v="0"/>
    <s v="GU"/>
    <x v="0"/>
    <s v="263"/>
    <x v="5"/>
    <n v="210276"/>
    <n v="218687"/>
    <n v="256739"/>
    <n v="9875"/>
    <s v="0170"/>
    <s v="PROFESSIONAL STAFF SAL        "/>
    <s v="DOF11"/>
    <s v="Local Fund Allocation                   "/>
    <s v="DOF1"/>
    <s v="DOF-LFA                                 "/>
    <s v="DOF"/>
    <x v="0"/>
    <s v="DESIGNATED OPERATING FUND               "/>
  </r>
  <r>
    <x v="0"/>
    <s v="0"/>
    <s v="GU"/>
    <x v="0"/>
    <s v="263"/>
    <x v="5"/>
    <n v="4851197"/>
    <n v="5045245"/>
    <n v="5923118"/>
    <n v="227813"/>
    <s v="0170"/>
    <s v="PROFESSIONAL STAFF SAL        "/>
    <s v="GOF11"/>
    <s v="General Fund Allocation                 "/>
    <s v="GOF1"/>
    <s v="General Operating Fund                  "/>
    <s v="GOF"/>
    <x v="0"/>
    <s v="GENERAL OPERATING FUND                  "/>
  </r>
  <r>
    <x v="0"/>
    <s v="0"/>
    <s v="GU"/>
    <x v="0"/>
    <s v="263"/>
    <x v="5"/>
    <n v="5844"/>
    <n v="6078"/>
    <n v="7136"/>
    <n v="275"/>
    <s v="0170"/>
    <s v="PROFESSIONAL STAFF SAL        "/>
    <s v="GOF15"/>
    <s v="Special Program Allocation              "/>
    <s v="GOF1"/>
    <s v="General Operating Fund                  "/>
    <s v="GOF"/>
    <x v="0"/>
    <s v="GENERAL OPERATING FUND                  "/>
  </r>
  <r>
    <x v="0"/>
    <s v="0"/>
    <s v="GU"/>
    <x v="0"/>
    <s v="263"/>
    <x v="5"/>
    <n v="112008"/>
    <n v="116488"/>
    <n v="136757"/>
    <n v="5260"/>
    <s v="0170"/>
    <s v="PROFESSIONAL STAFF SAL        "/>
    <s v="ROF70"/>
    <s v="Auxiliary Enterprise                    "/>
    <s v="ROF7"/>
    <s v="Auxiliary Enterprises &amp; Internal Svcs   "/>
    <s v="ROF"/>
    <x v="2"/>
    <s v="RESTRICTED OPERATING FUND               "/>
  </r>
  <r>
    <x v="0"/>
    <s v="0"/>
    <s v="GU"/>
    <x v="0"/>
    <s v="266"/>
    <x v="6"/>
    <n v="523843"/>
    <n v="544797"/>
    <n v="632509"/>
    <n v="24327"/>
    <s v="0110"/>
    <s v="INSTR/RES FACULTY SAL         "/>
    <s v="GOF11"/>
    <s v="General Fund Allocation                 "/>
    <s v="GOF1"/>
    <s v="General Operating Fund                  "/>
    <s v="GOF"/>
    <x v="0"/>
    <s v="GENERAL OPERATING FUND                  "/>
  </r>
  <r>
    <x v="0"/>
    <s v="0"/>
    <s v="GU"/>
    <x v="0"/>
    <s v="266"/>
    <x v="6"/>
    <n v="1941177"/>
    <n v="2135295"/>
    <n v="2160919"/>
    <n v="196448"/>
    <s v="0140"/>
    <s v="GRAD STD NON-TEACH SAL        "/>
    <s v="GOF11"/>
    <s v="General Fund Allocation                 "/>
    <s v="GOF1"/>
    <s v="General Operating Fund                  "/>
    <s v="GOF"/>
    <x v="0"/>
    <s v="GENERAL OPERATING FUND                  "/>
  </r>
  <r>
    <x v="0"/>
    <s v="0"/>
    <s v="GU"/>
    <x v="0"/>
    <s v="266"/>
    <x v="6"/>
    <n v="134016"/>
    <n v="139377"/>
    <n v="165022"/>
    <n v="6347"/>
    <s v="0160"/>
    <s v="CLASS (HEPB) STAFF SAL        "/>
    <s v="DOF11"/>
    <s v="Local Fund Allocation                   "/>
    <s v="DOF1"/>
    <s v="DOF-LFA                                 "/>
    <s v="DOF"/>
    <x v="0"/>
    <s v="DESIGNATED OPERATING FUND               "/>
  </r>
  <r>
    <x v="0"/>
    <s v="0"/>
    <s v="GU"/>
    <x v="0"/>
    <s v="266"/>
    <x v="6"/>
    <n v="99756"/>
    <n v="103746"/>
    <n v="122835"/>
    <n v="4724"/>
    <s v="0160"/>
    <s v="CLASS (HEPB) STAFF SAL        "/>
    <s v="GOF11"/>
    <s v="General Fund Allocation                 "/>
    <s v="GOF1"/>
    <s v="General Operating Fund                  "/>
    <s v="GOF"/>
    <x v="0"/>
    <s v="GENERAL OPERATING FUND                  "/>
  </r>
  <r>
    <x v="0"/>
    <s v="0"/>
    <s v="GU"/>
    <x v="0"/>
    <s v="266"/>
    <x v="6"/>
    <n v="1467225"/>
    <n v="1525914"/>
    <n v="1791423"/>
    <n v="68901"/>
    <s v="0170"/>
    <s v="PROFESSIONAL STAFF SAL        "/>
    <s v="DOF11"/>
    <s v="Local Fund Allocation                   "/>
    <s v="DOF1"/>
    <s v="DOF-LFA                                 "/>
    <s v="DOF"/>
    <x v="0"/>
    <s v="DESIGNATED OPERATING FUND               "/>
  </r>
  <r>
    <x v="0"/>
    <s v="0"/>
    <s v="GU"/>
    <x v="0"/>
    <s v="266"/>
    <x v="6"/>
    <n v="1625868"/>
    <n v="1690903"/>
    <n v="1985120"/>
    <n v="76351"/>
    <s v="0170"/>
    <s v="PROFESSIONAL STAFF SAL        "/>
    <s v="GOF11"/>
    <s v="General Fund Allocation                 "/>
    <s v="GOF1"/>
    <s v="General Operating Fund                  "/>
    <s v="GOF"/>
    <x v="0"/>
    <s v="GENERAL OPERATING FUND                  "/>
  </r>
  <r>
    <x v="0"/>
    <s v="0"/>
    <s v="GU"/>
    <x v="0"/>
    <s v="267"/>
    <x v="7"/>
    <n v="219648"/>
    <n v="228434"/>
    <n v="265212"/>
    <n v="10201"/>
    <s v="0110"/>
    <s v="INSTR/RES FACULTY SAL         "/>
    <s v="DOF11"/>
    <s v="Local Fund Allocation                   "/>
    <s v="DOF1"/>
    <s v="DOF-LFA                                 "/>
    <s v="DOF"/>
    <x v="0"/>
    <s v="DESIGNATED OPERATING FUND               "/>
  </r>
  <r>
    <x v="0"/>
    <s v="0"/>
    <s v="GU"/>
    <x v="0"/>
    <s v="267"/>
    <x v="7"/>
    <n v="2232760"/>
    <n v="2322070"/>
    <n v="2695923"/>
    <n v="103689"/>
    <s v="0110"/>
    <s v="INSTR/RES FACULTY SAL         "/>
    <s v="GOF11"/>
    <s v="General Fund Allocation                 "/>
    <s v="GOF1"/>
    <s v="General Operating Fund                  "/>
    <s v="GOF"/>
    <x v="0"/>
    <s v="GENERAL OPERATING FUND                  "/>
  </r>
  <r>
    <x v="0"/>
    <s v="0"/>
    <s v="GU"/>
    <x v="0"/>
    <s v="267"/>
    <x v="7"/>
    <n v="108902"/>
    <n v="119792"/>
    <n v="121230"/>
    <n v="11021"/>
    <s v="0130"/>
    <s v="GRAD SCH STD TEACH SAL        "/>
    <s v="GOF11"/>
    <s v="General Fund Allocation                 "/>
    <s v="GOF1"/>
    <s v="General Operating Fund                  "/>
    <s v="GOF"/>
    <x v="0"/>
    <s v="GENERAL OPERATING FUND                  "/>
  </r>
  <r>
    <x v="0"/>
    <s v="0"/>
    <s v="GU"/>
    <x v="0"/>
    <s v="267"/>
    <x v="7"/>
    <n v="42003"/>
    <n v="46203"/>
    <n v="46757"/>
    <n v="4250"/>
    <s v="0140"/>
    <s v="GRAD STD NON-TEACH SAL        "/>
    <s v="GOF11"/>
    <s v="General Fund Allocation                 "/>
    <s v="GOF1"/>
    <s v="General Operating Fund                  "/>
    <s v="GOF"/>
    <x v="0"/>
    <s v="GENERAL OPERATING FUND                  "/>
  </r>
  <r>
    <x v="0"/>
    <s v="0"/>
    <s v="GU"/>
    <x v="0"/>
    <s v="267"/>
    <x v="7"/>
    <n v="14952"/>
    <n v="15550"/>
    <n v="18411"/>
    <n v="708"/>
    <s v="0160"/>
    <s v="CLASS (HEPB) STAFF SAL        "/>
    <s v="DOF15"/>
    <s v="Indirect Cost Recovery                  "/>
    <s v="DOF2"/>
    <s v="DOF-ICR                                 "/>
    <s v="DOF"/>
    <x v="0"/>
    <s v="DESIGNATED OPERATING FUND               "/>
  </r>
  <r>
    <x v="0"/>
    <s v="0"/>
    <s v="GU"/>
    <x v="0"/>
    <s v="267"/>
    <x v="7"/>
    <n v="104172"/>
    <n v="108339"/>
    <n v="128273"/>
    <n v="4933"/>
    <s v="0160"/>
    <s v="CLASS (HEPB) STAFF SAL        "/>
    <s v="GOF11"/>
    <s v="General Fund Allocation                 "/>
    <s v="GOF1"/>
    <s v="General Operating Fund                  "/>
    <s v="GOF"/>
    <x v="0"/>
    <s v="GENERAL OPERATING FUND                  "/>
  </r>
  <r>
    <x v="0"/>
    <s v="0"/>
    <s v="GU"/>
    <x v="0"/>
    <s v="267"/>
    <x v="7"/>
    <n v="97128"/>
    <n v="101013"/>
    <n v="118589"/>
    <n v="4561"/>
    <s v="0170"/>
    <s v="PROFESSIONAL STAFF SAL        "/>
    <s v="DOF11"/>
    <s v="Local Fund Allocation                   "/>
    <s v="DOF1"/>
    <s v="DOF-LFA                                 "/>
    <s v="DOF"/>
    <x v="0"/>
    <s v="DESIGNATED OPERATING FUND               "/>
  </r>
  <r>
    <x v="0"/>
    <s v="0"/>
    <s v="GU"/>
    <x v="0"/>
    <s v="267"/>
    <x v="7"/>
    <n v="65520"/>
    <n v="68141"/>
    <n v="79998"/>
    <n v="3078"/>
    <s v="0170"/>
    <s v="PROFESSIONAL STAFF SAL        "/>
    <s v="DOF15"/>
    <s v="Indirect Cost Recovery                  "/>
    <s v="DOF2"/>
    <s v="DOF-ICR                                 "/>
    <s v="DOF"/>
    <x v="0"/>
    <s v="DESIGNATED OPERATING FUND               "/>
  </r>
  <r>
    <x v="0"/>
    <s v="0"/>
    <s v="GU"/>
    <x v="0"/>
    <s v="267"/>
    <x v="7"/>
    <n v="410280"/>
    <n v="426691"/>
    <n v="500935"/>
    <n v="19266"/>
    <s v="0170"/>
    <s v="PROFESSIONAL STAFF SAL        "/>
    <s v="GOF11"/>
    <s v="General Fund Allocation                 "/>
    <s v="GOF1"/>
    <s v="General Operating Fund                  "/>
    <s v="GOF"/>
    <x v="0"/>
    <s v="GENERAL OPERATING FUND                  "/>
  </r>
  <r>
    <x v="0"/>
    <s v="0"/>
    <s v="GU"/>
    <x v="0"/>
    <s v="268"/>
    <x v="8"/>
    <n v="7851344"/>
    <n v="8165398"/>
    <n v="9480027"/>
    <n v="364617"/>
    <s v="0110"/>
    <s v="INSTR/RES FACULTY SAL         "/>
    <s v="GOF11"/>
    <s v="General Fund Allocation                 "/>
    <s v="GOF1"/>
    <s v="General Operating Fund                  "/>
    <s v="GOF"/>
    <x v="0"/>
    <s v="GENERAL OPERATING FUND                  "/>
  </r>
  <r>
    <x v="0"/>
    <s v="0"/>
    <s v="GU"/>
    <x v="0"/>
    <s v="268"/>
    <x v="8"/>
    <n v="1158576"/>
    <n v="1204919"/>
    <n v="1426624"/>
    <n v="54870"/>
    <s v="0160"/>
    <s v="CLASS (HEPB) STAFF SAL        "/>
    <s v="GOF11"/>
    <s v="General Fund Allocation                 "/>
    <s v="GOF1"/>
    <s v="General Operating Fund                  "/>
    <s v="GOF"/>
    <x v="0"/>
    <s v="GENERAL OPERATING FUND                  "/>
  </r>
  <r>
    <x v="0"/>
    <s v="0"/>
    <s v="GU"/>
    <x v="0"/>
    <s v="268"/>
    <x v="8"/>
    <n v="2239092"/>
    <n v="2328656"/>
    <n v="2733842"/>
    <n v="105148"/>
    <s v="0170"/>
    <s v="PROFESSIONAL STAFF SAL        "/>
    <s v="GOF11"/>
    <s v="General Fund Allocation                 "/>
    <s v="GOF1"/>
    <s v="General Operating Fund                  "/>
    <s v="GOF"/>
    <x v="0"/>
    <s v="GENERAL OPERATING FUND                  "/>
  </r>
  <r>
    <x v="0"/>
    <s v="0"/>
    <s v="GU"/>
    <x v="0"/>
    <s v="270"/>
    <x v="9"/>
    <n v="3358606"/>
    <n v="3492950"/>
    <n v="4055315"/>
    <n v="155973"/>
    <s v="0110"/>
    <s v="INSTR/RES FACULTY SAL         "/>
    <s v="GOF11"/>
    <s v="General Fund Allocation                 "/>
    <s v="GOF1"/>
    <s v="General Operating Fund                  "/>
    <s v="GOF"/>
    <x v="0"/>
    <s v="GENERAL OPERATING FUND                  "/>
  </r>
  <r>
    <x v="0"/>
    <s v="0"/>
    <s v="GU"/>
    <x v="0"/>
    <s v="270"/>
    <x v="9"/>
    <n v="96552"/>
    <n v="106207"/>
    <n v="107481"/>
    <n v="9770"/>
    <s v="0130"/>
    <s v="GRAD SCH STD TEACH SAL        "/>
    <s v="GOF11"/>
    <s v="General Fund Allocation                 "/>
    <s v="GOF1"/>
    <s v="General Operating Fund                  "/>
    <s v="GOF"/>
    <x v="0"/>
    <s v="GENERAL OPERATING FUND                  "/>
  </r>
  <r>
    <x v="0"/>
    <s v="0"/>
    <s v="GU"/>
    <x v="0"/>
    <s v="270"/>
    <x v="9"/>
    <n v="84672"/>
    <n v="93139"/>
    <n v="94257"/>
    <n v="8569"/>
    <s v="0140"/>
    <s v="GRAD STD NON-TEACH SAL        "/>
    <s v="GOF11"/>
    <s v="General Fund Allocation                 "/>
    <s v="GOF1"/>
    <s v="General Operating Fund                  "/>
    <s v="GOF"/>
    <x v="0"/>
    <s v="GENERAL OPERATING FUND                  "/>
  </r>
  <r>
    <x v="0"/>
    <s v="0"/>
    <s v="GU"/>
    <x v="0"/>
    <s v="270"/>
    <x v="9"/>
    <n v="561924"/>
    <n v="584401"/>
    <n v="686087"/>
    <n v="26388"/>
    <s v="0170"/>
    <s v="PROFESSIONAL STAFF SAL        "/>
    <s v="GOF11"/>
    <s v="General Fund Allocation                 "/>
    <s v="GOF1"/>
    <s v="General Operating Fund                  "/>
    <s v="GOF"/>
    <x v="0"/>
    <s v="GENERAL OPERATING FUND                  "/>
  </r>
  <r>
    <x v="0"/>
    <s v="0"/>
    <s v="GU"/>
    <x v="0"/>
    <s v="272"/>
    <x v="10"/>
    <n v="13220"/>
    <n v="13749"/>
    <n v="15963"/>
    <n v="615"/>
    <s v="0110"/>
    <s v="INSTR/RES FACULTY SAL         "/>
    <s v="DOF11"/>
    <s v="Local Fund Allocation                   "/>
    <s v="DOF1"/>
    <s v="DOF-LFA                                 "/>
    <s v="DOF"/>
    <x v="0"/>
    <s v="DESIGNATED OPERATING FUND               "/>
  </r>
  <r>
    <x v="0"/>
    <s v="0"/>
    <s v="GU"/>
    <x v="0"/>
    <s v="272"/>
    <x v="10"/>
    <n v="3868410"/>
    <n v="4023146"/>
    <n v="4670873"/>
    <n v="179649"/>
    <s v="0110"/>
    <s v="INSTR/RES FACULTY SAL         "/>
    <s v="GOF11"/>
    <s v="General Fund Allocation                 "/>
    <s v="GOF1"/>
    <s v="General Operating Fund                  "/>
    <s v="GOF"/>
    <x v="0"/>
    <s v="GENERAL OPERATING FUND                  "/>
  </r>
  <r>
    <x v="0"/>
    <s v="0"/>
    <s v="GU"/>
    <x v="0"/>
    <s v="272"/>
    <x v="10"/>
    <n v="71415"/>
    <n v="78557"/>
    <n v="79500"/>
    <n v="7228"/>
    <s v="0130"/>
    <s v="GRAD SCH STD TEACH SAL        "/>
    <s v="GOF11"/>
    <s v="General Fund Allocation                 "/>
    <s v="GOF1"/>
    <s v="General Operating Fund                  "/>
    <s v="GOF"/>
    <x v="0"/>
    <s v="GENERAL OPERATING FUND                  "/>
  </r>
  <r>
    <x v="0"/>
    <s v="0"/>
    <s v="GU"/>
    <x v="0"/>
    <s v="272"/>
    <x v="10"/>
    <n v="11232"/>
    <n v="12355"/>
    <n v="12503"/>
    <n v="1136"/>
    <s v="0140"/>
    <s v="GRAD STD NON-TEACH SAL        "/>
    <s v="DOF15"/>
    <s v="Indirect Cost Recovery                  "/>
    <s v="DOF2"/>
    <s v="DOF-ICR                                 "/>
    <s v="DOF"/>
    <x v="0"/>
    <s v="DESIGNATED OPERATING FUND               "/>
  </r>
  <r>
    <x v="0"/>
    <s v="0"/>
    <s v="GU"/>
    <x v="0"/>
    <s v="272"/>
    <x v="10"/>
    <n v="74805"/>
    <n v="82286"/>
    <n v="83273"/>
    <n v="7570"/>
    <s v="0140"/>
    <s v="GRAD STD NON-TEACH SAL        "/>
    <s v="GOF11"/>
    <s v="General Fund Allocation                 "/>
    <s v="GOF1"/>
    <s v="General Operating Fund                  "/>
    <s v="GOF"/>
    <x v="0"/>
    <s v="GENERAL OPERATING FUND                  "/>
  </r>
  <r>
    <x v="0"/>
    <s v="0"/>
    <s v="GU"/>
    <x v="0"/>
    <s v="272"/>
    <x v="10"/>
    <n v="60576"/>
    <n v="62999"/>
    <n v="74591"/>
    <n v="2869"/>
    <s v="0160"/>
    <s v="CLASS (HEPB) STAFF SAL        "/>
    <s v="DOF11"/>
    <s v="Local Fund Allocation                   "/>
    <s v="DOF1"/>
    <s v="DOF-LFA                                 "/>
    <s v="DOF"/>
    <x v="0"/>
    <s v="DESIGNATED OPERATING FUND               "/>
  </r>
  <r>
    <x v="0"/>
    <s v="0"/>
    <s v="GU"/>
    <x v="0"/>
    <s v="272"/>
    <x v="10"/>
    <n v="250812"/>
    <n v="260844"/>
    <n v="308839"/>
    <n v="11878"/>
    <s v="0160"/>
    <s v="CLASS (HEPB) STAFF SAL        "/>
    <s v="DOF15"/>
    <s v="Indirect Cost Recovery                  "/>
    <s v="DOF2"/>
    <s v="DOF-ICR                                 "/>
    <s v="DOF"/>
    <x v="0"/>
    <s v="DESIGNATED OPERATING FUND               "/>
  </r>
  <r>
    <x v="0"/>
    <s v="0"/>
    <s v="GU"/>
    <x v="0"/>
    <s v="272"/>
    <x v="10"/>
    <n v="100536"/>
    <n v="104557"/>
    <n v="123795"/>
    <n v="4760"/>
    <s v="0160"/>
    <s v="CLASS (HEPB) STAFF SAL        "/>
    <s v="GOF11"/>
    <s v="General Fund Allocation                 "/>
    <s v="GOF1"/>
    <s v="General Operating Fund                  "/>
    <s v="GOF"/>
    <x v="0"/>
    <s v="GENERAL OPERATING FUND                  "/>
  </r>
  <r>
    <x v="0"/>
    <s v="0"/>
    <s v="GU"/>
    <x v="0"/>
    <s v="272"/>
    <x v="10"/>
    <n v="42576"/>
    <n v="44279"/>
    <n v="52426"/>
    <n v="2016"/>
    <s v="0160"/>
    <s v="CLASS (HEPB) STAFF SAL        "/>
    <s v="ROF40"/>
    <s v="Auxiliary Educ Activity                 "/>
    <s v="ROF4"/>
    <s v="Auxiliary Educational Activities        "/>
    <s v="ROF"/>
    <x v="1"/>
    <s v="RESTRICTED OPERATING FUND               "/>
  </r>
  <r>
    <x v="0"/>
    <s v="0"/>
    <s v="GU"/>
    <x v="0"/>
    <s v="272"/>
    <x v="10"/>
    <n v="135504"/>
    <n v="140924"/>
    <n v="165445"/>
    <n v="6363"/>
    <s v="0170"/>
    <s v="PROFESSIONAL STAFF SAL        "/>
    <s v="DOF11"/>
    <s v="Local Fund Allocation                   "/>
    <s v="DOF1"/>
    <s v="DOF-LFA                                 "/>
    <s v="DOF"/>
    <x v="0"/>
    <s v="DESIGNATED OPERATING FUND               "/>
  </r>
  <r>
    <x v="0"/>
    <s v="0"/>
    <s v="GU"/>
    <x v="0"/>
    <s v="272"/>
    <x v="10"/>
    <n v="183492"/>
    <n v="190832"/>
    <n v="224037"/>
    <n v="8617"/>
    <s v="0170"/>
    <s v="PROFESSIONAL STAFF SAL        "/>
    <s v="DOF15"/>
    <s v="Indirect Cost Recovery                  "/>
    <s v="DOF2"/>
    <s v="DOF-ICR                                 "/>
    <s v="DOF"/>
    <x v="0"/>
    <s v="DESIGNATED OPERATING FUND               "/>
  </r>
  <r>
    <x v="0"/>
    <s v="0"/>
    <s v="GU"/>
    <x v="0"/>
    <s v="272"/>
    <x v="10"/>
    <n v="603792"/>
    <n v="627944"/>
    <n v="737206"/>
    <n v="28354"/>
    <s v="0170"/>
    <s v="PROFESSIONAL STAFF SAL        "/>
    <s v="GOF11"/>
    <s v="General Fund Allocation                 "/>
    <s v="GOF1"/>
    <s v="General Operating Fund                  "/>
    <s v="GOF"/>
    <x v="0"/>
    <s v="GENERAL OPERATING FUND                  "/>
  </r>
  <r>
    <x v="0"/>
    <s v="0"/>
    <s v="GU"/>
    <x v="0"/>
    <s v="282"/>
    <x v="11"/>
    <n v="111126"/>
    <n v="115571"/>
    <n v="134178"/>
    <n v="5161"/>
    <s v="0110"/>
    <s v="INSTR/RES FACULTY SAL         "/>
    <s v="DOF11"/>
    <s v="Local Fund Allocation                   "/>
    <s v="DOF1"/>
    <s v="DOF-LFA                                 "/>
    <s v="DOF"/>
    <x v="0"/>
    <s v="DESIGNATED OPERATING FUND               "/>
  </r>
  <r>
    <x v="0"/>
    <s v="0"/>
    <s v="GU"/>
    <x v="0"/>
    <s v="282"/>
    <x v="11"/>
    <n v="545934"/>
    <n v="567771"/>
    <n v="659182"/>
    <n v="25353"/>
    <s v="0110"/>
    <s v="INSTR/RES FACULTY SAL         "/>
    <s v="GOF11"/>
    <s v="General Fund Allocation                 "/>
    <s v="GOF1"/>
    <s v="General Operating Fund                  "/>
    <s v="GOF"/>
    <x v="0"/>
    <s v="GENERAL OPERATING FUND                  "/>
  </r>
  <r>
    <x v="0"/>
    <s v="0"/>
    <s v="CR"/>
    <x v="1"/>
    <s v="403"/>
    <x v="12"/>
    <n v="367131"/>
    <n v="381816"/>
    <n v="443288"/>
    <n v="17049"/>
    <s v="0110"/>
    <s v="INSTR/RES FACULTY SAL         "/>
    <s v="GOF11"/>
    <s v="General Fund Allocation                 "/>
    <s v="GOF1"/>
    <s v="General Operating Fund                  "/>
    <s v="GOF"/>
    <x v="0"/>
    <s v="GENERAL OPERATING FUND                  "/>
  </r>
  <r>
    <x v="0"/>
    <s v="0"/>
    <s v="GU"/>
    <x v="0"/>
    <s v="252"/>
    <x v="13"/>
    <n v="5759134"/>
    <n v="5989499"/>
    <n v="6953808"/>
    <n v="267453"/>
    <s v="0110"/>
    <s v="INSTR/RES FACULTY SAL         "/>
    <s v="GOF11"/>
    <s v="General Fund Allocation                 "/>
    <s v="GOF1"/>
    <s v="General Operating Fund                  "/>
    <s v="GOF"/>
    <x v="0"/>
    <s v="GENERAL OPERATING FUND                  "/>
  </r>
  <r>
    <x v="0"/>
    <s v="0"/>
    <s v="GU"/>
    <x v="0"/>
    <s v="252"/>
    <x v="13"/>
    <n v="2238"/>
    <n v="2328"/>
    <n v="2617"/>
    <n v="101"/>
    <s v="0120"/>
    <s v="AUX TEACHING STAFF SAL        "/>
    <s v="ROF40"/>
    <s v="Auxiliary Educ Activity                 "/>
    <s v="ROF4"/>
    <s v="Auxiliary Educational Activities        "/>
    <s v="ROF"/>
    <x v="1"/>
    <s v="RESTRICTED OPERATING FUND               "/>
  </r>
  <r>
    <x v="0"/>
    <s v="0"/>
    <s v="GU"/>
    <x v="0"/>
    <s v="252"/>
    <x v="13"/>
    <n v="93960"/>
    <n v="103356"/>
    <n v="104596"/>
    <n v="9508"/>
    <s v="0130"/>
    <s v="GRAD SCH STD TEACH SAL        "/>
    <s v="GOF11"/>
    <s v="General Fund Allocation                 "/>
    <s v="GOF1"/>
    <s v="General Operating Fund                  "/>
    <s v="GOF"/>
    <x v="0"/>
    <s v="GENERAL OPERATING FUND                  "/>
  </r>
  <r>
    <x v="0"/>
    <s v="0"/>
    <s v="GU"/>
    <x v="0"/>
    <s v="252"/>
    <x v="13"/>
    <n v="71160"/>
    <n v="74006"/>
    <n v="87623"/>
    <n v="3370"/>
    <s v="0160"/>
    <s v="CLASS (HEPB) STAFF SAL        "/>
    <s v="GOF11"/>
    <s v="General Fund Allocation                 "/>
    <s v="GOF1"/>
    <s v="General Operating Fund                  "/>
    <s v="GOF"/>
    <x v="0"/>
    <s v="GENERAL OPERATING FUND                  "/>
  </r>
  <r>
    <x v="0"/>
    <s v="0"/>
    <s v="GU"/>
    <x v="0"/>
    <s v="252"/>
    <x v="13"/>
    <n v="38271"/>
    <n v="39802"/>
    <n v="46728"/>
    <n v="1798"/>
    <s v="0170"/>
    <s v="PROFESSIONAL STAFF SAL        "/>
    <s v="DOF15"/>
    <s v="Indirect Cost Recovery                  "/>
    <s v="DOF2"/>
    <s v="DOF-ICR                                 "/>
    <s v="DOF"/>
    <x v="0"/>
    <s v="DESIGNATED OPERATING FUND               "/>
  </r>
  <r>
    <x v="0"/>
    <s v="0"/>
    <s v="GU"/>
    <x v="0"/>
    <s v="252"/>
    <x v="13"/>
    <n v="1325032"/>
    <n v="1378033"/>
    <n v="1617811"/>
    <n v="62223"/>
    <s v="0170"/>
    <s v="PROFESSIONAL STAFF SAL        "/>
    <s v="GOF11"/>
    <s v="General Fund Allocation                 "/>
    <s v="GOF1"/>
    <s v="General Operating Fund                  "/>
    <s v="GOF"/>
    <x v="0"/>
    <s v="GENERAL OPERATING FUND                  "/>
  </r>
  <r>
    <x v="0"/>
    <s v="0"/>
    <s v="GU"/>
    <x v="0"/>
    <s v="254"/>
    <x v="0"/>
    <n v="84091"/>
    <n v="87455"/>
    <n v="101535"/>
    <n v="3905"/>
    <s v="0110"/>
    <s v="INSTR/RES FACULTY SAL         "/>
    <s v="DOF15"/>
    <s v="Indirect Cost Recovery                  "/>
    <s v="DOF2"/>
    <s v="DOF-ICR                                 "/>
    <s v="DOF"/>
    <x v="0"/>
    <s v="DESIGNATED OPERATING FUND               "/>
  </r>
  <r>
    <x v="0"/>
    <s v="0"/>
    <s v="GU"/>
    <x v="0"/>
    <s v="254"/>
    <x v="0"/>
    <n v="84050975"/>
    <n v="87413014"/>
    <n v="101486509"/>
    <n v="3903327"/>
    <s v="0110"/>
    <s v="INSTR/RES FACULTY SAL         "/>
    <s v="GOF11"/>
    <s v="General Fund Allocation                 "/>
    <s v="GOF1"/>
    <s v="General Operating Fund                  "/>
    <s v="GOF"/>
    <x v="0"/>
    <s v="GENERAL OPERATING FUND                  "/>
  </r>
  <r>
    <x v="0"/>
    <s v="0"/>
    <s v="GU"/>
    <x v="0"/>
    <s v="254"/>
    <x v="0"/>
    <n v="8184"/>
    <n v="8511"/>
    <n v="9566"/>
    <n v="367"/>
    <s v="0120"/>
    <s v="AUX TEACHING STAFF SAL        "/>
    <s v="DOF15"/>
    <s v="Indirect Cost Recovery                  "/>
    <s v="DOF2"/>
    <s v="DOF-ICR                                 "/>
    <s v="DOF"/>
    <x v="0"/>
    <s v="DESIGNATED OPERATING FUND               "/>
  </r>
  <r>
    <x v="0"/>
    <s v="0"/>
    <s v="GU"/>
    <x v="0"/>
    <s v="254"/>
    <x v="0"/>
    <n v="186918"/>
    <n v="194395"/>
    <n v="218500"/>
    <n v="8404"/>
    <s v="0120"/>
    <s v="AUX TEACHING STAFF SAL        "/>
    <s v="GOF11"/>
    <s v="General Fund Allocation                 "/>
    <s v="GOF1"/>
    <s v="General Operating Fund                  "/>
    <s v="GOF"/>
    <x v="0"/>
    <s v="GENERAL OPERATING FUND                  "/>
  </r>
  <r>
    <x v="0"/>
    <s v="0"/>
    <s v="GU"/>
    <x v="0"/>
    <s v="254"/>
    <x v="0"/>
    <n v="12802870"/>
    <n v="14083157"/>
    <n v="14252155"/>
    <n v="1295651"/>
    <s v="0130"/>
    <s v="GRAD SCH STD TEACH SAL        "/>
    <s v="GOF11"/>
    <s v="General Fund Allocation                 "/>
    <s v="GOF1"/>
    <s v="General Operating Fund                  "/>
    <s v="GOF"/>
    <x v="0"/>
    <s v="GENERAL OPERATING FUND                  "/>
  </r>
  <r>
    <x v="0"/>
    <s v="0"/>
    <s v="GU"/>
    <x v="0"/>
    <s v="254"/>
    <x v="0"/>
    <n v="49494"/>
    <n v="54443"/>
    <n v="55096"/>
    <n v="5008"/>
    <s v="0140"/>
    <s v="GRAD STD NON-TEACH SAL        "/>
    <s v="DOF15"/>
    <s v="Indirect Cost Recovery                  "/>
    <s v="DOF2"/>
    <s v="DOF-ICR                                 "/>
    <s v="DOF"/>
    <x v="0"/>
    <s v="DESIGNATED OPERATING FUND               "/>
  </r>
  <r>
    <x v="0"/>
    <s v="0"/>
    <s v="GU"/>
    <x v="0"/>
    <s v="254"/>
    <x v="0"/>
    <n v="1072903"/>
    <n v="1180193"/>
    <n v="1194355"/>
    <n v="108577"/>
    <s v="0140"/>
    <s v="GRAD STD NON-TEACH SAL        "/>
    <s v="GOF11"/>
    <s v="General Fund Allocation                 "/>
    <s v="GOF1"/>
    <s v="General Operating Fund                  "/>
    <s v="GOF"/>
    <x v="0"/>
    <s v="GENERAL OPERATING FUND                  "/>
  </r>
  <r>
    <x v="0"/>
    <s v="0"/>
    <s v="GU"/>
    <x v="0"/>
    <s v="282"/>
    <x v="11"/>
    <n v="217942"/>
    <n v="226660"/>
    <n v="254766"/>
    <n v="9799"/>
    <s v="0120"/>
    <s v="AUX TEACHING STAFF SAL        "/>
    <s v="GOF11"/>
    <s v="General Fund Allocation                 "/>
    <s v="GOF1"/>
    <s v="General Operating Fund                  "/>
    <s v="GOF"/>
    <x v="0"/>
    <s v="GENERAL OPERATING FUND                  "/>
  </r>
  <r>
    <x v="0"/>
    <s v="0"/>
    <s v="GU"/>
    <x v="0"/>
    <s v="282"/>
    <x v="11"/>
    <n v="620241"/>
    <n v="682265"/>
    <n v="690452"/>
    <n v="62768"/>
    <s v="0130"/>
    <s v="GRAD SCH STD TEACH SAL        "/>
    <s v="GOF11"/>
    <s v="General Fund Allocation                 "/>
    <s v="GOF1"/>
    <s v="General Operating Fund                  "/>
    <s v="GOF"/>
    <x v="0"/>
    <s v="GENERAL OPERATING FUND                  "/>
  </r>
  <r>
    <x v="0"/>
    <s v="0"/>
    <s v="GU"/>
    <x v="0"/>
    <s v="282"/>
    <x v="11"/>
    <n v="51358"/>
    <n v="56494"/>
    <n v="57172"/>
    <n v="5198"/>
    <s v="0140"/>
    <s v="GRAD STD NON-TEACH SAL        "/>
    <s v="GOF11"/>
    <s v="General Fund Allocation                 "/>
    <s v="GOF1"/>
    <s v="General Operating Fund                  "/>
    <s v="GOF"/>
    <x v="0"/>
    <s v="GENERAL OPERATING FUND                  "/>
  </r>
  <r>
    <x v="0"/>
    <s v="0"/>
    <s v="GU"/>
    <x v="0"/>
    <s v="282"/>
    <x v="11"/>
    <n v="72300"/>
    <n v="75192"/>
    <n v="89027"/>
    <n v="3424"/>
    <s v="0160"/>
    <s v="CLASS (HEPB) STAFF SAL        "/>
    <s v="GOF11"/>
    <s v="General Fund Allocation                 "/>
    <s v="GOF1"/>
    <s v="General Operating Fund                  "/>
    <s v="GOF"/>
    <x v="0"/>
    <s v="GENERAL OPERATING FUND                  "/>
  </r>
  <r>
    <x v="0"/>
    <s v="0"/>
    <s v="GU"/>
    <x v="0"/>
    <s v="282"/>
    <x v="11"/>
    <n v="313164"/>
    <n v="325691"/>
    <n v="382361"/>
    <n v="14706"/>
    <s v="0170"/>
    <s v="PROFESSIONAL STAFF SAL        "/>
    <s v="DOF11"/>
    <s v="Local Fund Allocation                   "/>
    <s v="DOF1"/>
    <s v="DOF-LFA                                 "/>
    <s v="DOF"/>
    <x v="0"/>
    <s v="DESIGNATED OPERATING FUND               "/>
  </r>
  <r>
    <x v="0"/>
    <s v="0"/>
    <s v="GU"/>
    <x v="0"/>
    <s v="282"/>
    <x v="11"/>
    <n v="2794038"/>
    <n v="2905800"/>
    <n v="3411409"/>
    <n v="131208"/>
    <s v="0170"/>
    <s v="PROFESSIONAL STAFF SAL        "/>
    <s v="GOF11"/>
    <s v="General Fund Allocation                 "/>
    <s v="GOF1"/>
    <s v="General Operating Fund                  "/>
    <s v="GOF"/>
    <x v="0"/>
    <s v="GENERAL OPERATING FUND                  "/>
  </r>
  <r>
    <x v="1"/>
    <s v="3"/>
    <s v="GU"/>
    <x v="0"/>
    <s v="530"/>
    <x v="14"/>
    <n v="4141299"/>
    <n v="4306951"/>
    <n v="5000370"/>
    <n v="192322"/>
    <s v="0110"/>
    <s v="INSTR/RES FACULTY SAL         "/>
    <s v="GOF13"/>
    <s v="Branch Campus Allocation                "/>
    <s v="GOF1"/>
    <s v="General Operating Fund                  "/>
    <s v="GOF"/>
    <x v="0"/>
    <s v="GENERAL OPERATING FUND                  "/>
  </r>
  <r>
    <x v="1"/>
    <s v="3"/>
    <s v="GU"/>
    <x v="0"/>
    <s v="530"/>
    <x v="14"/>
    <n v="140340"/>
    <n v="145954"/>
    <n v="172810"/>
    <n v="6647"/>
    <s v="0160"/>
    <s v="CLASS (HEPB) STAFF SAL        "/>
    <s v="GOF13"/>
    <s v="Branch Campus Allocation                "/>
    <s v="GOF1"/>
    <s v="General Operating Fund                  "/>
    <s v="GOF"/>
    <x v="0"/>
    <s v="GENERAL OPERATING FUND                  "/>
  </r>
  <r>
    <x v="1"/>
    <s v="3"/>
    <s v="GU"/>
    <x v="0"/>
    <s v="530"/>
    <x v="14"/>
    <n v="369072"/>
    <n v="383835"/>
    <n v="450622"/>
    <n v="17331"/>
    <s v="0170"/>
    <s v="PROFESSIONAL STAFF SAL        "/>
    <s v="GOF13"/>
    <s v="Branch Campus Allocation                "/>
    <s v="GOF1"/>
    <s v="General Operating Fund                  "/>
    <s v="GOF"/>
    <x v="0"/>
    <s v="GENERAL OPERATING FUND                  "/>
  </r>
  <r>
    <x v="1"/>
    <s v="3"/>
    <s v="GU"/>
    <x v="0"/>
    <s v="540"/>
    <x v="15"/>
    <n v="1391381"/>
    <n v="1447036"/>
    <n v="1680009"/>
    <n v="64616"/>
    <s v="0110"/>
    <s v="INSTR/RES FACULTY SAL         "/>
    <s v="GOF13"/>
    <s v="Branch Campus Allocation                "/>
    <s v="GOF1"/>
    <s v="General Operating Fund                  "/>
    <s v="GOF"/>
    <x v="0"/>
    <s v="GENERAL OPERATING FUND                  "/>
  </r>
  <r>
    <x v="1"/>
    <s v="3"/>
    <s v="GU"/>
    <x v="0"/>
    <s v="540"/>
    <x v="15"/>
    <n v="60396"/>
    <n v="62812"/>
    <n v="74369"/>
    <n v="2860"/>
    <s v="0160"/>
    <s v="CLASS (HEPB) STAFF SAL        "/>
    <s v="GOF13"/>
    <s v="Branch Campus Allocation                "/>
    <s v="GOF1"/>
    <s v="General Operating Fund                  "/>
    <s v="GOF"/>
    <x v="0"/>
    <s v="GENERAL OPERATING FUND                  "/>
  </r>
  <r>
    <x v="1"/>
    <s v="3"/>
    <s v="GU"/>
    <x v="0"/>
    <s v="540"/>
    <x v="15"/>
    <n v="264038"/>
    <n v="274600"/>
    <n v="322380"/>
    <n v="12399"/>
    <s v="0170"/>
    <s v="PROFESSIONAL STAFF SAL        "/>
    <s v="GOF13"/>
    <s v="Branch Campus Allocation                "/>
    <s v="GOF1"/>
    <s v="General Operating Fund                  "/>
    <s v="GOF"/>
    <x v="0"/>
    <s v="GENERAL OPERATING FUND                  "/>
  </r>
  <r>
    <x v="1"/>
    <s v="3"/>
    <s v="GU"/>
    <x v="0"/>
    <s v="550"/>
    <x v="16"/>
    <n v="3752518"/>
    <n v="3902619"/>
    <n v="4530941"/>
    <n v="174268"/>
    <s v="0110"/>
    <s v="INSTR/RES FACULTY SAL         "/>
    <s v="GOF13"/>
    <s v="Branch Campus Allocation                "/>
    <s v="GOF1"/>
    <s v="General Operating Fund                  "/>
    <s v="GOF"/>
    <x v="0"/>
    <s v="GENERAL OPERATING FUND                  "/>
  </r>
  <r>
    <x v="1"/>
    <s v="3"/>
    <s v="GU"/>
    <x v="0"/>
    <s v="550"/>
    <x v="16"/>
    <n v="233424"/>
    <n v="242761"/>
    <n v="287429"/>
    <n v="11055"/>
    <s v="0160"/>
    <s v="CLASS (HEPB) STAFF SAL        "/>
    <s v="GOF13"/>
    <s v="Branch Campus Allocation                "/>
    <s v="GOF1"/>
    <s v="General Operating Fund                  "/>
    <s v="GOF"/>
    <x v="0"/>
    <s v="GENERAL OPERATING FUND                  "/>
  </r>
  <r>
    <x v="1"/>
    <s v="3"/>
    <s v="GU"/>
    <x v="0"/>
    <s v="550"/>
    <x v="16"/>
    <n v="265084"/>
    <n v="275687"/>
    <n v="323657"/>
    <n v="12448"/>
    <s v="0170"/>
    <s v="PROFESSIONAL STAFF SAL        "/>
    <s v="GOF13"/>
    <s v="Branch Campus Allocation                "/>
    <s v="GOF1"/>
    <s v="General Operating Fund                  "/>
    <s v="GOF"/>
    <x v="0"/>
    <s v="GENERAL OPERATING FUND                  "/>
  </r>
  <r>
    <x v="1"/>
    <s v="3"/>
    <s v="GU"/>
    <x v="0"/>
    <s v="560"/>
    <x v="17"/>
    <n v="4648328"/>
    <n v="4834261"/>
    <n v="5612577"/>
    <n v="215868"/>
    <s v="0110"/>
    <s v="INSTR/RES FACULTY SAL         "/>
    <s v="GOF13"/>
    <s v="Branch Campus Allocation                "/>
    <s v="GOF1"/>
    <s v="General Operating Fund                  "/>
    <s v="GOF"/>
    <x v="0"/>
    <s v="GENERAL OPERATING FUND                  "/>
  </r>
  <r>
    <x v="1"/>
    <s v="3"/>
    <s v="GU"/>
    <x v="0"/>
    <s v="560"/>
    <x v="17"/>
    <n v="148293"/>
    <n v="163122"/>
    <n v="165079"/>
    <n v="15006"/>
    <s v="0130"/>
    <s v="GRAD SCH STD TEACH SAL        "/>
    <s v="GOF13"/>
    <s v="Branch Campus Allocation                "/>
    <s v="GOF1"/>
    <s v="General Operating Fund                  "/>
    <s v="GOF"/>
    <x v="0"/>
    <s v="GENERAL OPERATING FUND                  "/>
  </r>
  <r>
    <x v="1"/>
    <s v="3"/>
    <s v="GU"/>
    <x v="0"/>
    <s v="560"/>
    <x v="17"/>
    <n v="116520"/>
    <n v="121181"/>
    <n v="143478"/>
    <n v="5518"/>
    <s v="0160"/>
    <s v="CLASS (HEPB) STAFF SAL        "/>
    <s v="GOF13"/>
    <s v="Branch Campus Allocation                "/>
    <s v="GOF1"/>
    <s v="General Operating Fund                  "/>
    <s v="GOF"/>
    <x v="0"/>
    <s v="GENERAL OPERATING FUND                  "/>
  </r>
  <r>
    <x v="1"/>
    <s v="3"/>
    <s v="GU"/>
    <x v="0"/>
    <s v="560"/>
    <x v="17"/>
    <n v="452803"/>
    <n v="470915"/>
    <n v="552854"/>
    <n v="21263"/>
    <s v="0170"/>
    <s v="PROFESSIONAL STAFF SAL        "/>
    <s v="GOF13"/>
    <s v="Branch Campus Allocation                "/>
    <s v="GOF1"/>
    <s v="General Operating Fund                  "/>
    <s v="GOF"/>
    <x v="0"/>
    <s v="GENERAL OPERATING FUND                  "/>
  </r>
  <r>
    <x v="1"/>
    <s v="3"/>
    <s v="GU"/>
    <x v="0"/>
    <s v="580"/>
    <x v="18"/>
    <n v="1766801"/>
    <n v="1837473"/>
    <n v="2133306"/>
    <n v="82050"/>
    <s v="0110"/>
    <s v="INSTR/RES FACULTY SAL         "/>
    <s v="GOF13"/>
    <s v="Branch Campus Allocation                "/>
    <s v="GOF1"/>
    <s v="General Operating Fund                  "/>
    <s v="GOF"/>
    <x v="0"/>
    <s v="GENERAL OPERATING FUND                  "/>
  </r>
  <r>
    <x v="1"/>
    <s v="3"/>
    <s v="GU"/>
    <x v="0"/>
    <s v="580"/>
    <x v="18"/>
    <n v="38748"/>
    <n v="40298"/>
    <n v="47713"/>
    <n v="1835"/>
    <s v="0160"/>
    <s v="CLASS (HEPB) STAFF SAL        "/>
    <s v="GOF13"/>
    <s v="Branch Campus Allocation                "/>
    <s v="GOF1"/>
    <s v="General Operating Fund                  "/>
    <s v="GOF"/>
    <x v="0"/>
    <s v="GENERAL OPERATING FUND                  "/>
  </r>
  <r>
    <x v="1"/>
    <s v="3"/>
    <s v="GU"/>
    <x v="0"/>
    <s v="580"/>
    <x v="18"/>
    <n v="279894"/>
    <n v="291090"/>
    <n v="341740"/>
    <n v="13144"/>
    <s v="0170"/>
    <s v="PROFESSIONAL STAFF SAL        "/>
    <s v="GOF13"/>
    <s v="Branch Campus Allocation                "/>
    <s v="GOF1"/>
    <s v="General Operating Fund                  "/>
    <s v="GOF"/>
    <x v="0"/>
    <s v="GENERAL OPERATING FUND                  "/>
  </r>
  <r>
    <x v="2"/>
    <s v="8"/>
    <s v="GU"/>
    <x v="0"/>
    <s v="625"/>
    <x v="19"/>
    <n v="796212"/>
    <n v="828060"/>
    <n v="980423"/>
    <n v="37708"/>
    <s v="0160"/>
    <s v="CLASS (HEPB) STAFF SAL        "/>
    <s v="GOF13"/>
    <s v="Branch Campus Allocation                "/>
    <s v="GOF1"/>
    <s v="General Operating Fund                  "/>
    <s v="GOF"/>
    <x v="0"/>
    <s v="GENERAL OPERATING FUND                  "/>
  </r>
  <r>
    <x v="2"/>
    <s v="8"/>
    <s v="GU"/>
    <x v="0"/>
    <s v="625"/>
    <x v="19"/>
    <n v="2132088"/>
    <n v="2217372"/>
    <n v="2603195"/>
    <n v="100124"/>
    <s v="0170"/>
    <s v="PROFESSIONAL STAFF SAL        "/>
    <s v="GOF13"/>
    <s v="Branch Campus Allocation                "/>
    <s v="GOF1"/>
    <s v="General Operating Fund                  "/>
    <s v="GOF"/>
    <x v="0"/>
    <s v="GENERAL OPERATING FUND                  "/>
  </r>
  <r>
    <x v="2"/>
    <s v="8"/>
    <s v="GU"/>
    <x v="0"/>
    <s v="625"/>
    <x v="19"/>
    <n v="0"/>
    <n v="0"/>
    <n v="0"/>
    <n v="0"/>
    <s v="0170"/>
    <s v="PROFESSIONAL STAFF SAL        "/>
    <s v="ROF40"/>
    <s v="Auxiliary Educ Activity                 "/>
    <s v="ROF4"/>
    <s v="Auxiliary Educational Activities        "/>
    <s v="ROF"/>
    <x v="1"/>
    <s v="RESTRICTED OPERATING FUND               "/>
  </r>
  <r>
    <x v="2"/>
    <s v="8"/>
    <s v="GU"/>
    <x v="0"/>
    <s v="630"/>
    <x v="20"/>
    <n v="3274778"/>
    <n v="3405769"/>
    <n v="3954098"/>
    <n v="152081"/>
    <s v="0110"/>
    <s v="INSTR/RES FACULTY SAL         "/>
    <s v="GOF13"/>
    <s v="Branch Campus Allocation                "/>
    <s v="GOF1"/>
    <s v="General Operating Fund                  "/>
    <s v="GOF"/>
    <x v="0"/>
    <s v="GENERAL OPERATING FUND                  "/>
  </r>
  <r>
    <x v="2"/>
    <s v="8"/>
    <s v="GU"/>
    <x v="0"/>
    <s v="630"/>
    <x v="20"/>
    <n v="150553"/>
    <n v="156575"/>
    <n v="175990"/>
    <n v="6768"/>
    <s v="0120"/>
    <s v="AUX TEACHING STAFF SAL        "/>
    <s v="GOF13"/>
    <s v="Branch Campus Allocation                "/>
    <s v="GOF1"/>
    <s v="General Operating Fund                  "/>
    <s v="GOF"/>
    <x v="0"/>
    <s v="GENERAL OPERATING FUND                  "/>
  </r>
  <r>
    <x v="2"/>
    <s v="8"/>
    <s v="GU"/>
    <x v="0"/>
    <s v="630"/>
    <x v="20"/>
    <n v="0"/>
    <n v="0"/>
    <n v="0"/>
    <n v="0"/>
    <s v="0120"/>
    <s v="AUX TEACHING STAFF SAL        "/>
    <s v="ROF40"/>
    <s v="Auxiliary Educ Activity                 "/>
    <s v="ROF4"/>
    <s v="Auxiliary Educational Activities        "/>
    <s v="ROF"/>
    <x v="1"/>
    <s v="RESTRICTED OPERATING FUND               "/>
  </r>
  <r>
    <x v="2"/>
    <s v="8"/>
    <s v="GU"/>
    <x v="0"/>
    <s v="630"/>
    <x v="20"/>
    <n v="101916"/>
    <n v="105993"/>
    <n v="125496"/>
    <n v="4827"/>
    <s v="0160"/>
    <s v="CLASS (HEPB) STAFF SAL        "/>
    <s v="GOF13"/>
    <s v="Branch Campus Allocation                "/>
    <s v="GOF1"/>
    <s v="General Operating Fund                  "/>
    <s v="GOF"/>
    <x v="0"/>
    <s v="GENERAL OPERATING FUND                  "/>
  </r>
  <r>
    <x v="2"/>
    <s v="8"/>
    <s v="GU"/>
    <x v="0"/>
    <s v="630"/>
    <x v="20"/>
    <n v="137034"/>
    <n v="142515"/>
    <n v="167313"/>
    <n v="6435"/>
    <s v="0170"/>
    <s v="PROFESSIONAL STAFF SAL        "/>
    <s v="GOF13"/>
    <s v="Branch Campus Allocation                "/>
    <s v="GOF1"/>
    <s v="General Operating Fund                  "/>
    <s v="GOF"/>
    <x v="0"/>
    <s v="GENERAL OPERATING FUND                  "/>
  </r>
  <r>
    <x v="2"/>
    <s v="8"/>
    <s v="GU"/>
    <x v="0"/>
    <s v="630"/>
    <x v="20"/>
    <n v="0"/>
    <n v="0"/>
    <n v="0"/>
    <n v="0"/>
    <s v="0170"/>
    <s v="PROFESSIONAL STAFF SAL        "/>
    <s v="ROF40"/>
    <s v="Auxiliary Educ Activity                 "/>
    <s v="ROF4"/>
    <s v="Auxiliary Educational Activities        "/>
    <s v="ROF"/>
    <x v="1"/>
    <s v="RESTRICTED OPERATING FUND               "/>
  </r>
  <r>
    <x v="2"/>
    <s v="8"/>
    <s v="GU"/>
    <x v="0"/>
    <s v="635"/>
    <x v="21"/>
    <n v="1821145"/>
    <n v="1893991"/>
    <n v="2198924"/>
    <n v="84575"/>
    <s v="0110"/>
    <s v="INSTR/RES FACULTY SAL         "/>
    <s v="GOF13"/>
    <s v="Branch Campus Allocation                "/>
    <s v="GOF1"/>
    <s v="General Operating Fund                  "/>
    <s v="GOF"/>
    <x v="0"/>
    <s v="GENERAL OPERATING FUND                  "/>
  </r>
  <r>
    <x v="2"/>
    <s v="8"/>
    <s v="GU"/>
    <x v="0"/>
    <s v="635"/>
    <x v="21"/>
    <n v="168572"/>
    <n v="175315"/>
    <n v="197054"/>
    <n v="7579"/>
    <s v="0120"/>
    <s v="AUX TEACHING STAFF SAL        "/>
    <s v="GOF13"/>
    <s v="Branch Campus Allocation                "/>
    <s v="GOF1"/>
    <s v="General Operating Fund                  "/>
    <s v="GOF"/>
    <x v="0"/>
    <s v="GENERAL OPERATING FUND                  "/>
  </r>
  <r>
    <x v="2"/>
    <s v="8"/>
    <s v="GU"/>
    <x v="0"/>
    <s v="635"/>
    <x v="21"/>
    <n v="91524"/>
    <n v="95185"/>
    <n v="112699"/>
    <n v="4335"/>
    <s v="0160"/>
    <s v="CLASS (HEPB) STAFF SAL        "/>
    <s v="GOF13"/>
    <s v="Branch Campus Allocation                "/>
    <s v="GOF1"/>
    <s v="General Operating Fund                  "/>
    <s v="GOF"/>
    <x v="0"/>
    <s v="GENERAL OPERATING FUND                  "/>
  </r>
  <r>
    <x v="2"/>
    <s v="8"/>
    <s v="GU"/>
    <x v="0"/>
    <s v="635"/>
    <x v="21"/>
    <n v="440316"/>
    <n v="457929"/>
    <n v="537609"/>
    <n v="20678"/>
    <s v="0170"/>
    <s v="PROFESSIONAL STAFF SAL        "/>
    <s v="GOF13"/>
    <s v="Branch Campus Allocation                "/>
    <s v="GOF1"/>
    <s v="General Operating Fund                  "/>
    <s v="GOF"/>
    <x v="0"/>
    <s v="GENERAL OPERATING FUND                  "/>
  </r>
  <r>
    <x v="2"/>
    <s v="8"/>
    <s v="GU"/>
    <x v="0"/>
    <s v="635"/>
    <x v="21"/>
    <n v="0"/>
    <n v="0"/>
    <n v="0"/>
    <n v="0"/>
    <s v="0170"/>
    <s v="PROFESSIONAL STAFF SAL        "/>
    <s v="ROF40"/>
    <s v="Auxiliary Educ Activity                 "/>
    <s v="ROF4"/>
    <s v="Auxiliary Educational Activities        "/>
    <s v="ROF"/>
    <x v="1"/>
    <s v="RESTRICTED OPERATING FUND               "/>
  </r>
  <r>
    <x v="2"/>
    <s v="8"/>
    <s v="GU"/>
    <x v="0"/>
    <s v="640"/>
    <x v="22"/>
    <n v="1271316"/>
    <n v="1322169"/>
    <n v="1535038"/>
    <n v="59040"/>
    <s v="0110"/>
    <s v="INSTR/RES FACULTY SAL         "/>
    <s v="GOF13"/>
    <s v="Branch Campus Allocation                "/>
    <s v="GOF1"/>
    <s v="General Operating Fund                  "/>
    <s v="GOF"/>
    <x v="0"/>
    <s v="GENERAL OPERATING FUND                  "/>
  </r>
  <r>
    <x v="2"/>
    <s v="8"/>
    <s v="GU"/>
    <x v="0"/>
    <s v="640"/>
    <x v="22"/>
    <n v="268191"/>
    <n v="278919"/>
    <n v="313505"/>
    <n v="12058"/>
    <s v="0120"/>
    <s v="AUX TEACHING STAFF SAL        "/>
    <s v="GOF13"/>
    <s v="Branch Campus Allocation                "/>
    <s v="GOF1"/>
    <s v="General Operating Fund                  "/>
    <s v="GOF"/>
    <x v="0"/>
    <s v="GENERAL OPERATING FUND                  "/>
  </r>
  <r>
    <x v="2"/>
    <s v="8"/>
    <s v="GU"/>
    <x v="0"/>
    <s v="640"/>
    <x v="22"/>
    <n v="44736"/>
    <n v="46525"/>
    <n v="55086"/>
    <n v="2119"/>
    <s v="0160"/>
    <s v="CLASS (HEPB) STAFF SAL        "/>
    <s v="GOF13"/>
    <s v="Branch Campus Allocation                "/>
    <s v="GOF1"/>
    <s v="General Operating Fund                  "/>
    <s v="GOF"/>
    <x v="0"/>
    <s v="GENERAL OPERATING FUND                  "/>
  </r>
  <r>
    <x v="2"/>
    <s v="8"/>
    <s v="GU"/>
    <x v="0"/>
    <s v="640"/>
    <x v="22"/>
    <n v="200328"/>
    <n v="208341"/>
    <n v="244592"/>
    <n v="9407"/>
    <s v="0170"/>
    <s v="PROFESSIONAL STAFF SAL        "/>
    <s v="GOF13"/>
    <s v="Branch Campus Allocation                "/>
    <s v="GOF1"/>
    <s v="General Operating Fund                  "/>
    <s v="GOF"/>
    <x v="0"/>
    <s v="GENERAL OPERATING FUND                  "/>
  </r>
  <r>
    <x v="2"/>
    <s v="8"/>
    <s v="GU"/>
    <x v="0"/>
    <s v="660"/>
    <x v="23"/>
    <n v="4993915"/>
    <n v="5193672"/>
    <n v="6029853"/>
    <n v="231918"/>
    <s v="0110"/>
    <s v="INSTR/RES FACULTY SAL         "/>
    <s v="GOF13"/>
    <s v="Branch Campus Allocation                "/>
    <s v="GOF1"/>
    <s v="General Operating Fund                  "/>
    <s v="GOF"/>
    <x v="0"/>
    <s v="GENERAL OPERATING FUND                  "/>
  </r>
  <r>
    <x v="2"/>
    <s v="8"/>
    <s v="GU"/>
    <x v="0"/>
    <s v="660"/>
    <x v="23"/>
    <n v="657447"/>
    <n v="683745"/>
    <n v="768529"/>
    <n v="29559"/>
    <s v="0120"/>
    <s v="AUX TEACHING STAFF SAL        "/>
    <s v="GOF13"/>
    <s v="Branch Campus Allocation                "/>
    <s v="GOF1"/>
    <s v="General Operating Fund                  "/>
    <s v="GOF"/>
    <x v="0"/>
    <s v="GENERAL OPERATING FUND                  "/>
  </r>
  <r>
    <x v="2"/>
    <s v="8"/>
    <s v="GU"/>
    <x v="0"/>
    <s v="660"/>
    <x v="23"/>
    <n v="217656"/>
    <n v="226362"/>
    <n v="268013"/>
    <n v="10308"/>
    <s v="0160"/>
    <s v="CLASS (HEPB) STAFF SAL        "/>
    <s v="GOF13"/>
    <s v="Branch Campus Allocation                "/>
    <s v="GOF1"/>
    <s v="General Operating Fund                  "/>
    <s v="GOF"/>
    <x v="0"/>
    <s v="GENERAL OPERATING FUND                  "/>
  </r>
  <r>
    <x v="2"/>
    <s v="8"/>
    <s v="GU"/>
    <x v="0"/>
    <s v="660"/>
    <x v="23"/>
    <n v="337960"/>
    <n v="351478"/>
    <n v="412635"/>
    <n v="15870"/>
    <s v="0170"/>
    <s v="PROFESSIONAL STAFF SAL        "/>
    <s v="GOF13"/>
    <s v="Branch Campus Allocation                "/>
    <s v="GOF1"/>
    <s v="General Operating Fund                  "/>
    <s v="GOF"/>
    <x v="0"/>
    <s v="GENERAL OPERATING FUND                  "/>
  </r>
  <r>
    <x v="2"/>
    <s v="8"/>
    <s v="GU"/>
    <x v="0"/>
    <s v="665"/>
    <x v="24"/>
    <n v="928632"/>
    <n v="965777"/>
    <n v="1121267"/>
    <n v="43125"/>
    <s v="0110"/>
    <s v="INSTR/RES FACULTY SAL         "/>
    <s v="GOF13"/>
    <s v="Branch Campus Allocation                "/>
    <s v="GOF1"/>
    <s v="General Operating Fund                  "/>
    <s v="GOF"/>
    <x v="0"/>
    <s v="GENERAL OPERATING FUND                  "/>
  </r>
  <r>
    <x v="2"/>
    <s v="8"/>
    <s v="GU"/>
    <x v="0"/>
    <s v="665"/>
    <x v="24"/>
    <n v="101154"/>
    <n v="105200"/>
    <n v="118245"/>
    <n v="4548"/>
    <s v="0120"/>
    <s v="AUX TEACHING STAFF SAL        "/>
    <s v="GOF13"/>
    <s v="Branch Campus Allocation                "/>
    <s v="GOF1"/>
    <s v="General Operating Fund                  "/>
    <s v="GOF"/>
    <x v="0"/>
    <s v="GENERAL OPERATING FUND                  "/>
  </r>
  <r>
    <x v="2"/>
    <s v="8"/>
    <s v="GU"/>
    <x v="0"/>
    <s v="665"/>
    <x v="24"/>
    <n v="39528"/>
    <n v="41109"/>
    <n v="48673"/>
    <n v="1872"/>
    <s v="0160"/>
    <s v="CLASS (HEPB) STAFF SAL        "/>
    <s v="GOF13"/>
    <s v="Branch Campus Allocation                "/>
    <s v="GOF1"/>
    <s v="General Operating Fund                  "/>
    <s v="GOF"/>
    <x v="0"/>
    <s v="GENERAL OPERATING FUND                  "/>
  </r>
  <r>
    <x v="2"/>
    <s v="8"/>
    <s v="GU"/>
    <x v="0"/>
    <s v="665"/>
    <x v="24"/>
    <n v="68640"/>
    <n v="71386"/>
    <n v="83807"/>
    <n v="3224"/>
    <s v="0170"/>
    <s v="PROFESSIONAL STAFF SAL        "/>
    <s v="GOF13"/>
    <s v="Branch Campus Allocation                "/>
    <s v="GOF1"/>
    <s v="General Operating Fund                  "/>
    <s v="GOF"/>
    <x v="0"/>
    <s v="GENERAL OPERATING FUND                  "/>
  </r>
  <r>
    <x v="2"/>
    <s v="8"/>
    <s v="GU"/>
    <x v="0"/>
    <s v="668"/>
    <x v="25"/>
    <n v="75126"/>
    <n v="78131"/>
    <n v="87819"/>
    <n v="3377"/>
    <s v="0120"/>
    <s v="AUX TEACHING STAFF SAL        "/>
    <s v="GOF13"/>
    <s v="Branch Campus Allocation                "/>
    <s v="GOF1"/>
    <s v="General Operating Fund                  "/>
    <s v="GOF"/>
    <x v="0"/>
    <s v="GENERAL OPERATING FUND                  "/>
  </r>
  <r>
    <x v="2"/>
    <s v="8"/>
    <s v="GU"/>
    <x v="0"/>
    <s v="668"/>
    <x v="25"/>
    <n v="62736"/>
    <n v="65245"/>
    <n v="77250"/>
    <n v="2971"/>
    <s v="0160"/>
    <s v="CLASS (HEPB) STAFF SAL        "/>
    <s v="GOF13"/>
    <s v="Branch Campus Allocation                "/>
    <s v="GOF1"/>
    <s v="General Operating Fund                  "/>
    <s v="GOF"/>
    <x v="0"/>
    <s v="GENERAL OPERATING FUND                  "/>
  </r>
  <r>
    <x v="2"/>
    <s v="8"/>
    <s v="GU"/>
    <x v="0"/>
    <s v="680"/>
    <x v="26"/>
    <n v="1054136"/>
    <n v="1096301"/>
    <n v="1272805"/>
    <n v="48953"/>
    <s v="0110"/>
    <s v="INSTR/RES FACULTY SAL         "/>
    <s v="GOF13"/>
    <s v="Branch Campus Allocation                "/>
    <s v="GOF1"/>
    <s v="General Operating Fund                  "/>
    <s v="GOF"/>
    <x v="0"/>
    <s v="GENERAL OPERATING FUND                  "/>
  </r>
  <r>
    <x v="2"/>
    <s v="8"/>
    <s v="GU"/>
    <x v="0"/>
    <s v="680"/>
    <x v="26"/>
    <n v="138864"/>
    <n v="144419"/>
    <n v="162327"/>
    <n v="6244"/>
    <s v="0120"/>
    <s v="AUX TEACHING STAFF SAL        "/>
    <s v="GOF13"/>
    <s v="Branch Campus Allocation                "/>
    <s v="GOF1"/>
    <s v="General Operating Fund                  "/>
    <s v="GOF"/>
    <x v="0"/>
    <s v="GENERAL OPERATING FUND                  "/>
  </r>
  <r>
    <x v="2"/>
    <s v="8"/>
    <s v="GU"/>
    <x v="0"/>
    <s v="680"/>
    <x v="26"/>
    <n v="84264"/>
    <n v="87635"/>
    <n v="103760"/>
    <n v="3991"/>
    <s v="0160"/>
    <s v="CLASS (HEPB) STAFF SAL        "/>
    <s v="GOF13"/>
    <s v="Branch Campus Allocation                "/>
    <s v="GOF1"/>
    <s v="General Operating Fund                  "/>
    <s v="GOF"/>
    <x v="0"/>
    <s v="GENERAL OPERATING FUND                  "/>
  </r>
  <r>
    <x v="2"/>
    <s v="8"/>
    <s v="GU"/>
    <x v="0"/>
    <s v="680"/>
    <x v="26"/>
    <n v="153192"/>
    <n v="159320"/>
    <n v="187042"/>
    <n v="7195"/>
    <s v="0170"/>
    <s v="PROFESSIONAL STAFF SAL        "/>
    <s v="GOF13"/>
    <s v="Branch Campus Allocation                "/>
    <s v="GOF1"/>
    <s v="General Operating Fund                  "/>
    <s v="GOF"/>
    <x v="0"/>
    <s v="GENERAL OPERATING FUND                  "/>
  </r>
  <r>
    <x v="2"/>
    <s v="8"/>
    <s v="GU"/>
    <x v="0"/>
    <s v="690"/>
    <x v="27"/>
    <n v="41520"/>
    <n v="43181"/>
    <n v="51126"/>
    <n v="1966"/>
    <s v="0160"/>
    <s v="CLASS (HEPB) STAFF SAL        "/>
    <s v="GOF13"/>
    <s v="Branch Campus Allocation                "/>
    <s v="GOF1"/>
    <s v="General Operating Fund                  "/>
    <s v="GOF"/>
    <x v="0"/>
    <s v="GENERAL OPERATING FUND                  "/>
  </r>
  <r>
    <x v="2"/>
    <s v="8"/>
    <s v="GU"/>
    <x v="0"/>
    <s v="690"/>
    <x v="27"/>
    <n v="1124376"/>
    <n v="1169351"/>
    <n v="1372818"/>
    <n v="52801"/>
    <s v="0170"/>
    <s v="PROFESSIONAL STAFF SAL        "/>
    <s v="GOF13"/>
    <s v="Branch Campus Allocation                "/>
    <s v="GOF1"/>
    <s v="General Operating Fund                  "/>
    <s v="GOF"/>
    <x v="0"/>
    <s v="GENERAL OPERATING FUND                  "/>
  </r>
  <r>
    <x v="0"/>
    <s v="0"/>
    <s v="HS"/>
    <x v="2"/>
    <s v="301"/>
    <x v="28"/>
    <n v="403512"/>
    <n v="419652"/>
    <n v="487216"/>
    <n v="18739"/>
    <s v="0110"/>
    <s v="INSTR/RES FACULTY SAL         "/>
    <s v="DOF11"/>
    <s v="Local Fund Allocation                   "/>
    <s v="DOF1"/>
    <s v="DOF-LFA                                 "/>
    <s v="DOF"/>
    <x v="0"/>
    <s v="DESIGNATED OPERATING FUND               "/>
  </r>
  <r>
    <x v="0"/>
    <s v="0"/>
    <s v="HS"/>
    <x v="2"/>
    <s v="301"/>
    <x v="28"/>
    <n v="1221336"/>
    <n v="1270189"/>
    <n v="1503904"/>
    <n v="57842"/>
    <s v="0160"/>
    <s v="CLASS (HEPB) STAFF SAL        "/>
    <s v="DOF11"/>
    <s v="Local Fund Allocation                   "/>
    <s v="DOF1"/>
    <s v="DOF-LFA                                 "/>
    <s v="DOF"/>
    <x v="0"/>
    <s v="DESIGNATED OPERATING FUND               "/>
  </r>
  <r>
    <x v="0"/>
    <s v="0"/>
    <s v="HS"/>
    <x v="2"/>
    <s v="301"/>
    <x v="28"/>
    <n v="706764"/>
    <n v="735035"/>
    <n v="870281"/>
    <n v="33472"/>
    <s v="0160"/>
    <s v="CLASS (HEPB) STAFF SAL        "/>
    <s v="GOF11"/>
    <s v="General Fund Allocation                 "/>
    <s v="GOF1"/>
    <s v="General Operating Fund                  "/>
    <s v="GOF"/>
    <x v="0"/>
    <s v="GENERAL OPERATING FUND                  "/>
  </r>
  <r>
    <x v="0"/>
    <s v="0"/>
    <s v="HS"/>
    <x v="2"/>
    <s v="301"/>
    <x v="28"/>
    <n v="3362652"/>
    <n v="3497158"/>
    <n v="4105663"/>
    <n v="157910"/>
    <s v="0170"/>
    <s v="PROFESSIONAL STAFF SAL        "/>
    <s v="DOF11"/>
    <s v="Local Fund Allocation                   "/>
    <s v="DOF1"/>
    <s v="DOF-LFA                                 "/>
    <s v="DOF"/>
    <x v="0"/>
    <s v="DESIGNATED OPERATING FUND               "/>
  </r>
  <r>
    <x v="0"/>
    <s v="0"/>
    <s v="HS"/>
    <x v="2"/>
    <s v="301"/>
    <x v="28"/>
    <n v="2613684"/>
    <n v="2718231"/>
    <n v="3191203"/>
    <n v="122738"/>
    <s v="0170"/>
    <s v="PROFESSIONAL STAFF SAL        "/>
    <s v="GOF11"/>
    <s v="General Fund Allocation                 "/>
    <s v="GOF1"/>
    <s v="General Operating Fund                  "/>
    <s v="GOF"/>
    <x v="0"/>
    <s v="GENERAL OPERATING FUND                  "/>
  </r>
  <r>
    <x v="0"/>
    <s v="0"/>
    <s v="HS"/>
    <x v="2"/>
    <s v="302"/>
    <x v="29"/>
    <n v="185640"/>
    <n v="193066"/>
    <n v="224150"/>
    <n v="8622"/>
    <s v="0110"/>
    <s v="INSTR/RES FACULTY SAL         "/>
    <s v="DOF11"/>
    <s v="Local Fund Allocation                   "/>
    <s v="DOF1"/>
    <s v="DOF-LFA                                 "/>
    <s v="DOF"/>
    <x v="0"/>
    <s v="DESIGNATED OPERATING FUND               "/>
  </r>
  <r>
    <x v="0"/>
    <s v="0"/>
    <s v="HS"/>
    <x v="2"/>
    <s v="302"/>
    <x v="29"/>
    <n v="266760"/>
    <n v="277430"/>
    <n v="322096"/>
    <n v="12388"/>
    <s v="0110"/>
    <s v="INSTR/RES FACULTY SAL         "/>
    <s v="DOF15"/>
    <s v="Indirect Cost Recovery                  "/>
    <s v="DOF2"/>
    <s v="DOF-ICR                                 "/>
    <s v="DOF"/>
    <x v="0"/>
    <s v="DESIGNATED OPERATING FUND               "/>
  </r>
  <r>
    <x v="0"/>
    <s v="0"/>
    <s v="HS"/>
    <x v="2"/>
    <s v="302"/>
    <x v="29"/>
    <n v="8242096"/>
    <n v="8571780"/>
    <n v="9951837"/>
    <n v="382764"/>
    <s v="0110"/>
    <s v="INSTR/RES FACULTY SAL         "/>
    <s v="GOF11"/>
    <s v="General Fund Allocation                 "/>
    <s v="GOF1"/>
    <s v="General Operating Fund                  "/>
    <s v="GOF"/>
    <x v="0"/>
    <s v="GENERAL OPERATING FUND                  "/>
  </r>
  <r>
    <x v="0"/>
    <s v="0"/>
    <s v="HS"/>
    <x v="2"/>
    <s v="302"/>
    <x v="29"/>
    <n v="11820"/>
    <n v="12293"/>
    <n v="14555"/>
    <n v="560"/>
    <s v="0160"/>
    <s v="CLASS (HEPB) STAFF SAL        "/>
    <s v="DOF11"/>
    <s v="Local Fund Allocation                   "/>
    <s v="DOF1"/>
    <s v="DOF-LFA                                 "/>
    <s v="DOF"/>
    <x v="0"/>
    <s v="DESIGNATED OPERATING FUND               "/>
  </r>
  <r>
    <x v="0"/>
    <s v="0"/>
    <s v="HS"/>
    <x v="2"/>
    <s v="302"/>
    <x v="29"/>
    <n v="535311"/>
    <n v="556723"/>
    <n v="659160"/>
    <n v="25352"/>
    <s v="0160"/>
    <s v="CLASS (HEPB) STAFF SAL        "/>
    <s v="GOF11"/>
    <s v="General Fund Allocation                 "/>
    <s v="GOF1"/>
    <s v="General Operating Fund                  "/>
    <s v="GOF"/>
    <x v="0"/>
    <s v="GENERAL OPERATING FUND                  "/>
  </r>
  <r>
    <x v="0"/>
    <s v="0"/>
    <s v="HS"/>
    <x v="2"/>
    <s v="302"/>
    <x v="29"/>
    <n v="209484"/>
    <n v="217863"/>
    <n v="255771"/>
    <n v="9837"/>
    <s v="0170"/>
    <s v="PROFESSIONAL STAFF SAL        "/>
    <s v="DOF11"/>
    <s v="Local Fund Allocation                   "/>
    <s v="DOF1"/>
    <s v="DOF-LFA                                 "/>
    <s v="DOF"/>
    <x v="0"/>
    <s v="DESIGNATED OPERATING FUND               "/>
  </r>
  <r>
    <x v="0"/>
    <s v="0"/>
    <s v="HS"/>
    <x v="2"/>
    <s v="302"/>
    <x v="29"/>
    <n v="2276844"/>
    <n v="2367918"/>
    <n v="2779936"/>
    <n v="106921"/>
    <s v="0170"/>
    <s v="PROFESSIONAL STAFF SAL        "/>
    <s v="GOF11"/>
    <s v="General Fund Allocation                 "/>
    <s v="GOF1"/>
    <s v="General Operating Fund                  "/>
    <s v="GOF"/>
    <x v="0"/>
    <s v="GENERAL OPERATING FUND                  "/>
  </r>
  <r>
    <x v="0"/>
    <s v="0"/>
    <s v="HS"/>
    <x v="2"/>
    <s v="303"/>
    <x v="30"/>
    <n v="35412"/>
    <n v="36828"/>
    <n v="43604"/>
    <n v="1676"/>
    <s v="0160"/>
    <s v="CLASS (HEPB) STAFF SAL        "/>
    <s v="GOF11"/>
    <s v="General Fund Allocation                 "/>
    <s v="GOF1"/>
    <s v="General Operating Fund                  "/>
    <s v="GOF"/>
    <x v="0"/>
    <s v="GENERAL OPERATING FUND                  "/>
  </r>
  <r>
    <x v="0"/>
    <s v="0"/>
    <s v="HS"/>
    <x v="2"/>
    <s v="303"/>
    <x v="30"/>
    <n v="444384"/>
    <n v="462159"/>
    <n v="542575"/>
    <n v="20868"/>
    <s v="0170"/>
    <s v="PROFESSIONAL STAFF SAL        "/>
    <s v="DOF11"/>
    <s v="Local Fund Allocation                   "/>
    <s v="DOF1"/>
    <s v="DOF-LFA                                 "/>
    <s v="DOF"/>
    <x v="0"/>
    <s v="DESIGNATED OPERATING FUND               "/>
  </r>
  <r>
    <x v="0"/>
    <s v="0"/>
    <s v="HS"/>
    <x v="2"/>
    <s v="303"/>
    <x v="30"/>
    <n v="238284"/>
    <n v="247815"/>
    <n v="290935"/>
    <n v="11190"/>
    <s v="0170"/>
    <s v="PROFESSIONAL STAFF SAL        "/>
    <s v="GOF11"/>
    <s v="General Fund Allocation                 "/>
    <s v="GOF1"/>
    <s v="General Operating Fund                  "/>
    <s v="GOF"/>
    <x v="0"/>
    <s v="GENERAL OPERATING FUND                  "/>
  </r>
  <r>
    <x v="0"/>
    <s v="0"/>
    <s v="HS"/>
    <x v="2"/>
    <s v="304"/>
    <x v="31"/>
    <n v="206496"/>
    <n v="214756"/>
    <n v="249332"/>
    <n v="9590"/>
    <s v="0110"/>
    <s v="INSTR/RES FACULTY SAL         "/>
    <s v="DOF11"/>
    <s v="Local Fund Allocation                   "/>
    <s v="DOF1"/>
    <s v="DOF-LFA                                 "/>
    <s v="DOF"/>
    <x v="0"/>
    <s v="DESIGNATED OPERATING FUND               "/>
  </r>
  <r>
    <x v="0"/>
    <s v="0"/>
    <s v="HS"/>
    <x v="2"/>
    <s v="304"/>
    <x v="31"/>
    <n v="5910417"/>
    <n v="6146834"/>
    <n v="7136474"/>
    <n v="274480"/>
    <s v="0110"/>
    <s v="INSTR/RES FACULTY SAL         "/>
    <s v="DOF15"/>
    <s v="Indirect Cost Recovery                  "/>
    <s v="DOF2"/>
    <s v="DOF-ICR                                 "/>
    <s v="DOF"/>
    <x v="0"/>
    <s v="DESIGNATED OPERATING FUND               "/>
  </r>
  <r>
    <x v="0"/>
    <s v="0"/>
    <s v="HS"/>
    <x v="2"/>
    <s v="304"/>
    <x v="31"/>
    <n v="38543495"/>
    <n v="40085235"/>
    <n v="46538958"/>
    <n v="1789960"/>
    <s v="0110"/>
    <s v="INSTR/RES FACULTY SAL         "/>
    <s v="GOF11"/>
    <s v="General Fund Allocation                 "/>
    <s v="GOF1"/>
    <s v="General Operating Fund                  "/>
    <s v="GOF"/>
    <x v="0"/>
    <s v="GENERAL OPERATING FUND                  "/>
  </r>
  <r>
    <x v="0"/>
    <s v="0"/>
    <s v="HS"/>
    <x v="2"/>
    <s v="304"/>
    <x v="31"/>
    <n v="83004"/>
    <n v="86324"/>
    <n v="100222"/>
    <n v="3854"/>
    <s v="0110"/>
    <s v="INSTR/RES FACULTY SAL         "/>
    <s v="GOF15"/>
    <s v="Special Program Allocation              "/>
    <s v="GOF1"/>
    <s v="General Operating Fund                  "/>
    <s v="GOF"/>
    <x v="0"/>
    <s v="GENERAL OPERATING FUND                  "/>
  </r>
  <r>
    <x v="0"/>
    <s v="0"/>
    <s v="HS"/>
    <x v="2"/>
    <s v="304"/>
    <x v="31"/>
    <n v="4190372"/>
    <n v="4357987"/>
    <n v="4898377"/>
    <n v="188399"/>
    <s v="0120"/>
    <s v="AUX TEACHING STAFF SAL        "/>
    <s v="GOF11"/>
    <s v="General Fund Allocation                 "/>
    <s v="GOF1"/>
    <s v="General Operating Fund                  "/>
    <s v="GOF"/>
    <x v="0"/>
    <s v="GENERAL OPERATING FUND                  "/>
  </r>
  <r>
    <x v="0"/>
    <s v="0"/>
    <s v="HS"/>
    <x v="2"/>
    <s v="304"/>
    <x v="31"/>
    <n v="200368"/>
    <n v="220405"/>
    <n v="223050"/>
    <n v="20278"/>
    <s v="0130"/>
    <s v="GRAD SCH STD TEACH SAL        "/>
    <s v="DOF15"/>
    <s v="Indirect Cost Recovery                  "/>
    <s v="DOF2"/>
    <s v="DOF-ICR                                 "/>
    <s v="DOF"/>
    <x v="0"/>
    <s v="DESIGNATED OPERATING FUND               "/>
  </r>
  <r>
    <x v="0"/>
    <s v="0"/>
    <s v="HS"/>
    <x v="2"/>
    <s v="304"/>
    <x v="31"/>
    <n v="87489"/>
    <n v="96238"/>
    <n v="97393"/>
    <n v="8854"/>
    <s v="0130"/>
    <s v="GRAD SCH STD TEACH SAL        "/>
    <s v="GOF11"/>
    <s v="General Fund Allocation                 "/>
    <s v="GOF1"/>
    <s v="General Operating Fund                  "/>
    <s v="GOF"/>
    <x v="0"/>
    <s v="GENERAL OPERATING FUND                  "/>
  </r>
  <r>
    <x v="0"/>
    <s v="0"/>
    <s v="HS"/>
    <x v="2"/>
    <s v="304"/>
    <x v="31"/>
    <n v="159298"/>
    <n v="175228"/>
    <n v="177331"/>
    <n v="16121"/>
    <s v="0140"/>
    <s v="GRAD STD NON-TEACH SAL        "/>
    <s v="DOF15"/>
    <s v="Indirect Cost Recovery                  "/>
    <s v="DOF2"/>
    <s v="DOF-ICR                                 "/>
    <s v="DOF"/>
    <x v="0"/>
    <s v="DESIGNATED OPERATING FUND               "/>
  </r>
  <r>
    <x v="0"/>
    <s v="0"/>
    <s v="HS"/>
    <x v="2"/>
    <s v="304"/>
    <x v="31"/>
    <n v="870744"/>
    <n v="905574"/>
    <n v="1072200"/>
    <n v="41239"/>
    <s v="0160"/>
    <s v="CLASS (HEPB) STAFF SAL        "/>
    <s v="DOF15"/>
    <s v="Indirect Cost Recovery                  "/>
    <s v="DOF2"/>
    <s v="DOF-ICR                                 "/>
    <s v="DOF"/>
    <x v="0"/>
    <s v="DESIGNATED OPERATING FUND               "/>
  </r>
  <r>
    <x v="0"/>
    <s v="0"/>
    <s v="HS"/>
    <x v="2"/>
    <s v="304"/>
    <x v="31"/>
    <n v="14784"/>
    <n v="15375"/>
    <n v="18204"/>
    <n v="700"/>
    <s v="0160"/>
    <s v="CLASS (HEPB) STAFF SAL        "/>
    <s v="GOF11"/>
    <s v="General Fund Allocation                 "/>
    <s v="GOF1"/>
    <s v="General Operating Fund                  "/>
    <s v="GOF"/>
    <x v="0"/>
    <s v="GENERAL OPERATING FUND                  "/>
  </r>
  <r>
    <x v="0"/>
    <s v="0"/>
    <s v="HS"/>
    <x v="2"/>
    <s v="304"/>
    <x v="31"/>
    <n v="745176"/>
    <n v="774983"/>
    <n v="909830"/>
    <n v="34993"/>
    <s v="0170"/>
    <s v="PROFESSIONAL STAFF SAL        "/>
    <s v="DOF15"/>
    <s v="Indirect Cost Recovery                  "/>
    <s v="DOF2"/>
    <s v="DOF-ICR                                 "/>
    <s v="DOF"/>
    <x v="0"/>
    <s v="DESIGNATED OPERATING FUND               "/>
  </r>
  <r>
    <x v="0"/>
    <s v="0"/>
    <s v="HS"/>
    <x v="2"/>
    <s v="304"/>
    <x v="31"/>
    <n v="1266240"/>
    <n v="1316890"/>
    <n v="1546029"/>
    <n v="59463"/>
    <s v="0170"/>
    <s v="PROFESSIONAL STAFF SAL        "/>
    <s v="GOF11"/>
    <s v="General Fund Allocation                 "/>
    <s v="GOF1"/>
    <s v="General Operating Fund                  "/>
    <s v="GOF"/>
    <x v="0"/>
    <s v="GENERAL OPERATING FUND                  "/>
  </r>
  <r>
    <x v="0"/>
    <s v="0"/>
    <s v="HS"/>
    <x v="2"/>
    <s v="306"/>
    <x v="32"/>
    <n v="131898"/>
    <n v="137174"/>
    <n v="159259"/>
    <n v="6125"/>
    <s v="0110"/>
    <s v="INSTR/RES FACULTY SAL         "/>
    <s v="DOF15"/>
    <s v="Indirect Cost Recovery                  "/>
    <s v="DOF2"/>
    <s v="DOF-ICR                                 "/>
    <s v="DOF"/>
    <x v="0"/>
    <s v="DESIGNATED OPERATING FUND               "/>
  </r>
  <r>
    <x v="0"/>
    <s v="0"/>
    <s v="HS"/>
    <x v="2"/>
    <s v="306"/>
    <x v="32"/>
    <n v="6058838"/>
    <n v="6301192"/>
    <n v="7315684"/>
    <n v="281373"/>
    <s v="0110"/>
    <s v="INSTR/RES FACULTY SAL         "/>
    <s v="GOF11"/>
    <s v="General Fund Allocation                 "/>
    <s v="GOF1"/>
    <s v="General Operating Fund                  "/>
    <s v="GOF"/>
    <x v="0"/>
    <s v="GENERAL OPERATING FUND                  "/>
  </r>
  <r>
    <x v="0"/>
    <s v="0"/>
    <s v="HS"/>
    <x v="2"/>
    <s v="306"/>
    <x v="32"/>
    <n v="26364"/>
    <n v="27419"/>
    <n v="32464"/>
    <n v="1249"/>
    <s v="0160"/>
    <s v="CLASS (HEPB) STAFF SAL        "/>
    <s v="DOF11"/>
    <s v="Local Fund Allocation                   "/>
    <s v="DOF1"/>
    <s v="DOF-LFA                                 "/>
    <s v="DOF"/>
    <x v="0"/>
    <s v="DESIGNATED OPERATING FUND               "/>
  </r>
  <r>
    <x v="0"/>
    <s v="0"/>
    <s v="HS"/>
    <x v="2"/>
    <s v="306"/>
    <x v="32"/>
    <n v="44736"/>
    <n v="46525"/>
    <n v="55086"/>
    <n v="2119"/>
    <s v="0160"/>
    <s v="CLASS (HEPB) STAFF SAL        "/>
    <s v="DOF15"/>
    <s v="Indirect Cost Recovery                  "/>
    <s v="DOF2"/>
    <s v="DOF-ICR                                 "/>
    <s v="DOF"/>
    <x v="0"/>
    <s v="DESIGNATED OPERATING FUND               "/>
  </r>
  <r>
    <x v="0"/>
    <s v="0"/>
    <s v="HS"/>
    <x v="2"/>
    <s v="306"/>
    <x v="32"/>
    <n v="19896"/>
    <n v="20692"/>
    <n v="24499"/>
    <n v="942"/>
    <s v="0160"/>
    <s v="CLASS (HEPB) STAFF SAL        "/>
    <s v="GOF11"/>
    <s v="General Fund Allocation                 "/>
    <s v="GOF1"/>
    <s v="General Operating Fund                  "/>
    <s v="GOF"/>
    <x v="0"/>
    <s v="GENERAL OPERATING FUND                  "/>
  </r>
  <r>
    <x v="0"/>
    <s v="0"/>
    <s v="HS"/>
    <x v="2"/>
    <s v="306"/>
    <x v="32"/>
    <n v="159528"/>
    <n v="165909"/>
    <n v="194777"/>
    <n v="7491"/>
    <s v="0170"/>
    <s v="PROFESSIONAL STAFF SAL        "/>
    <s v="DOF11"/>
    <s v="Local Fund Allocation                   "/>
    <s v="DOF1"/>
    <s v="DOF-LFA                                 "/>
    <s v="DOF"/>
    <x v="0"/>
    <s v="DESIGNATED OPERATING FUND               "/>
  </r>
  <r>
    <x v="0"/>
    <s v="0"/>
    <s v="HS"/>
    <x v="2"/>
    <s v="306"/>
    <x v="32"/>
    <n v="255266"/>
    <n v="265477"/>
    <n v="311670"/>
    <n v="11988"/>
    <s v="0170"/>
    <s v="PROFESSIONAL STAFF SAL        "/>
    <s v="DOF15"/>
    <s v="Indirect Cost Recovery                  "/>
    <s v="DOF2"/>
    <s v="DOF-ICR                                 "/>
    <s v="DOF"/>
    <x v="0"/>
    <s v="DESIGNATED OPERATING FUND               "/>
  </r>
  <r>
    <x v="0"/>
    <s v="0"/>
    <s v="HS"/>
    <x v="2"/>
    <s v="306"/>
    <x v="32"/>
    <n v="2047548"/>
    <n v="2129450"/>
    <n v="2499974"/>
    <n v="96153"/>
    <s v="0170"/>
    <s v="PROFESSIONAL STAFF SAL        "/>
    <s v="GOF11"/>
    <s v="General Fund Allocation                 "/>
    <s v="GOF1"/>
    <s v="General Operating Fund                  "/>
    <s v="GOF"/>
    <x v="0"/>
    <s v="GENERAL OPERATING FUND                  "/>
  </r>
  <r>
    <x v="0"/>
    <s v="0"/>
    <s v="HS"/>
    <x v="2"/>
    <s v="308"/>
    <x v="33"/>
    <n v="5244488"/>
    <n v="5454268"/>
    <n v="6332405"/>
    <n v="243554"/>
    <s v="0110"/>
    <s v="INSTR/RES FACULTY SAL         "/>
    <s v="GOF11"/>
    <s v="General Fund Allocation                 "/>
    <s v="GOF1"/>
    <s v="General Operating Fund                  "/>
    <s v="GOF"/>
    <x v="0"/>
    <s v="GENERAL OPERATING FUND                  "/>
  </r>
  <r>
    <x v="0"/>
    <s v="0"/>
    <s v="HS"/>
    <x v="2"/>
    <s v="308"/>
    <x v="33"/>
    <n v="50184"/>
    <n v="55202"/>
    <n v="55864"/>
    <n v="5078"/>
    <s v="0130"/>
    <s v="GRAD SCH STD TEACH SAL        "/>
    <s v="GOF11"/>
    <s v="General Fund Allocation                 "/>
    <s v="GOF1"/>
    <s v="General Operating Fund                  "/>
    <s v="GOF"/>
    <x v="0"/>
    <s v="GENERAL OPERATING FUND                  "/>
  </r>
  <r>
    <x v="0"/>
    <s v="0"/>
    <s v="HS"/>
    <x v="2"/>
    <s v="308"/>
    <x v="33"/>
    <n v="170951"/>
    <n v="188046"/>
    <n v="190303"/>
    <n v="17301"/>
    <s v="0140"/>
    <s v="GRAD STD NON-TEACH SAL        "/>
    <s v="GOF11"/>
    <s v="General Fund Allocation                 "/>
    <s v="GOF1"/>
    <s v="General Operating Fund                  "/>
    <s v="GOF"/>
    <x v="0"/>
    <s v="GENERAL OPERATING FUND                  "/>
  </r>
  <r>
    <x v="0"/>
    <s v="0"/>
    <s v="HS"/>
    <x v="2"/>
    <s v="308"/>
    <x v="33"/>
    <n v="577848"/>
    <n v="600962"/>
    <n v="711539"/>
    <n v="27367"/>
    <s v="0160"/>
    <s v="CLASS (HEPB) STAFF SAL        "/>
    <s v="GOF11"/>
    <s v="General Fund Allocation                 "/>
    <s v="GOF1"/>
    <s v="General Operating Fund                  "/>
    <s v="GOF"/>
    <x v="0"/>
    <s v="GENERAL OPERATING FUND                  "/>
  </r>
  <r>
    <x v="0"/>
    <s v="0"/>
    <s v="HS"/>
    <x v="2"/>
    <s v="308"/>
    <x v="33"/>
    <n v="7140"/>
    <n v="7426"/>
    <n v="8718"/>
    <n v="336"/>
    <s v="0170"/>
    <s v="PROFESSIONAL STAFF SAL        "/>
    <s v="DOF11"/>
    <s v="Local Fund Allocation                   "/>
    <s v="DOF1"/>
    <s v="DOF-LFA                                 "/>
    <s v="DOF"/>
    <x v="0"/>
    <s v="DESIGNATED OPERATING FUND               "/>
  </r>
  <r>
    <x v="0"/>
    <s v="0"/>
    <s v="HS"/>
    <x v="2"/>
    <s v="308"/>
    <x v="33"/>
    <n v="1078338"/>
    <n v="1121472"/>
    <n v="1316608"/>
    <n v="50639"/>
    <s v="0170"/>
    <s v="PROFESSIONAL STAFF SAL        "/>
    <s v="GOF11"/>
    <s v="General Fund Allocation                 "/>
    <s v="GOF1"/>
    <s v="General Operating Fund                  "/>
    <s v="GOF"/>
    <x v="0"/>
    <s v="GENERAL OPERATING FUND                  "/>
  </r>
  <r>
    <x v="0"/>
    <s v="0"/>
    <s v="HS"/>
    <x v="2"/>
    <s v="310"/>
    <x v="34"/>
    <n v="199392"/>
    <n v="207368"/>
    <n v="240754"/>
    <n v="9260"/>
    <s v="0110"/>
    <s v="INSTR/RES FACULTY SAL         "/>
    <s v="DOF15"/>
    <s v="Indirect Cost Recovery                  "/>
    <s v="DOF2"/>
    <s v="DOF-ICR                                 "/>
    <s v="DOF"/>
    <x v="0"/>
    <s v="DESIGNATED OPERATING FUND               "/>
  </r>
  <r>
    <x v="0"/>
    <s v="0"/>
    <s v="HS"/>
    <x v="2"/>
    <s v="310"/>
    <x v="34"/>
    <n v="6163391"/>
    <n v="6409927"/>
    <n v="7441925"/>
    <n v="286228"/>
    <s v="0110"/>
    <s v="INSTR/RES FACULTY SAL         "/>
    <s v="GOF11"/>
    <s v="General Fund Allocation                 "/>
    <s v="GOF1"/>
    <s v="General Operating Fund                  "/>
    <s v="GOF"/>
    <x v="0"/>
    <s v="GENERAL OPERATING FUND                  "/>
  </r>
  <r>
    <x v="0"/>
    <s v="0"/>
    <s v="HS"/>
    <x v="2"/>
    <s v="310"/>
    <x v="34"/>
    <n v="771732"/>
    <n v="802601"/>
    <n v="931820"/>
    <n v="35839"/>
    <s v="0110"/>
    <s v="INSTR/RES FACULTY SAL         "/>
    <s v="ROF12"/>
    <s v="Accident Fund                           "/>
    <s v="ROF1"/>
    <s v="State Special Allocations               "/>
    <s v="ROF"/>
    <x v="3"/>
    <s v="RESTRICTED OPERATING FUND               "/>
  </r>
  <r>
    <x v="0"/>
    <s v="0"/>
    <s v="HS"/>
    <x v="2"/>
    <s v="310"/>
    <x v="34"/>
    <n v="918768"/>
    <n v="955519"/>
    <n v="1109358"/>
    <n v="42668"/>
    <s v="0110"/>
    <s v="INSTR/RES FACULTY SAL         "/>
    <s v="ROF13"/>
    <s v="Medical Aid Fund                        "/>
    <s v="ROF1"/>
    <s v="State Special Allocations               "/>
    <s v="ROF"/>
    <x v="3"/>
    <s v="RESTRICTED OPERATING FUND               "/>
  </r>
  <r>
    <x v="0"/>
    <s v="0"/>
    <s v="HS"/>
    <x v="2"/>
    <s v="310"/>
    <x v="34"/>
    <n v="23292"/>
    <n v="24224"/>
    <n v="28124"/>
    <n v="1082"/>
    <s v="0110"/>
    <s v="INSTR/RES FACULTY SAL         "/>
    <s v="ROF40"/>
    <s v="Auxiliary Educ Activity                 "/>
    <s v="ROF4"/>
    <s v="Auxiliary Educational Activities        "/>
    <s v="ROF"/>
    <x v="1"/>
    <s v="RESTRICTED OPERATING FUND               "/>
  </r>
  <r>
    <x v="0"/>
    <s v="0"/>
    <s v="HS"/>
    <x v="2"/>
    <s v="310"/>
    <x v="34"/>
    <n v="15372"/>
    <n v="15987"/>
    <n v="18561"/>
    <n v="714"/>
    <s v="0110"/>
    <s v="INSTR/RES FACULTY SAL         "/>
    <s v="ROF70"/>
    <s v="Auxiliary Enterprise                    "/>
    <s v="ROF7"/>
    <s v="Auxiliary Enterprises &amp; Internal Svcs   "/>
    <s v="ROF"/>
    <x v="2"/>
    <s v="RESTRICTED OPERATING FUND               "/>
  </r>
  <r>
    <x v="0"/>
    <s v="0"/>
    <s v="HS"/>
    <x v="2"/>
    <s v="310"/>
    <x v="34"/>
    <n v="8712"/>
    <n v="9583"/>
    <n v="9698"/>
    <n v="881"/>
    <s v="0140"/>
    <s v="GRAD STD NON-TEACH SAL        "/>
    <s v="ROF13"/>
    <s v="Medical Aid Fund                        "/>
    <s v="ROF1"/>
    <s v="State Special Allocations               "/>
    <s v="ROF"/>
    <x v="3"/>
    <s v="RESTRICTED OPERATING FUND               "/>
  </r>
  <r>
    <x v="0"/>
    <s v="0"/>
    <s v="HS"/>
    <x v="2"/>
    <s v="310"/>
    <x v="34"/>
    <n v="98280"/>
    <n v="102211"/>
    <n v="121018"/>
    <n v="4654"/>
    <s v="0160"/>
    <s v="CLASS (HEPB) STAFF SAL        "/>
    <s v="ROF12"/>
    <s v="Accident Fund                           "/>
    <s v="ROF1"/>
    <s v="State Special Allocations               "/>
    <s v="ROF"/>
    <x v="3"/>
    <s v="RESTRICTED OPERATING FUND               "/>
  </r>
  <r>
    <x v="0"/>
    <s v="0"/>
    <s v="HS"/>
    <x v="2"/>
    <s v="310"/>
    <x v="34"/>
    <n v="150408"/>
    <n v="156424"/>
    <n v="185206"/>
    <n v="7123"/>
    <s v="0160"/>
    <s v="CLASS (HEPB) STAFF SAL        "/>
    <s v="ROF13"/>
    <s v="Medical Aid Fund                        "/>
    <s v="ROF1"/>
    <s v="State Special Allocations               "/>
    <s v="ROF"/>
    <x v="3"/>
    <s v="RESTRICTED OPERATING FUND               "/>
  </r>
  <r>
    <x v="0"/>
    <s v="0"/>
    <s v="HS"/>
    <x v="2"/>
    <s v="310"/>
    <x v="34"/>
    <n v="6816"/>
    <n v="7089"/>
    <n v="8393"/>
    <n v="323"/>
    <s v="0160"/>
    <s v="CLASS (HEPB) STAFF SAL        "/>
    <s v="ROF40"/>
    <s v="Auxiliary Educ Activity                 "/>
    <s v="ROF4"/>
    <s v="Auxiliary Educational Activities        "/>
    <s v="ROF"/>
    <x v="1"/>
    <s v="RESTRICTED OPERATING FUND               "/>
  </r>
  <r>
    <x v="0"/>
    <s v="0"/>
    <s v="HS"/>
    <x v="2"/>
    <s v="310"/>
    <x v="34"/>
    <n v="46428"/>
    <n v="48285"/>
    <n v="57169"/>
    <n v="2198"/>
    <s v="0160"/>
    <s v="CLASS (HEPB) STAFF SAL        "/>
    <s v="ROF70"/>
    <s v="Auxiliary Enterprise                    "/>
    <s v="ROF7"/>
    <s v="Auxiliary Enterprises &amp; Internal Svcs   "/>
    <s v="ROF"/>
    <x v="2"/>
    <s v="RESTRICTED OPERATING FUND               "/>
  </r>
  <r>
    <x v="0"/>
    <s v="0"/>
    <s v="HS"/>
    <x v="2"/>
    <s v="310"/>
    <x v="34"/>
    <n v="11424"/>
    <n v="11881"/>
    <n v="13948"/>
    <n v="536"/>
    <s v="0170"/>
    <s v="PROFESSIONAL STAFF SAL        "/>
    <s v="DOF11"/>
    <s v="Local Fund Allocation                   "/>
    <s v="DOF1"/>
    <s v="DOF-LFA                                 "/>
    <s v="DOF"/>
    <x v="0"/>
    <s v="DESIGNATED OPERATING FUND               "/>
  </r>
  <r>
    <x v="0"/>
    <s v="0"/>
    <s v="HS"/>
    <x v="2"/>
    <s v="310"/>
    <x v="34"/>
    <n v="393672"/>
    <n v="409419"/>
    <n v="480658"/>
    <n v="18487"/>
    <s v="0170"/>
    <s v="PROFESSIONAL STAFF SAL        "/>
    <s v="ROF12"/>
    <s v="Accident Fund                           "/>
    <s v="ROF1"/>
    <s v="State Special Allocations               "/>
    <s v="ROF"/>
    <x v="3"/>
    <s v="RESTRICTED OPERATING FUND               "/>
  </r>
  <r>
    <x v="0"/>
    <s v="0"/>
    <s v="HS"/>
    <x v="2"/>
    <s v="310"/>
    <x v="34"/>
    <n v="512784"/>
    <n v="533295"/>
    <n v="626088"/>
    <n v="24080"/>
    <s v="0170"/>
    <s v="PROFESSIONAL STAFF SAL        "/>
    <s v="ROF13"/>
    <s v="Medical Aid Fund                        "/>
    <s v="ROF1"/>
    <s v="State Special Allocations               "/>
    <s v="ROF"/>
    <x v="3"/>
    <s v="RESTRICTED OPERATING FUND               "/>
  </r>
  <r>
    <x v="0"/>
    <s v="0"/>
    <s v="HS"/>
    <x v="2"/>
    <s v="310"/>
    <x v="34"/>
    <n v="15672"/>
    <n v="16299"/>
    <n v="19135"/>
    <n v="736"/>
    <s v="0170"/>
    <s v="PROFESSIONAL STAFF SAL        "/>
    <s v="ROF70"/>
    <s v="Auxiliary Enterprise                    "/>
    <s v="ROF7"/>
    <s v="Auxiliary Enterprises &amp; Internal Svcs   "/>
    <s v="ROF"/>
    <x v="2"/>
    <s v="RESTRICTED OPERATING FUND               "/>
  </r>
  <r>
    <x v="0"/>
    <s v="0"/>
    <s v="HS"/>
    <x v="2"/>
    <s v="312"/>
    <x v="35"/>
    <n v="134496"/>
    <n v="139876"/>
    <n v="162396"/>
    <n v="6246"/>
    <s v="0110"/>
    <s v="INSTR/RES FACULTY SAL         "/>
    <s v="GOF11"/>
    <s v="General Fund Allocation                 "/>
    <s v="GOF1"/>
    <s v="General Operating Fund                  "/>
    <s v="GOF"/>
    <x v="0"/>
    <s v="GENERAL OPERATING FUND                  "/>
  </r>
  <r>
    <x v="0"/>
    <s v="0"/>
    <s v="HS"/>
    <x v="2"/>
    <s v="312"/>
    <x v="35"/>
    <n v="3606035"/>
    <n v="3750276"/>
    <n v="4440327"/>
    <n v="170782"/>
    <s v="0160"/>
    <s v="CLASS (HEPB) STAFF SAL        "/>
    <s v="GOF11"/>
    <s v="General Fund Allocation                 "/>
    <s v="GOF1"/>
    <s v="General Operating Fund                  "/>
    <s v="GOF"/>
    <x v="0"/>
    <s v="GENERAL OPERATING FUND                  "/>
  </r>
  <r>
    <x v="0"/>
    <s v="0"/>
    <s v="HS"/>
    <x v="2"/>
    <s v="312"/>
    <x v="35"/>
    <n v="265872"/>
    <n v="276507"/>
    <n v="324619"/>
    <n v="12485"/>
    <s v="0170"/>
    <s v="PROFESSIONAL STAFF SAL        "/>
    <s v="GOF11"/>
    <s v="General Fund Allocation                 "/>
    <s v="GOF1"/>
    <s v="General Operating Fund                  "/>
    <s v="GOF"/>
    <x v="0"/>
    <s v="GENERAL OPERATING FUND                  "/>
  </r>
  <r>
    <x v="1"/>
    <s v="3"/>
    <s v="HS"/>
    <x v="2"/>
    <s v="570"/>
    <x v="36"/>
    <n v="1605356"/>
    <n v="1669570"/>
    <n v="1938371"/>
    <n v="74553"/>
    <s v="0110"/>
    <s v="INSTR/RES FACULTY SAL         "/>
    <s v="GOF13"/>
    <s v="Branch Campus Allocation                "/>
    <s v="GOF1"/>
    <s v="General Operating Fund                  "/>
    <s v="GOF"/>
    <x v="0"/>
    <s v="GENERAL OPERATING FUND                  "/>
  </r>
  <r>
    <x v="1"/>
    <s v="3"/>
    <s v="HS"/>
    <x v="2"/>
    <s v="570"/>
    <x v="36"/>
    <n v="60624"/>
    <n v="63049"/>
    <n v="74650"/>
    <n v="2871"/>
    <s v="0160"/>
    <s v="CLASS (HEPB) STAFF SAL        "/>
    <s v="GOF13"/>
    <s v="Branch Campus Allocation                "/>
    <s v="GOF1"/>
    <s v="General Operating Fund                  "/>
    <s v="GOF"/>
    <x v="0"/>
    <s v="GENERAL OPERATING FUND                  "/>
  </r>
  <r>
    <x v="1"/>
    <s v="3"/>
    <s v="HS"/>
    <x v="2"/>
    <s v="570"/>
    <x v="36"/>
    <n v="392174"/>
    <n v="407861"/>
    <n v="478829"/>
    <n v="18417"/>
    <s v="0170"/>
    <s v="PROFESSIONAL STAFF SAL        "/>
    <s v="GOF13"/>
    <s v="Branch Campus Allocation                "/>
    <s v="GOF1"/>
    <s v="General Operating Fund                  "/>
    <s v="GOF"/>
    <x v="0"/>
    <s v="GENERAL OPERATING FUND                  "/>
  </r>
  <r>
    <x v="2"/>
    <s v="8"/>
    <s v="HS"/>
    <x v="2"/>
    <s v="670"/>
    <x v="37"/>
    <n v="1052081"/>
    <n v="1094164"/>
    <n v="1270324"/>
    <n v="48858"/>
    <s v="0110"/>
    <s v="INSTR/RES FACULTY SAL         "/>
    <s v="GOF13"/>
    <s v="Branch Campus Allocation                "/>
    <s v="GOF1"/>
    <s v="General Operating Fund                  "/>
    <s v="GOF"/>
    <x v="0"/>
    <s v="GENERAL OPERATING FUND                  "/>
  </r>
  <r>
    <x v="2"/>
    <s v="8"/>
    <s v="HS"/>
    <x v="2"/>
    <s v="670"/>
    <x v="37"/>
    <n v="93651"/>
    <n v="97397"/>
    <n v="109474"/>
    <n v="4210"/>
    <s v="0120"/>
    <s v="AUX TEACHING STAFF SAL        "/>
    <s v="GOF13"/>
    <s v="Branch Campus Allocation                "/>
    <s v="GOF1"/>
    <s v="General Operating Fund                  "/>
    <s v="GOF"/>
    <x v="0"/>
    <s v="GENERAL OPERATING FUND                  "/>
  </r>
  <r>
    <x v="2"/>
    <s v="8"/>
    <s v="HS"/>
    <x v="2"/>
    <s v="670"/>
    <x v="37"/>
    <n v="20820"/>
    <n v="22902"/>
    <n v="23177"/>
    <n v="2107"/>
    <s v="0130"/>
    <s v="GRAD SCH STD TEACH SAL        "/>
    <s v="GOF13"/>
    <s v="Branch Campus Allocation                "/>
    <s v="GOF1"/>
    <s v="General Operating Fund                  "/>
    <s v="GOF"/>
    <x v="0"/>
    <s v="GENERAL OPERATING FUND                  "/>
  </r>
  <r>
    <x v="2"/>
    <s v="8"/>
    <s v="HS"/>
    <x v="2"/>
    <s v="670"/>
    <x v="37"/>
    <n v="107580"/>
    <n v="111883"/>
    <n v="132469"/>
    <n v="5094"/>
    <s v="0160"/>
    <s v="CLASS (HEPB) STAFF SAL        "/>
    <s v="GOF13"/>
    <s v="Branch Campus Allocation                "/>
    <s v="GOF1"/>
    <s v="General Operating Fund                  "/>
    <s v="GOF"/>
    <x v="0"/>
    <s v="GENERAL OPERATING FUND                  "/>
  </r>
  <r>
    <x v="2"/>
    <s v="8"/>
    <s v="HS"/>
    <x v="2"/>
    <s v="670"/>
    <x v="37"/>
    <n v="128856"/>
    <n v="134010"/>
    <n v="157328"/>
    <n v="6051"/>
    <s v="0170"/>
    <s v="PROFESSIONAL STAFF SAL        "/>
    <s v="GOF13"/>
    <s v="Branch Campus Allocation                "/>
    <s v="GOF1"/>
    <s v="General Operating Fund                  "/>
    <s v="GOF"/>
    <x v="0"/>
    <s v="GENERAL OPERATING FUND                  "/>
  </r>
  <r>
    <x v="0"/>
    <s v="0"/>
    <s v="NA"/>
    <x v="3"/>
    <s v="200"/>
    <x v="38"/>
    <n v="12000"/>
    <n v="12480"/>
    <n v="14489"/>
    <n v="557"/>
    <s v="0110"/>
    <s v="INSTR/RES FACULTY SAL         "/>
    <s v="DOF11"/>
    <s v="Local Fund Allocation                   "/>
    <s v="DOF1"/>
    <s v="DOF-LFA                                 "/>
    <s v="DOF"/>
    <x v="0"/>
    <s v="DESIGNATED OPERATING FUND               "/>
  </r>
  <r>
    <x v="0"/>
    <s v="0"/>
    <s v="NA"/>
    <x v="3"/>
    <s v="200"/>
    <x v="38"/>
    <n v="572004"/>
    <n v="594884"/>
    <n v="690660"/>
    <n v="26563"/>
    <s v="0110"/>
    <s v="INSTR/RES FACULTY SAL         "/>
    <s v="GOF11"/>
    <s v="General Fund Allocation                 "/>
    <s v="GOF1"/>
    <s v="General Operating Fund                  "/>
    <s v="GOF"/>
    <x v="0"/>
    <s v="GENERAL OPERATING FUND                  "/>
  </r>
  <r>
    <x v="0"/>
    <s v="0"/>
    <s v="NA"/>
    <x v="3"/>
    <s v="200"/>
    <x v="38"/>
    <n v="220284"/>
    <n v="229095"/>
    <n v="268958"/>
    <n v="10345"/>
    <s v="0170"/>
    <s v="PROFESSIONAL STAFF SAL        "/>
    <s v="DOF11"/>
    <s v="Local Fund Allocation                   "/>
    <s v="DOF1"/>
    <s v="DOF-LFA                                 "/>
    <s v="DOF"/>
    <x v="0"/>
    <s v="DESIGNATED OPERATING FUND               "/>
  </r>
  <r>
    <x v="0"/>
    <s v="0"/>
    <s v="NA"/>
    <x v="3"/>
    <s v="200"/>
    <x v="38"/>
    <n v="1075092"/>
    <n v="1118096"/>
    <n v="1312645"/>
    <n v="50487"/>
    <s v="0170"/>
    <s v="PROFESSIONAL STAFF SAL        "/>
    <s v="GOF11"/>
    <s v="General Fund Allocation                 "/>
    <s v="GOF1"/>
    <s v="General Operating Fund                  "/>
    <s v="GOF"/>
    <x v="0"/>
    <s v="GENERAL OPERATING FUND                  "/>
  </r>
  <r>
    <x v="0"/>
    <s v="0"/>
    <s v="NA"/>
    <x v="3"/>
    <s v="201"/>
    <x v="39"/>
    <n v="95712"/>
    <n v="99540"/>
    <n v="117855"/>
    <n v="4532"/>
    <s v="0160"/>
    <s v="CLASS (HEPB) STAFF SAL        "/>
    <s v="DOF11"/>
    <s v="Local Fund Allocation                   "/>
    <s v="DOF1"/>
    <s v="DOF-LFA                                 "/>
    <s v="DOF"/>
    <x v="0"/>
    <s v="DESIGNATED OPERATING FUND               "/>
  </r>
  <r>
    <x v="0"/>
    <s v="0"/>
    <s v="NA"/>
    <x v="3"/>
    <s v="201"/>
    <x v="39"/>
    <n v="230316"/>
    <n v="239529"/>
    <n v="283602"/>
    <n v="10908"/>
    <s v="0160"/>
    <s v="CLASS (HEPB) STAFF SAL        "/>
    <s v="GOF11"/>
    <s v="General Fund Allocation                 "/>
    <s v="GOF1"/>
    <s v="General Operating Fund                  "/>
    <s v="GOF"/>
    <x v="0"/>
    <s v="GENERAL OPERATING FUND                  "/>
  </r>
  <r>
    <x v="0"/>
    <s v="0"/>
    <s v="NA"/>
    <x v="3"/>
    <s v="201"/>
    <x v="39"/>
    <n v="77220"/>
    <n v="80309"/>
    <n v="94283"/>
    <n v="3627"/>
    <s v="0170"/>
    <s v="PROFESSIONAL STAFF SAL        "/>
    <s v="DOF11"/>
    <s v="Local Fund Allocation                   "/>
    <s v="DOF1"/>
    <s v="DOF-LFA                                 "/>
    <s v="DOF"/>
    <x v="0"/>
    <s v="DESIGNATED OPERATING FUND               "/>
  </r>
  <r>
    <x v="0"/>
    <s v="0"/>
    <s v="NA"/>
    <x v="3"/>
    <s v="201"/>
    <x v="39"/>
    <n v="13236"/>
    <n v="13765"/>
    <n v="16160"/>
    <n v="621"/>
    <s v="0170"/>
    <s v="PROFESSIONAL STAFF SAL        "/>
    <s v="GOF11"/>
    <s v="General Fund Allocation                 "/>
    <s v="GOF1"/>
    <s v="General Operating Fund                  "/>
    <s v="GOF"/>
    <x v="0"/>
    <s v="GENERAL OPERATING FUND                  "/>
  </r>
  <r>
    <x v="0"/>
    <s v="0"/>
    <s v="NA"/>
    <x v="3"/>
    <s v="202"/>
    <x v="40"/>
    <n v="201324"/>
    <n v="209377"/>
    <n v="243087"/>
    <n v="9350"/>
    <s v="0110"/>
    <s v="INSTR/RES FACULTY SAL         "/>
    <s v="DOF11"/>
    <s v="Local Fund Allocation                   "/>
    <s v="DOF1"/>
    <s v="DOF-LFA                                 "/>
    <s v="DOF"/>
    <x v="0"/>
    <s v="DESIGNATED OPERATING FUND               "/>
  </r>
  <r>
    <x v="0"/>
    <s v="0"/>
    <s v="NA"/>
    <x v="3"/>
    <s v="202"/>
    <x v="40"/>
    <n v="1631344"/>
    <n v="1696598"/>
    <n v="1969750"/>
    <n v="75760"/>
    <s v="0110"/>
    <s v="INSTR/RES FACULTY SAL         "/>
    <s v="GOF11"/>
    <s v="General Fund Allocation                 "/>
    <s v="GOF1"/>
    <s v="General Operating Fund                  "/>
    <s v="GOF"/>
    <x v="0"/>
    <s v="GENERAL OPERATING FUND                  "/>
  </r>
  <r>
    <x v="0"/>
    <s v="0"/>
    <s v="NA"/>
    <x v="3"/>
    <s v="202"/>
    <x v="40"/>
    <n v="123418"/>
    <n v="135760"/>
    <n v="137389"/>
    <n v="12490"/>
    <s v="0140"/>
    <s v="GRAD STD NON-TEACH SAL        "/>
    <s v="GOF11"/>
    <s v="General Fund Allocation                 "/>
    <s v="GOF1"/>
    <s v="General Operating Fund                  "/>
    <s v="GOF"/>
    <x v="0"/>
    <s v="GENERAL OPERATING FUND                  "/>
  </r>
  <r>
    <x v="0"/>
    <s v="0"/>
    <s v="NA"/>
    <x v="3"/>
    <s v="202"/>
    <x v="40"/>
    <n v="766836"/>
    <n v="797509"/>
    <n v="944251"/>
    <n v="36317"/>
    <s v="0160"/>
    <s v="CLASS (HEPB) STAFF SAL        "/>
    <s v="DOF11"/>
    <s v="Local Fund Allocation                   "/>
    <s v="DOF1"/>
    <s v="DOF-LFA                                 "/>
    <s v="DOF"/>
    <x v="0"/>
    <s v="DESIGNATED OPERATING FUND               "/>
  </r>
  <r>
    <x v="0"/>
    <s v="0"/>
    <s v="NA"/>
    <x v="3"/>
    <s v="202"/>
    <x v="40"/>
    <n v="1236132"/>
    <n v="1285577"/>
    <n v="1522123"/>
    <n v="58543"/>
    <s v="0160"/>
    <s v="CLASS (HEPB) STAFF SAL        "/>
    <s v="GOF11"/>
    <s v="General Fund Allocation                 "/>
    <s v="GOF1"/>
    <s v="General Operating Fund                  "/>
    <s v="GOF"/>
    <x v="0"/>
    <s v="GENERAL OPERATING FUND                  "/>
  </r>
  <r>
    <x v="0"/>
    <s v="0"/>
    <s v="NA"/>
    <x v="3"/>
    <s v="202"/>
    <x v="40"/>
    <n v="2076732"/>
    <n v="2159801"/>
    <n v="2535606"/>
    <n v="97523"/>
    <s v="0170"/>
    <s v="PROFESSIONAL STAFF SAL        "/>
    <s v="DOF11"/>
    <s v="Local Fund Allocation                   "/>
    <s v="DOF1"/>
    <s v="DOF-LFA                                 "/>
    <s v="DOF"/>
    <x v="0"/>
    <s v="DESIGNATED OPERATING FUND               "/>
  </r>
  <r>
    <x v="0"/>
    <s v="0"/>
    <s v="NA"/>
    <x v="3"/>
    <s v="202"/>
    <x v="40"/>
    <n v="5635848"/>
    <n v="5861282"/>
    <n v="6881145"/>
    <n v="264659"/>
    <s v="0170"/>
    <s v="PROFESSIONAL STAFF SAL        "/>
    <s v="GOF11"/>
    <s v="General Fund Allocation                 "/>
    <s v="GOF1"/>
    <s v="General Operating Fund                  "/>
    <s v="GOF"/>
    <x v="0"/>
    <s v="GENERAL OPERATING FUND                  "/>
  </r>
  <r>
    <x v="0"/>
    <s v="0"/>
    <s v="NA"/>
    <x v="3"/>
    <s v="203"/>
    <x v="12"/>
    <n v="1781990"/>
    <n v="1853270"/>
    <n v="2175739"/>
    <n v="83683"/>
    <s v="0170"/>
    <s v="PROFESSIONAL STAFF SAL        "/>
    <s v="DOF11"/>
    <s v="Local Fund Allocation                   "/>
    <s v="DOF1"/>
    <s v="DOF-LFA                                 "/>
    <s v="DOF"/>
    <x v="0"/>
    <s v="DESIGNATED OPERATING FUND               "/>
  </r>
  <r>
    <x v="0"/>
    <s v="0"/>
    <s v="NA"/>
    <x v="3"/>
    <s v="203"/>
    <x v="12"/>
    <n v="1954116"/>
    <n v="2032281"/>
    <n v="2385898"/>
    <n v="91766"/>
    <s v="0170"/>
    <s v="PROFESSIONAL STAFF SAL        "/>
    <s v="GOF11"/>
    <s v="General Fund Allocation                 "/>
    <s v="GOF1"/>
    <s v="General Operating Fund                  "/>
    <s v="GOF"/>
    <x v="0"/>
    <s v="GENERAL OPERATING FUND                  "/>
  </r>
  <r>
    <x v="0"/>
    <s v="0"/>
    <s v="NA"/>
    <x v="3"/>
    <s v="206"/>
    <x v="41"/>
    <n v="17847"/>
    <n v="19632"/>
    <n v="19868"/>
    <n v="1807"/>
    <s v="0140"/>
    <s v="GRAD STD NON-TEACH SAL        "/>
    <s v="GOF11"/>
    <s v="General Fund Allocation                 "/>
    <s v="GOF1"/>
    <s v="General Operating Fund                  "/>
    <s v="GOF"/>
    <x v="0"/>
    <s v="GENERAL OPERATING FUND                  "/>
  </r>
  <r>
    <x v="0"/>
    <s v="0"/>
    <s v="NA"/>
    <x v="3"/>
    <s v="206"/>
    <x v="41"/>
    <n v="20964"/>
    <n v="21803"/>
    <n v="25815"/>
    <n v="994"/>
    <s v="0160"/>
    <s v="CLASS (HEPB) STAFF SAL        "/>
    <s v="DOF11"/>
    <s v="Local Fund Allocation                   "/>
    <s v="DOF1"/>
    <s v="DOF-LFA                                 "/>
    <s v="DOF"/>
    <x v="0"/>
    <s v="DESIGNATED OPERATING FUND               "/>
  </r>
  <r>
    <x v="0"/>
    <s v="0"/>
    <s v="NA"/>
    <x v="3"/>
    <s v="206"/>
    <x v="41"/>
    <n v="296268"/>
    <n v="308119"/>
    <n v="364813"/>
    <n v="14032"/>
    <s v="0160"/>
    <s v="CLASS (HEPB) STAFF SAL        "/>
    <s v="GOF11"/>
    <s v="General Fund Allocation                 "/>
    <s v="GOF1"/>
    <s v="General Operating Fund                  "/>
    <s v="GOF"/>
    <x v="0"/>
    <s v="GENERAL OPERATING FUND                  "/>
  </r>
  <r>
    <x v="0"/>
    <s v="0"/>
    <s v="NA"/>
    <x v="3"/>
    <s v="206"/>
    <x v="41"/>
    <n v="234386"/>
    <n v="243761"/>
    <n v="286175"/>
    <n v="11006"/>
    <s v="0170"/>
    <s v="PROFESSIONAL STAFF SAL        "/>
    <s v="DOF11"/>
    <s v="Local Fund Allocation                   "/>
    <s v="DOF1"/>
    <s v="DOF-LFA                                 "/>
    <s v="DOF"/>
    <x v="0"/>
    <s v="DESIGNATED OPERATING FUND               "/>
  </r>
  <r>
    <x v="0"/>
    <s v="0"/>
    <s v="NA"/>
    <x v="3"/>
    <s v="206"/>
    <x v="41"/>
    <n v="50352"/>
    <n v="52366"/>
    <n v="61478"/>
    <n v="2365"/>
    <s v="0170"/>
    <s v="PROFESSIONAL STAFF SAL        "/>
    <s v="DOF15"/>
    <s v="Indirect Cost Recovery                  "/>
    <s v="DOF2"/>
    <s v="DOF-ICR                                 "/>
    <s v="DOF"/>
    <x v="0"/>
    <s v="DESIGNATED OPERATING FUND               "/>
  </r>
  <r>
    <x v="0"/>
    <s v="0"/>
    <s v="NA"/>
    <x v="3"/>
    <s v="206"/>
    <x v="41"/>
    <n v="3601232"/>
    <n v="3745281"/>
    <n v="4396960"/>
    <n v="169114"/>
    <s v="0170"/>
    <s v="PROFESSIONAL STAFF SAL        "/>
    <s v="GOF11"/>
    <s v="General Fund Allocation                 "/>
    <s v="GOF1"/>
    <s v="General Operating Fund                  "/>
    <s v="GOF"/>
    <x v="0"/>
    <s v="GENERAL OPERATING FUND                  "/>
  </r>
  <r>
    <x v="0"/>
    <s v="0"/>
    <s v="NA"/>
    <x v="3"/>
    <s v="207"/>
    <x v="42"/>
    <n v="22128"/>
    <n v="24341"/>
    <n v="24633"/>
    <n v="2239"/>
    <s v="0140"/>
    <s v="GRAD STD NON-TEACH SAL        "/>
    <s v="GOF11"/>
    <s v="General Fund Allocation                 "/>
    <s v="GOF1"/>
    <s v="General Operating Fund                  "/>
    <s v="GOF"/>
    <x v="0"/>
    <s v="GENERAL OPERATING FUND                  "/>
  </r>
  <r>
    <x v="0"/>
    <s v="0"/>
    <s v="NA"/>
    <x v="3"/>
    <s v="207"/>
    <x v="42"/>
    <n v="1004838"/>
    <n v="1045032"/>
    <n v="1237318"/>
    <n v="47590"/>
    <s v="0160"/>
    <s v="CLASS (HEPB) STAFF SAL        "/>
    <s v="DOF11"/>
    <s v="Local Fund Allocation                   "/>
    <s v="DOF1"/>
    <s v="DOF-LFA                                 "/>
    <s v="DOF"/>
    <x v="0"/>
    <s v="DESIGNATED OPERATING FUND               "/>
  </r>
  <r>
    <x v="0"/>
    <s v="0"/>
    <s v="NA"/>
    <x v="3"/>
    <s v="207"/>
    <x v="42"/>
    <n v="3994308"/>
    <n v="4154080"/>
    <n v="4918431"/>
    <n v="189170"/>
    <s v="0160"/>
    <s v="CLASS (HEPB) STAFF SAL        "/>
    <s v="GOF11"/>
    <s v="General Fund Allocation                 "/>
    <s v="GOF1"/>
    <s v="General Operating Fund                  "/>
    <s v="GOF"/>
    <x v="0"/>
    <s v="GENERAL OPERATING FUND                  "/>
  </r>
  <r>
    <x v="0"/>
    <s v="0"/>
    <s v="NA"/>
    <x v="3"/>
    <s v="207"/>
    <x v="42"/>
    <n v="2076792"/>
    <n v="2159864"/>
    <n v="2535680"/>
    <n v="97526"/>
    <s v="0170"/>
    <s v="PROFESSIONAL STAFF SAL        "/>
    <s v="DOF11"/>
    <s v="Local Fund Allocation                   "/>
    <s v="DOF1"/>
    <s v="DOF-LFA                                 "/>
    <s v="DOF"/>
    <x v="0"/>
    <s v="DESIGNATED OPERATING FUND               "/>
  </r>
  <r>
    <x v="0"/>
    <s v="0"/>
    <s v="NA"/>
    <x v="3"/>
    <s v="207"/>
    <x v="42"/>
    <n v="6908386"/>
    <n v="7184721"/>
    <n v="8434862"/>
    <n v="324417"/>
    <s v="0170"/>
    <s v="PROFESSIONAL STAFF SAL        "/>
    <s v="GOF11"/>
    <s v="General Fund Allocation                 "/>
    <s v="GOF1"/>
    <s v="General Operating Fund                  "/>
    <s v="GOF"/>
    <x v="0"/>
    <s v="GENERAL OPERATING FUND                  "/>
  </r>
  <r>
    <x v="0"/>
    <s v="0"/>
    <s v="NA"/>
    <x v="3"/>
    <s v="208"/>
    <x v="43"/>
    <n v="14463408"/>
    <n v="15041944"/>
    <n v="17809662"/>
    <n v="684987"/>
    <s v="0160"/>
    <s v="CLASS (HEPB) STAFF SAL        "/>
    <s v="DOF11"/>
    <s v="Local Fund Allocation                   "/>
    <s v="DOF1"/>
    <s v="DOF-LFA                                 "/>
    <s v="DOF"/>
    <x v="0"/>
    <s v="DESIGNATED OPERATING FUND               "/>
  </r>
  <r>
    <x v="0"/>
    <s v="0"/>
    <s v="NA"/>
    <x v="3"/>
    <s v="208"/>
    <x v="43"/>
    <n v="18513720"/>
    <n v="19254269"/>
    <n v="22797054"/>
    <n v="876810"/>
    <s v="0160"/>
    <s v="CLASS (HEPB) STAFF SAL        "/>
    <s v="GOF11"/>
    <s v="General Fund Allocation                 "/>
    <s v="GOF1"/>
    <s v="General Operating Fund                  "/>
    <s v="GOF"/>
    <x v="0"/>
    <s v="GENERAL OPERATING FUND                  "/>
  </r>
  <r>
    <x v="0"/>
    <s v="0"/>
    <s v="NA"/>
    <x v="3"/>
    <s v="208"/>
    <x v="43"/>
    <n v="86256"/>
    <n v="89706"/>
    <n v="106212"/>
    <n v="4085"/>
    <s v="0160"/>
    <s v="CLASS (HEPB) STAFF SAL        "/>
    <s v="ROF40"/>
    <s v="Auxiliary Educ Activity                 "/>
    <s v="ROF4"/>
    <s v="Auxiliary Educational Activities        "/>
    <s v="ROF"/>
    <x v="1"/>
    <s v="RESTRICTED OPERATING FUND               "/>
  </r>
  <r>
    <x v="0"/>
    <s v="0"/>
    <s v="NA"/>
    <x v="3"/>
    <s v="208"/>
    <x v="43"/>
    <n v="12465636"/>
    <n v="12964261"/>
    <n v="15349685"/>
    <n v="590372"/>
    <s v="0160"/>
    <s v="CLASS (HEPB) STAFF SAL        "/>
    <s v="ROF70"/>
    <s v="Auxiliary Enterprise                    "/>
    <s v="ROF7"/>
    <s v="Auxiliary Enterprises &amp; Internal Svcs   "/>
    <s v="ROF"/>
    <x v="2"/>
    <s v="RESTRICTED OPERATING FUND               "/>
  </r>
  <r>
    <x v="0"/>
    <s v="0"/>
    <s v="NA"/>
    <x v="3"/>
    <s v="208"/>
    <x v="43"/>
    <n v="10713012"/>
    <n v="11141532"/>
    <n v="13080159"/>
    <n v="503083"/>
    <s v="0170"/>
    <s v="PROFESSIONAL STAFF SAL        "/>
    <s v="DOF11"/>
    <s v="Local Fund Allocation                   "/>
    <s v="DOF1"/>
    <s v="DOF-LFA                                 "/>
    <s v="DOF"/>
    <x v="0"/>
    <s v="DESIGNATED OPERATING FUND               "/>
  </r>
  <r>
    <x v="0"/>
    <s v="0"/>
    <s v="NA"/>
    <x v="3"/>
    <s v="208"/>
    <x v="43"/>
    <n v="10553908"/>
    <n v="10976064"/>
    <n v="12885899"/>
    <n v="495611"/>
    <s v="0170"/>
    <s v="PROFESSIONAL STAFF SAL        "/>
    <s v="GOF11"/>
    <s v="General Fund Allocation                 "/>
    <s v="GOF1"/>
    <s v="General Operating Fund                  "/>
    <s v="GOF"/>
    <x v="0"/>
    <s v="GENERAL OPERATING FUND                  "/>
  </r>
  <r>
    <x v="0"/>
    <s v="0"/>
    <s v="NA"/>
    <x v="3"/>
    <s v="208"/>
    <x v="43"/>
    <n v="1562436"/>
    <n v="1624933"/>
    <n v="1907671"/>
    <n v="73371"/>
    <s v="0170"/>
    <s v="PROFESSIONAL STAFF SAL        "/>
    <s v="ROF40"/>
    <s v="Auxiliary Educ Activity                 "/>
    <s v="ROF4"/>
    <s v="Auxiliary Educational Activities        "/>
    <s v="ROF"/>
    <x v="1"/>
    <s v="RESTRICTED OPERATING FUND               "/>
  </r>
  <r>
    <x v="0"/>
    <s v="0"/>
    <s v="NA"/>
    <x v="3"/>
    <s v="208"/>
    <x v="43"/>
    <n v="17246587"/>
    <n v="17936450"/>
    <n v="21057392"/>
    <n v="809899"/>
    <s v="0170"/>
    <s v="PROFESSIONAL STAFF SAL        "/>
    <s v="ROF70"/>
    <s v="Auxiliary Enterprise                    "/>
    <s v="ROF7"/>
    <s v="Auxiliary Enterprises &amp; Internal Svcs   "/>
    <s v="ROF"/>
    <x v="2"/>
    <s v="RESTRICTED OPERATING FUND               "/>
  </r>
  <r>
    <x v="0"/>
    <s v="0"/>
    <s v="NA"/>
    <x v="3"/>
    <s v="209"/>
    <x v="44"/>
    <n v="283296"/>
    <n v="294628"/>
    <n v="348840"/>
    <n v="13418"/>
    <s v="0160"/>
    <s v="CLASS (HEPB) STAFF SAL        "/>
    <s v="DOF11"/>
    <s v="Local Fund Allocation                   "/>
    <s v="DOF1"/>
    <s v="DOF-LFA                                 "/>
    <s v="DOF"/>
    <x v="0"/>
    <s v="DESIGNATED OPERATING FUND               "/>
  </r>
  <r>
    <x v="0"/>
    <s v="0"/>
    <s v="NA"/>
    <x v="3"/>
    <s v="209"/>
    <x v="44"/>
    <n v="153372"/>
    <n v="159507"/>
    <n v="188856"/>
    <n v="7264"/>
    <s v="0160"/>
    <s v="CLASS (HEPB) STAFF SAL        "/>
    <s v="GOF11"/>
    <s v="General Fund Allocation                 "/>
    <s v="GOF1"/>
    <s v="General Operating Fund                  "/>
    <s v="GOF"/>
    <x v="0"/>
    <s v="GENERAL OPERATING FUND                  "/>
  </r>
  <r>
    <x v="0"/>
    <s v="0"/>
    <s v="NA"/>
    <x v="3"/>
    <s v="209"/>
    <x v="44"/>
    <n v="687624"/>
    <n v="715129"/>
    <n v="846713"/>
    <n v="32566"/>
    <s v="0160"/>
    <s v="CLASS (HEPB) STAFF SAL        "/>
    <s v="ROF70"/>
    <s v="Auxiliary Enterprise                    "/>
    <s v="ROF7"/>
    <s v="Auxiliary Enterprises &amp; Internal Svcs   "/>
    <s v="ROF"/>
    <x v="2"/>
    <s v="RESTRICTED OPERATING FUND               "/>
  </r>
  <r>
    <x v="0"/>
    <s v="0"/>
    <s v="NA"/>
    <x v="3"/>
    <s v="209"/>
    <x v="44"/>
    <n v="3478083"/>
    <n v="3617206"/>
    <n v="4246600"/>
    <n v="163331"/>
    <s v="0170"/>
    <s v="PROFESSIONAL STAFF SAL        "/>
    <s v="DOF11"/>
    <s v="Local Fund Allocation                   "/>
    <s v="DOF1"/>
    <s v="DOF-LFA                                 "/>
    <s v="DOF"/>
    <x v="0"/>
    <s v="DESIGNATED OPERATING FUND               "/>
  </r>
  <r>
    <x v="0"/>
    <s v="0"/>
    <s v="NA"/>
    <x v="3"/>
    <s v="209"/>
    <x v="44"/>
    <n v="3072336"/>
    <n v="3195229"/>
    <n v="3751199"/>
    <n v="144277"/>
    <s v="0170"/>
    <s v="PROFESSIONAL STAFF SAL        "/>
    <s v="GOF11"/>
    <s v="General Fund Allocation                 "/>
    <s v="GOF1"/>
    <s v="General Operating Fund                  "/>
    <s v="GOF"/>
    <x v="0"/>
    <s v="GENERAL OPERATING FUND                  "/>
  </r>
  <r>
    <x v="0"/>
    <s v="0"/>
    <s v="NA"/>
    <x v="3"/>
    <s v="209"/>
    <x v="44"/>
    <n v="4662564"/>
    <n v="4849067"/>
    <n v="5692805"/>
    <n v="218955"/>
    <s v="0170"/>
    <s v="PROFESSIONAL STAFF SAL        "/>
    <s v="ROF70"/>
    <s v="Auxiliary Enterprise                    "/>
    <s v="ROF7"/>
    <s v="Auxiliary Enterprises &amp; Internal Svcs   "/>
    <s v="ROF"/>
    <x v="2"/>
    <s v="RESTRICTED OPERATING FUND               "/>
  </r>
  <r>
    <x v="0"/>
    <s v="0"/>
    <s v="NA"/>
    <x v="3"/>
    <s v="210"/>
    <x v="45"/>
    <n v="71484"/>
    <n v="78632"/>
    <n v="79576"/>
    <n v="7234"/>
    <s v="0140"/>
    <s v="GRAD STD NON-TEACH SAL        "/>
    <s v="GOF11"/>
    <s v="General Fund Allocation                 "/>
    <s v="GOF1"/>
    <s v="General Operating Fund                  "/>
    <s v="GOF"/>
    <x v="0"/>
    <s v="GENERAL OPERATING FUND                  "/>
  </r>
  <r>
    <x v="0"/>
    <s v="0"/>
    <s v="NA"/>
    <x v="3"/>
    <s v="210"/>
    <x v="45"/>
    <n v="253452"/>
    <n v="263590"/>
    <n v="312091"/>
    <n v="12004"/>
    <s v="0160"/>
    <s v="CLASS (HEPB) STAFF SAL        "/>
    <s v="DOF11"/>
    <s v="Local Fund Allocation                   "/>
    <s v="DOF1"/>
    <s v="DOF-LFA                                 "/>
    <s v="DOF"/>
    <x v="0"/>
    <s v="DESIGNATED OPERATING FUND               "/>
  </r>
  <r>
    <x v="0"/>
    <s v="0"/>
    <s v="NA"/>
    <x v="3"/>
    <s v="210"/>
    <x v="45"/>
    <n v="1343760"/>
    <n v="1397510"/>
    <n v="1654652"/>
    <n v="63640"/>
    <s v="0160"/>
    <s v="CLASS (HEPB) STAFF SAL        "/>
    <s v="GOF11"/>
    <s v="General Fund Allocation                 "/>
    <s v="GOF1"/>
    <s v="General Operating Fund                  "/>
    <s v="GOF"/>
    <x v="0"/>
    <s v="GENERAL OPERATING FUND                  "/>
  </r>
  <r>
    <x v="0"/>
    <s v="0"/>
    <s v="NA"/>
    <x v="3"/>
    <s v="210"/>
    <x v="45"/>
    <n v="5087856"/>
    <n v="5291370"/>
    <n v="6212068"/>
    <n v="238925"/>
    <s v="0170"/>
    <s v="PROFESSIONAL STAFF SAL        "/>
    <s v="DOF11"/>
    <s v="Local Fund Allocation                   "/>
    <s v="DOF1"/>
    <s v="DOF-LFA                                 "/>
    <s v="DOF"/>
    <x v="0"/>
    <s v="DESIGNATED OPERATING FUND               "/>
  </r>
  <r>
    <x v="0"/>
    <s v="0"/>
    <s v="NA"/>
    <x v="3"/>
    <s v="210"/>
    <x v="45"/>
    <n v="20933256"/>
    <n v="21770586"/>
    <n v="25558668"/>
    <n v="983025"/>
    <s v="0170"/>
    <s v="PROFESSIONAL STAFF SAL        "/>
    <s v="GOF11"/>
    <s v="General Fund Allocation                 "/>
    <s v="GOF1"/>
    <s v="General Operating Fund                  "/>
    <s v="GOF"/>
    <x v="0"/>
    <s v="GENERAL OPERATING FUND                  "/>
  </r>
  <r>
    <x v="0"/>
    <s v="0"/>
    <s v="NA"/>
    <x v="3"/>
    <s v="210"/>
    <x v="45"/>
    <n v="291924"/>
    <n v="303601"/>
    <n v="356428"/>
    <n v="13709"/>
    <s v="0170"/>
    <s v="PROFESSIONAL STAFF SAL        "/>
    <s v="ROF40"/>
    <s v="Auxiliary Educ Activity                 "/>
    <s v="ROF4"/>
    <s v="Auxiliary Educational Activities        "/>
    <s v="ROF"/>
    <x v="1"/>
    <s v="RESTRICTED OPERATING FUND               "/>
  </r>
  <r>
    <x v="0"/>
    <s v="0"/>
    <s v="NA"/>
    <x v="3"/>
    <s v="212"/>
    <x v="46"/>
    <n v="19400"/>
    <n v="20176"/>
    <n v="23424"/>
    <n v="901"/>
    <s v="0110"/>
    <s v="INSTR/RES FACULTY SAL         "/>
    <s v="GOF11"/>
    <s v="General Fund Allocation                 "/>
    <s v="GOF1"/>
    <s v="General Operating Fund                  "/>
    <s v="GOF"/>
    <x v="0"/>
    <s v="GENERAL OPERATING FUND                  "/>
  </r>
  <r>
    <x v="0"/>
    <s v="0"/>
    <s v="NA"/>
    <x v="3"/>
    <s v="212"/>
    <x v="46"/>
    <n v="805656"/>
    <n v="837882"/>
    <n v="992052"/>
    <n v="38155"/>
    <s v="0160"/>
    <s v="CLASS (HEPB) STAFF SAL        "/>
    <s v="DOF11"/>
    <s v="Local Fund Allocation                   "/>
    <s v="DOF1"/>
    <s v="DOF-LFA                                 "/>
    <s v="DOF"/>
    <x v="0"/>
    <s v="DESIGNATED OPERATING FUND               "/>
  </r>
  <r>
    <x v="0"/>
    <s v="0"/>
    <s v="NA"/>
    <x v="3"/>
    <s v="212"/>
    <x v="46"/>
    <n v="3454875"/>
    <n v="3593070"/>
    <n v="4254195"/>
    <n v="163623"/>
    <s v="0160"/>
    <s v="CLASS (HEPB) STAFF SAL        "/>
    <s v="GOF11"/>
    <s v="General Fund Allocation                 "/>
    <s v="GOF1"/>
    <s v="General Operating Fund                  "/>
    <s v="GOF"/>
    <x v="0"/>
    <s v="GENERAL OPERATING FUND                  "/>
  </r>
  <r>
    <x v="0"/>
    <s v="0"/>
    <s v="NA"/>
    <x v="3"/>
    <s v="212"/>
    <x v="46"/>
    <n v="1469196"/>
    <n v="1527964"/>
    <n v="1793830"/>
    <n v="68994"/>
    <s v="0170"/>
    <s v="PROFESSIONAL STAFF SAL        "/>
    <s v="DOF11"/>
    <s v="Local Fund Allocation                   "/>
    <s v="DOF1"/>
    <s v="DOF-LFA                                 "/>
    <s v="DOF"/>
    <x v="0"/>
    <s v="DESIGNATED OPERATING FUND               "/>
  </r>
  <r>
    <x v="0"/>
    <s v="0"/>
    <s v="NA"/>
    <x v="3"/>
    <s v="212"/>
    <x v="46"/>
    <n v="2868713"/>
    <n v="2983462"/>
    <n v="3502584"/>
    <n v="134715"/>
    <s v="0170"/>
    <s v="PROFESSIONAL STAFF SAL        "/>
    <s v="GOF11"/>
    <s v="General Fund Allocation                 "/>
    <s v="GOF1"/>
    <s v="General Operating Fund                  "/>
    <s v="GOF"/>
    <x v="0"/>
    <s v="GENERAL OPERATING FUND                  "/>
  </r>
  <r>
    <x v="0"/>
    <s v="0"/>
    <s v="NA"/>
    <x v="3"/>
    <s v="214"/>
    <x v="47"/>
    <n v="11184"/>
    <n v="11631"/>
    <n v="13771"/>
    <n v="529"/>
    <s v="0160"/>
    <s v="CLASS (HEPB) STAFF SAL        "/>
    <s v="DOF11"/>
    <s v="Local Fund Allocation                   "/>
    <s v="DOF1"/>
    <s v="DOF-LFA                                 "/>
    <s v="DOF"/>
    <x v="0"/>
    <s v="DESIGNATED OPERATING FUND               "/>
  </r>
  <r>
    <x v="0"/>
    <s v="0"/>
    <s v="NA"/>
    <x v="3"/>
    <s v="214"/>
    <x v="47"/>
    <n v="177024"/>
    <n v="184105"/>
    <n v="217980"/>
    <n v="8384"/>
    <s v="0160"/>
    <s v="CLASS (HEPB) STAFF SAL        "/>
    <s v="GOF11"/>
    <s v="General Fund Allocation                 "/>
    <s v="GOF1"/>
    <s v="General Operating Fund                  "/>
    <s v="GOF"/>
    <x v="0"/>
    <s v="GENERAL OPERATING FUND                  "/>
  </r>
  <r>
    <x v="0"/>
    <s v="0"/>
    <s v="NA"/>
    <x v="3"/>
    <s v="214"/>
    <x v="47"/>
    <n v="264744"/>
    <n v="275334"/>
    <n v="325995"/>
    <n v="12538"/>
    <s v="0160"/>
    <s v="CLASS (HEPB) STAFF SAL        "/>
    <s v="ROF70"/>
    <s v="Auxiliary Enterprise                    "/>
    <s v="ROF7"/>
    <s v="Auxiliary Enterprises &amp; Internal Svcs   "/>
    <s v="ROF"/>
    <x v="2"/>
    <s v="RESTRICTED OPERATING FUND               "/>
  </r>
  <r>
    <x v="0"/>
    <s v="0"/>
    <s v="NA"/>
    <x v="3"/>
    <s v="214"/>
    <x v="47"/>
    <n v="1142784"/>
    <n v="1188495"/>
    <n v="1395293"/>
    <n v="53665"/>
    <s v="0170"/>
    <s v="PROFESSIONAL STAFF SAL        "/>
    <s v="DOF11"/>
    <s v="Local Fund Allocation                   "/>
    <s v="DOF1"/>
    <s v="DOF-LFA                                 "/>
    <s v="DOF"/>
    <x v="0"/>
    <s v="DESIGNATED OPERATING FUND               "/>
  </r>
  <r>
    <x v="0"/>
    <s v="0"/>
    <s v="NA"/>
    <x v="3"/>
    <s v="214"/>
    <x v="47"/>
    <n v="1562388"/>
    <n v="1624884"/>
    <n v="1907614"/>
    <n v="73370"/>
    <s v="0170"/>
    <s v="PROFESSIONAL STAFF SAL        "/>
    <s v="GOF11"/>
    <s v="General Fund Allocation                 "/>
    <s v="GOF1"/>
    <s v="General Operating Fund                  "/>
    <s v="GOF"/>
    <x v="0"/>
    <s v="GENERAL OPERATING FUND                  "/>
  </r>
  <r>
    <x v="0"/>
    <s v="0"/>
    <s v="NA"/>
    <x v="3"/>
    <s v="214"/>
    <x v="47"/>
    <n v="1741584"/>
    <n v="1811247"/>
    <n v="2126404"/>
    <n v="81784"/>
    <s v="0170"/>
    <s v="PROFESSIONAL STAFF SAL        "/>
    <s v="ROF70"/>
    <s v="Auxiliary Enterprise                    "/>
    <s v="ROF7"/>
    <s v="Auxiliary Enterprises &amp; Internal Svcs   "/>
    <s v="ROF"/>
    <x v="2"/>
    <s v="RESTRICTED OPERATING FUND               "/>
  </r>
  <r>
    <x v="0"/>
    <s v="0"/>
    <s v="NA"/>
    <x v="3"/>
    <s v="215"/>
    <x v="48"/>
    <n v="7396957"/>
    <n v="7692835"/>
    <n v="9031388"/>
    <n v="347360"/>
    <s v="0170"/>
    <s v="PROFESSIONAL STAFF SAL        "/>
    <s v="DOF11"/>
    <s v="Local Fund Allocation                   "/>
    <s v="DOF1"/>
    <s v="DOF-LFA                                 "/>
    <s v="DOF"/>
    <x v="0"/>
    <s v="DESIGNATED OPERATING FUND               "/>
  </r>
  <r>
    <x v="0"/>
    <s v="0"/>
    <s v="NA"/>
    <x v="3"/>
    <s v="215"/>
    <x v="48"/>
    <n v="1166760"/>
    <n v="1213430"/>
    <n v="1424567"/>
    <n v="54791"/>
    <s v="0170"/>
    <s v="PROFESSIONAL STAFF SAL        "/>
    <s v="GOF11"/>
    <s v="General Fund Allocation                 "/>
    <s v="GOF1"/>
    <s v="General Operating Fund                  "/>
    <s v="GOF"/>
    <x v="0"/>
    <s v="GENERAL OPERATING FUND                  "/>
  </r>
  <r>
    <x v="0"/>
    <s v="0"/>
    <s v="NA"/>
    <x v="3"/>
    <s v="216"/>
    <x v="49"/>
    <n v="480696"/>
    <n v="499924"/>
    <n v="580412"/>
    <n v="22324"/>
    <s v="0110"/>
    <s v="INSTR/RES FACULTY SAL         "/>
    <s v="DOF11"/>
    <s v="Local Fund Allocation                   "/>
    <s v="DOF1"/>
    <s v="DOF-LFA                                 "/>
    <s v="DOF"/>
    <x v="0"/>
    <s v="DESIGNATED OPERATING FUND               "/>
  </r>
  <r>
    <x v="0"/>
    <s v="0"/>
    <s v="NA"/>
    <x v="3"/>
    <s v="216"/>
    <x v="49"/>
    <n v="1215348"/>
    <n v="1263962"/>
    <n v="1496531"/>
    <n v="57559"/>
    <s v="0160"/>
    <s v="CLASS (HEPB) STAFF SAL        "/>
    <s v="DOF11"/>
    <s v="Local Fund Allocation                   "/>
    <s v="DOF1"/>
    <s v="DOF-LFA                                 "/>
    <s v="DOF"/>
    <x v="0"/>
    <s v="DESIGNATED OPERATING FUND               "/>
  </r>
  <r>
    <x v="0"/>
    <s v="0"/>
    <s v="NA"/>
    <x v="3"/>
    <s v="216"/>
    <x v="49"/>
    <n v="6015828"/>
    <n v="6256461"/>
    <n v="7345085"/>
    <n v="282503"/>
    <s v="0170"/>
    <s v="PROFESSIONAL STAFF SAL        "/>
    <s v="DOF11"/>
    <s v="Local Fund Allocation                   "/>
    <s v="DOF1"/>
    <s v="DOF-LFA                                 "/>
    <s v="DOF"/>
    <x v="0"/>
    <s v="DESIGNATED OPERATING FUND               "/>
  </r>
  <r>
    <x v="0"/>
    <s v="0"/>
    <s v="NA"/>
    <x v="3"/>
    <s v="216"/>
    <x v="49"/>
    <n v="21834"/>
    <n v="22707"/>
    <n v="26658"/>
    <n v="1025"/>
    <s v="0170"/>
    <s v="PROFESSIONAL STAFF SAL        "/>
    <s v="GOF11"/>
    <s v="General Fund Allocation                 "/>
    <s v="GOF1"/>
    <s v="General Operating Fund                  "/>
    <s v="GOF"/>
    <x v="0"/>
    <s v="GENERAL OPERATING FUND                  "/>
  </r>
  <r>
    <x v="0"/>
    <s v="0"/>
    <s v="NA"/>
    <x v="3"/>
    <s v="217"/>
    <x v="50"/>
    <n v="582756"/>
    <n v="606066"/>
    <n v="711521"/>
    <n v="27365"/>
    <s v="0170"/>
    <s v="PROFESSIONAL STAFF SAL        "/>
    <s v="DOF11"/>
    <s v="Local Fund Allocation                   "/>
    <s v="DOF1"/>
    <s v="DOF-LFA                                 "/>
    <s v="DOF"/>
    <x v="0"/>
    <s v="DESIGNATED OPERATING FUND               "/>
  </r>
  <r>
    <x v="1"/>
    <s v="3"/>
    <s v="NA"/>
    <x v="3"/>
    <s v="510"/>
    <x v="51"/>
    <n v="1590398"/>
    <n v="1654014"/>
    <n v="1920310"/>
    <n v="73858"/>
    <s v="0110"/>
    <s v="INSTR/RES FACULTY SAL         "/>
    <s v="GOF13"/>
    <s v="Branch Campus Allocation                "/>
    <s v="GOF1"/>
    <s v="General Operating Fund                  "/>
    <s v="GOF"/>
    <x v="0"/>
    <s v="GENERAL OPERATING FUND                  "/>
  </r>
  <r>
    <x v="1"/>
    <s v="3"/>
    <s v="NA"/>
    <x v="3"/>
    <s v="510"/>
    <x v="51"/>
    <n v="36158"/>
    <n v="37604"/>
    <n v="42267"/>
    <n v="1625"/>
    <s v="0120"/>
    <s v="AUX TEACHING STAFF SAL        "/>
    <s v="GOF13"/>
    <s v="Branch Campus Allocation                "/>
    <s v="GOF1"/>
    <s v="General Operating Fund                  "/>
    <s v="GOF"/>
    <x v="0"/>
    <s v="GENERAL OPERATING FUND                  "/>
  </r>
  <r>
    <x v="1"/>
    <s v="3"/>
    <s v="NA"/>
    <x v="3"/>
    <s v="510"/>
    <x v="51"/>
    <n v="2340368"/>
    <n v="2433983"/>
    <n v="2881836"/>
    <n v="110840"/>
    <s v="0160"/>
    <s v="CLASS (HEPB) STAFF SAL        "/>
    <s v="GOF13"/>
    <s v="Branch Campus Allocation                "/>
    <s v="GOF1"/>
    <s v="General Operating Fund                  "/>
    <s v="GOF"/>
    <x v="0"/>
    <s v="GENERAL OPERATING FUND                  "/>
  </r>
  <r>
    <x v="1"/>
    <s v="3"/>
    <s v="NA"/>
    <x v="3"/>
    <s v="510"/>
    <x v="51"/>
    <n v="3354053"/>
    <n v="3488215"/>
    <n v="4095164"/>
    <n v="157506"/>
    <s v="0170"/>
    <s v="PROFESSIONAL STAFF SAL        "/>
    <s v="GOF13"/>
    <s v="Branch Campus Allocation                "/>
    <s v="GOF1"/>
    <s v="General Operating Fund                  "/>
    <s v="GOF"/>
    <x v="0"/>
    <s v="GENERAL OPERATING FUND                  "/>
  </r>
  <r>
    <x v="1"/>
    <s v="3"/>
    <s v="NA"/>
    <x v="3"/>
    <s v="520"/>
    <x v="52"/>
    <n v="172694"/>
    <n v="179602"/>
    <n v="208518"/>
    <n v="8020"/>
    <s v="0110"/>
    <s v="INSTR/RES FACULTY SAL         "/>
    <s v="GOF13"/>
    <s v="Branch Campus Allocation                "/>
    <s v="GOF1"/>
    <s v="General Operating Fund                  "/>
    <s v="GOF"/>
    <x v="0"/>
    <s v="GENERAL OPERATING FUND                  "/>
  </r>
  <r>
    <x v="1"/>
    <s v="3"/>
    <s v="NA"/>
    <x v="3"/>
    <s v="520"/>
    <x v="52"/>
    <n v="1655712"/>
    <n v="1721940"/>
    <n v="2038777"/>
    <n v="78414"/>
    <s v="0160"/>
    <s v="CLASS (HEPB) STAFF SAL        "/>
    <s v="GOF13"/>
    <s v="Branch Campus Allocation                "/>
    <s v="GOF1"/>
    <s v="General Operating Fund                  "/>
    <s v="GOF"/>
    <x v="0"/>
    <s v="GENERAL OPERATING FUND                  "/>
  </r>
  <r>
    <x v="1"/>
    <s v="3"/>
    <s v="NA"/>
    <x v="3"/>
    <s v="520"/>
    <x v="52"/>
    <n v="4229746"/>
    <n v="4398936"/>
    <n v="5164351"/>
    <n v="198629"/>
    <s v="0170"/>
    <s v="PROFESSIONAL STAFF SAL        "/>
    <s v="GOF13"/>
    <s v="Branch Campus Allocation                "/>
    <s v="GOF1"/>
    <s v="General Operating Fund                  "/>
    <s v="GOF"/>
    <x v="0"/>
    <s v="GENERAL OPERATING FUND                  "/>
  </r>
  <r>
    <x v="2"/>
    <s v="8"/>
    <s v="NA"/>
    <x v="3"/>
    <s v="610"/>
    <x v="53"/>
    <n v="531612"/>
    <n v="552876"/>
    <n v="621433"/>
    <n v="23901"/>
    <s v="0120"/>
    <s v="AUX TEACHING STAFF SAL        "/>
    <s v="GOF15"/>
    <s v="Special Program Allocation              "/>
    <s v="GOF1"/>
    <s v="General Operating Fund                  "/>
    <s v="GOF"/>
    <x v="0"/>
    <s v="GENERAL OPERATING FUND                  "/>
  </r>
  <r>
    <x v="2"/>
    <s v="8"/>
    <s v="NA"/>
    <x v="3"/>
    <s v="610"/>
    <x v="53"/>
    <n v="2030880"/>
    <n v="2112115"/>
    <n v="2500744"/>
    <n v="96182"/>
    <s v="0160"/>
    <s v="CLASS (HEPB) STAFF SAL        "/>
    <s v="GOF13"/>
    <s v="Branch Campus Allocation                "/>
    <s v="GOF1"/>
    <s v="General Operating Fund                  "/>
    <s v="GOF"/>
    <x v="0"/>
    <s v="GENERAL OPERATING FUND                  "/>
  </r>
  <r>
    <x v="2"/>
    <s v="8"/>
    <s v="NA"/>
    <x v="3"/>
    <s v="610"/>
    <x v="53"/>
    <n v="0"/>
    <n v="0"/>
    <n v="0"/>
    <n v="0"/>
    <s v="0160"/>
    <s v="CLASS (HEPB) STAFF SAL        "/>
    <s v="ROF40"/>
    <s v="Auxiliary Educ Activity                 "/>
    <s v="ROF4"/>
    <s v="Auxiliary Educational Activities        "/>
    <s v="ROF"/>
    <x v="1"/>
    <s v="RESTRICTED OPERATING FUND               "/>
  </r>
  <r>
    <x v="2"/>
    <s v="8"/>
    <s v="NA"/>
    <x v="3"/>
    <s v="610"/>
    <x v="53"/>
    <n v="2365608"/>
    <n v="2460232"/>
    <n v="2888312"/>
    <n v="111088"/>
    <s v="0170"/>
    <s v="PROFESSIONAL STAFF SAL        "/>
    <s v="GOF13"/>
    <s v="Branch Campus Allocation                "/>
    <s v="GOF1"/>
    <s v="General Operating Fund                  "/>
    <s v="GOF"/>
    <x v="0"/>
    <s v="GENERAL OPERATING FUND                  "/>
  </r>
  <r>
    <x v="2"/>
    <s v="8"/>
    <s v="NA"/>
    <x v="3"/>
    <s v="610"/>
    <x v="53"/>
    <n v="0"/>
    <n v="0"/>
    <n v="0"/>
    <n v="0"/>
    <s v="0170"/>
    <s v="PROFESSIONAL STAFF SAL        "/>
    <s v="ROF40"/>
    <s v="Auxiliary Educ Activity                 "/>
    <s v="ROF4"/>
    <s v="Auxiliary Educational Activities        "/>
    <s v="ROF"/>
    <x v="1"/>
    <s v="RESTRICTED OPERATING FUND               "/>
  </r>
  <r>
    <x v="2"/>
    <s v="8"/>
    <s v="NA"/>
    <x v="3"/>
    <s v="615"/>
    <x v="54"/>
    <n v="210780"/>
    <n v="219211"/>
    <n v="254504"/>
    <n v="9788"/>
    <s v="0110"/>
    <s v="INSTR/RES FACULTY SAL         "/>
    <s v="GOF13"/>
    <s v="Branch Campus Allocation                "/>
    <s v="GOF1"/>
    <s v="General Operating Fund                  "/>
    <s v="GOF"/>
    <x v="0"/>
    <s v="GENERAL OPERATING FUND                  "/>
  </r>
  <r>
    <x v="2"/>
    <s v="8"/>
    <s v="NA"/>
    <x v="3"/>
    <s v="615"/>
    <x v="54"/>
    <n v="175767"/>
    <n v="182798"/>
    <n v="205465"/>
    <n v="7903"/>
    <s v="0120"/>
    <s v="AUX TEACHING STAFF SAL        "/>
    <s v="GOF13"/>
    <s v="Branch Campus Allocation                "/>
    <s v="GOF1"/>
    <s v="General Operating Fund                  "/>
    <s v="GOF"/>
    <x v="0"/>
    <s v="GENERAL OPERATING FUND                  "/>
  </r>
  <r>
    <x v="2"/>
    <s v="8"/>
    <s v="NA"/>
    <x v="3"/>
    <s v="615"/>
    <x v="54"/>
    <n v="86256"/>
    <n v="89706"/>
    <n v="106212"/>
    <n v="4085"/>
    <s v="0160"/>
    <s v="CLASS (HEPB) STAFF SAL        "/>
    <s v="GOF13"/>
    <s v="Branch Campus Allocation                "/>
    <s v="GOF1"/>
    <s v="General Operating Fund                  "/>
    <s v="GOF"/>
    <x v="0"/>
    <s v="GENERAL OPERATING FUND                  "/>
  </r>
  <r>
    <x v="2"/>
    <s v="8"/>
    <s v="NA"/>
    <x v="3"/>
    <s v="615"/>
    <x v="54"/>
    <n v="1196742"/>
    <n v="1244612"/>
    <n v="1461174"/>
    <n v="56199"/>
    <s v="0170"/>
    <s v="PROFESSIONAL STAFF SAL        "/>
    <s v="GOF13"/>
    <s v="Branch Campus Allocation                "/>
    <s v="GOF1"/>
    <s v="General Operating Fund                  "/>
    <s v="GOF"/>
    <x v="0"/>
    <s v="GENERAL OPERATING FUND                  "/>
  </r>
  <r>
    <x v="2"/>
    <s v="8"/>
    <s v="NA"/>
    <x v="3"/>
    <s v="620"/>
    <x v="55"/>
    <n v="798816"/>
    <n v="830769"/>
    <n v="983630"/>
    <n v="37832"/>
    <s v="0160"/>
    <s v="CLASS (HEPB) STAFF SAL        "/>
    <s v="GOF13"/>
    <s v="Branch Campus Allocation                "/>
    <s v="GOF1"/>
    <s v="General Operating Fund                  "/>
    <s v="GOF"/>
    <x v="0"/>
    <s v="GENERAL OPERATING FUND                  "/>
  </r>
  <r>
    <x v="2"/>
    <s v="8"/>
    <s v="NA"/>
    <x v="3"/>
    <s v="620"/>
    <x v="55"/>
    <n v="1525884"/>
    <n v="1586919"/>
    <n v="1863043"/>
    <n v="71655"/>
    <s v="0170"/>
    <s v="PROFESSIONAL STAFF SAL        "/>
    <s v="GOF13"/>
    <s v="Branch Campus Allocation                "/>
    <s v="GOF1"/>
    <s v="General Operating Fund                  "/>
    <s v="GOF"/>
    <x v="0"/>
    <s v="GENERAL OPERATING FUND                  "/>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r>
    <x v="3"/>
    <e v="#REF!"/>
    <e v="#REF!"/>
    <x v="4"/>
    <e v="#REF!"/>
    <x v="56"/>
    <e v="#REF!"/>
    <e v="#REF!"/>
    <e v="#REF!"/>
    <e v="#REF!"/>
    <e v="#REF!"/>
    <e v="#REF!"/>
    <e v="#REF!"/>
    <e v="#REF!"/>
    <e v="#REF!"/>
    <e v="#REF!"/>
    <e v="#REF!"/>
    <x v="4"/>
    <e v="#REF!"/>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8"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1:G77" firstHeaderRow="1" firstDataRow="2" firstDataCol="1"/>
  <pivotFields count="19">
    <pivotField axis="axisRow" showAll="0">
      <items count="5">
        <item x="1"/>
        <item x="0"/>
        <item x="2"/>
        <item x="3"/>
        <item t="default"/>
      </items>
    </pivotField>
    <pivotField showAll="0"/>
    <pivotField showAll="0"/>
    <pivotField axis="axisRow" showAll="0">
      <items count="6">
        <item x="1"/>
        <item x="0"/>
        <item x="2"/>
        <item x="3"/>
        <item x="4"/>
        <item t="default"/>
      </items>
    </pivotField>
    <pivotField showAll="0"/>
    <pivotField axis="axisRow" showAll="0">
      <items count="58">
        <item x="54"/>
        <item x="27"/>
        <item x="39"/>
        <item x="51"/>
        <item x="15"/>
        <item x="17"/>
        <item x="52"/>
        <item x="16"/>
        <item x="14"/>
        <item x="18"/>
        <item x="36"/>
        <item x="53"/>
        <item x="13"/>
        <item x="0"/>
        <item x="3"/>
        <item x="4"/>
        <item x="5"/>
        <item x="21"/>
        <item x="50"/>
        <item x="42"/>
        <item x="1"/>
        <item x="9"/>
        <item x="47"/>
        <item x="2"/>
        <item x="25"/>
        <item x="6"/>
        <item x="28"/>
        <item x="44"/>
        <item x="23"/>
        <item x="35"/>
        <item x="12"/>
        <item x="38"/>
        <item x="40"/>
        <item x="34"/>
        <item x="29"/>
        <item x="8"/>
        <item x="31"/>
        <item x="32"/>
        <item x="33"/>
        <item x="10"/>
        <item x="26"/>
        <item x="19"/>
        <item x="22"/>
        <item x="55"/>
        <item x="37"/>
        <item x="20"/>
        <item x="7"/>
        <item x="11"/>
        <item x="24"/>
        <item x="43"/>
        <item x="45"/>
        <item x="30"/>
        <item x="49"/>
        <item x="48"/>
        <item x="41"/>
        <item x="46"/>
        <item x="56"/>
        <item t="default"/>
      </items>
    </pivotField>
    <pivotField showAll="0"/>
    <pivotField showAll="0"/>
    <pivotField showAll="0"/>
    <pivotField dataField="1" showAll="0" defaultSubtotal="0"/>
    <pivotField showAll="0"/>
    <pivotField showAll="0"/>
    <pivotField showAll="0" defaultSubtotal="0"/>
    <pivotField showAll="0" defaultSubtotal="0"/>
    <pivotField showAll="0" defaultSubtotal="0"/>
    <pivotField showAll="0" defaultSubtotal="0"/>
    <pivotField showAll="0" defaultSubtotal="0"/>
    <pivotField axis="axisCol" showAll="0" defaultSubtotal="0">
      <items count="5">
        <item x="0"/>
        <item x="1"/>
        <item x="2"/>
        <item x="3"/>
        <item x="4"/>
      </items>
    </pivotField>
    <pivotField showAll="0" defaultSubtotal="0"/>
  </pivotFields>
  <rowFields count="3">
    <field x="3"/>
    <field x="0"/>
    <field x="5"/>
  </rowFields>
  <rowItems count="75">
    <i>
      <x/>
    </i>
    <i r="1">
      <x v="1"/>
    </i>
    <i r="2">
      <x v="30"/>
    </i>
    <i>
      <x v="1"/>
    </i>
    <i r="1">
      <x/>
    </i>
    <i r="2">
      <x v="4"/>
    </i>
    <i r="2">
      <x v="5"/>
    </i>
    <i r="2">
      <x v="7"/>
    </i>
    <i r="2">
      <x v="8"/>
    </i>
    <i r="2">
      <x v="9"/>
    </i>
    <i r="1">
      <x v="1"/>
    </i>
    <i r="2">
      <x v="12"/>
    </i>
    <i r="2">
      <x v="13"/>
    </i>
    <i r="2">
      <x v="14"/>
    </i>
    <i r="2">
      <x v="15"/>
    </i>
    <i r="2">
      <x v="16"/>
    </i>
    <i r="2">
      <x v="20"/>
    </i>
    <i r="2">
      <x v="21"/>
    </i>
    <i r="2">
      <x v="23"/>
    </i>
    <i r="2">
      <x v="25"/>
    </i>
    <i r="2">
      <x v="35"/>
    </i>
    <i r="2">
      <x v="39"/>
    </i>
    <i r="2">
      <x v="46"/>
    </i>
    <i r="2">
      <x v="47"/>
    </i>
    <i r="1">
      <x v="2"/>
    </i>
    <i r="2">
      <x v="1"/>
    </i>
    <i r="2">
      <x v="17"/>
    </i>
    <i r="2">
      <x v="24"/>
    </i>
    <i r="2">
      <x v="28"/>
    </i>
    <i r="2">
      <x v="40"/>
    </i>
    <i r="2">
      <x v="41"/>
    </i>
    <i r="2">
      <x v="42"/>
    </i>
    <i r="2">
      <x v="45"/>
    </i>
    <i r="2">
      <x v="48"/>
    </i>
    <i>
      <x v="2"/>
    </i>
    <i r="1">
      <x/>
    </i>
    <i r="2">
      <x v="10"/>
    </i>
    <i r="1">
      <x v="1"/>
    </i>
    <i r="2">
      <x v="26"/>
    </i>
    <i r="2">
      <x v="29"/>
    </i>
    <i r="2">
      <x v="33"/>
    </i>
    <i r="2">
      <x v="34"/>
    </i>
    <i r="2">
      <x v="36"/>
    </i>
    <i r="2">
      <x v="37"/>
    </i>
    <i r="2">
      <x v="38"/>
    </i>
    <i r="2">
      <x v="51"/>
    </i>
    <i r="1">
      <x v="2"/>
    </i>
    <i r="2">
      <x v="44"/>
    </i>
    <i>
      <x v="3"/>
    </i>
    <i r="1">
      <x/>
    </i>
    <i r="2">
      <x v="3"/>
    </i>
    <i r="2">
      <x v="6"/>
    </i>
    <i r="1">
      <x v="1"/>
    </i>
    <i r="2">
      <x v="2"/>
    </i>
    <i r="2">
      <x v="18"/>
    </i>
    <i r="2">
      <x v="19"/>
    </i>
    <i r="2">
      <x v="22"/>
    </i>
    <i r="2">
      <x v="27"/>
    </i>
    <i r="2">
      <x v="30"/>
    </i>
    <i r="2">
      <x v="31"/>
    </i>
    <i r="2">
      <x v="32"/>
    </i>
    <i r="2">
      <x v="49"/>
    </i>
    <i r="2">
      <x v="50"/>
    </i>
    <i r="2">
      <x v="52"/>
    </i>
    <i r="2">
      <x v="53"/>
    </i>
    <i r="2">
      <x v="54"/>
    </i>
    <i r="2">
      <x v="55"/>
    </i>
    <i r="1">
      <x v="2"/>
    </i>
    <i r="2">
      <x/>
    </i>
    <i r="2">
      <x v="11"/>
    </i>
    <i r="2">
      <x v="43"/>
    </i>
    <i>
      <x v="4"/>
    </i>
    <i r="1">
      <x v="3"/>
    </i>
    <i r="2">
      <x v="56"/>
    </i>
    <i t="grand">
      <x/>
    </i>
  </rowItems>
  <colFields count="1">
    <field x="17"/>
  </colFields>
  <colItems count="6">
    <i>
      <x/>
    </i>
    <i>
      <x v="1"/>
    </i>
    <i>
      <x v="2"/>
    </i>
    <i>
      <x v="3"/>
    </i>
    <i>
      <x v="4"/>
    </i>
    <i t="grand">
      <x/>
    </i>
  </colItems>
  <dataFields count="1">
    <dataField name="Total Additional Cost in Salaries &amp; Benefits" fld="9" baseField="5" baseItem="12" numFmtId="169"/>
  </dataFields>
  <formats count="2">
    <format dxfId="1">
      <pivotArea field="0" type="button" dataOnly="0" labelOnly="1" outline="0" axis="axisRow" fieldPosition="1"/>
    </format>
    <format dxfId="0">
      <pivotArea dataOnly="0" labelOnly="1"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CU106"/>
  <sheetViews>
    <sheetView topLeftCell="AT1" workbookViewId="0">
      <selection activeCell="A71" sqref="A71"/>
    </sheetView>
  </sheetViews>
  <sheetFormatPr defaultColWidth="21.140625" defaultRowHeight="18" customHeight="1" x14ac:dyDescent="0.25"/>
  <cols>
    <col min="1" max="1" width="5.7109375" style="18" customWidth="1"/>
    <col min="2" max="2" width="21.140625" style="18"/>
    <col min="3" max="4" width="7.85546875" style="18" customWidth="1"/>
    <col min="5" max="5" width="29.140625" style="18" customWidth="1"/>
    <col min="6" max="6" width="21.140625" style="18"/>
    <col min="7" max="7" width="42.42578125" style="18" customWidth="1"/>
    <col min="8" max="8" width="13" style="18" customWidth="1"/>
    <col min="9" max="9" width="21.140625" style="18"/>
    <col min="10" max="14" width="11.85546875" style="18" customWidth="1"/>
    <col min="15" max="15" width="4.42578125" style="18" customWidth="1"/>
    <col min="16" max="16" width="8.5703125" style="19" hidden="1" customWidth="1"/>
    <col min="17" max="22" width="11.85546875" style="20" customWidth="1"/>
    <col min="23" max="23" width="4.5703125" style="20" customWidth="1"/>
    <col min="24" max="29" width="11.85546875" style="20" customWidth="1"/>
    <col min="30" max="30" width="4.85546875" style="20" customWidth="1"/>
    <col min="31" max="31" width="11.85546875" style="20" customWidth="1"/>
    <col min="32" max="36" width="12.7109375" style="20" customWidth="1"/>
    <col min="37" max="37" width="4" style="20" customWidth="1"/>
    <col min="38" max="43" width="12.7109375" style="20" customWidth="1"/>
    <col min="44" max="44" width="3.42578125" style="20" customWidth="1"/>
    <col min="45" max="50" width="12.7109375" style="20" customWidth="1"/>
    <col min="51" max="51" width="3.140625" style="20" customWidth="1"/>
    <col min="52" max="57" width="12.7109375" style="20" customWidth="1"/>
    <col min="58" max="58" width="4.28515625" style="18" customWidth="1"/>
    <col min="59" max="63" width="12.7109375" style="18" customWidth="1"/>
    <col min="64" max="64" width="3.5703125" style="18" customWidth="1"/>
    <col min="65" max="69" width="12.7109375" style="18" customWidth="1"/>
    <col min="70" max="70" width="4.140625" style="18" customWidth="1"/>
    <col min="71" max="75" width="12.7109375" style="18" customWidth="1"/>
    <col min="76" max="76" width="4.42578125" style="18" customWidth="1"/>
    <col min="77" max="81" width="12.7109375" style="18" customWidth="1"/>
    <col min="82" max="82" width="3.5703125" style="18" customWidth="1"/>
    <col min="83" max="87" width="12.7109375" style="18" customWidth="1"/>
    <col min="88" max="88" width="3.42578125" style="18" customWidth="1"/>
    <col min="89" max="112" width="12.7109375" style="18" customWidth="1"/>
    <col min="113" max="16384" width="21.140625" style="18"/>
  </cols>
  <sheetData>
    <row r="1" spans="1:99" ht="18" customHeight="1" x14ac:dyDescent="0.25">
      <c r="A1" s="351" t="s">
        <v>176</v>
      </c>
      <c r="B1" s="352" t="s">
        <v>177</v>
      </c>
      <c r="C1" s="352" t="s">
        <v>178</v>
      </c>
      <c r="D1" s="352" t="s">
        <v>179</v>
      </c>
      <c r="E1" s="352" t="s">
        <v>180</v>
      </c>
      <c r="F1" s="352" t="s">
        <v>181</v>
      </c>
      <c r="G1" s="352" t="s">
        <v>182</v>
      </c>
      <c r="H1" s="352" t="s">
        <v>183</v>
      </c>
      <c r="I1" s="352" t="s">
        <v>184</v>
      </c>
      <c r="J1" s="350" t="s">
        <v>185</v>
      </c>
      <c r="K1" s="350"/>
      <c r="L1" s="350"/>
      <c r="M1" s="350"/>
      <c r="N1" s="350"/>
      <c r="P1" s="19" t="s">
        <v>169</v>
      </c>
      <c r="Q1" s="353" t="s">
        <v>163</v>
      </c>
      <c r="R1" s="353"/>
      <c r="S1" s="353"/>
      <c r="T1" s="353"/>
      <c r="U1" s="353"/>
      <c r="V1" s="353"/>
      <c r="X1" s="353" t="s">
        <v>164</v>
      </c>
      <c r="Y1" s="353"/>
      <c r="Z1" s="353"/>
      <c r="AA1" s="353"/>
      <c r="AB1" s="353"/>
      <c r="AC1" s="353"/>
      <c r="AE1" s="353" t="s">
        <v>165</v>
      </c>
      <c r="AF1" s="353"/>
      <c r="AG1" s="353"/>
      <c r="AH1" s="353"/>
      <c r="AI1" s="353"/>
      <c r="AJ1" s="353"/>
      <c r="AL1" s="353" t="s">
        <v>166</v>
      </c>
      <c r="AM1" s="353"/>
      <c r="AN1" s="353"/>
      <c r="AO1" s="353"/>
      <c r="AP1" s="353"/>
      <c r="AQ1" s="353"/>
      <c r="AS1" s="353" t="s">
        <v>167</v>
      </c>
      <c r="AT1" s="353"/>
      <c r="AU1" s="353"/>
      <c r="AV1" s="353"/>
      <c r="AW1" s="353"/>
      <c r="AX1" s="353"/>
      <c r="AZ1" s="353" t="s">
        <v>168</v>
      </c>
      <c r="BA1" s="353"/>
      <c r="BB1" s="353"/>
      <c r="BC1" s="353"/>
      <c r="BD1" s="353"/>
      <c r="BE1" s="353"/>
      <c r="BG1" s="353" t="s">
        <v>170</v>
      </c>
      <c r="BH1" s="353"/>
      <c r="BI1" s="353"/>
      <c r="BJ1" s="353"/>
      <c r="BK1" s="353"/>
      <c r="BM1" s="353" t="s">
        <v>171</v>
      </c>
      <c r="BN1" s="353"/>
      <c r="BO1" s="353"/>
      <c r="BP1" s="353"/>
      <c r="BQ1" s="353"/>
      <c r="BS1" s="353" t="s">
        <v>172</v>
      </c>
      <c r="BT1" s="353"/>
      <c r="BU1" s="353"/>
      <c r="BV1" s="353"/>
      <c r="BW1" s="353"/>
      <c r="BY1" s="353" t="s">
        <v>173</v>
      </c>
      <c r="BZ1" s="353"/>
      <c r="CA1" s="353"/>
      <c r="CB1" s="353"/>
      <c r="CC1" s="353"/>
      <c r="CE1" s="353" t="s">
        <v>174</v>
      </c>
      <c r="CF1" s="353"/>
      <c r="CG1" s="353"/>
      <c r="CH1" s="353"/>
      <c r="CI1" s="353"/>
      <c r="CK1" s="353" t="s">
        <v>175</v>
      </c>
      <c r="CL1" s="353"/>
      <c r="CM1" s="353"/>
      <c r="CN1" s="353"/>
      <c r="CO1" s="353"/>
    </row>
    <row r="2" spans="1:99" ht="18" customHeight="1" x14ac:dyDescent="0.25">
      <c r="A2" s="351"/>
      <c r="B2" s="352"/>
      <c r="C2" s="352"/>
      <c r="D2" s="352"/>
      <c r="E2" s="352"/>
      <c r="F2" s="352"/>
      <c r="G2" s="352"/>
      <c r="H2" s="352"/>
      <c r="I2" s="352"/>
      <c r="J2" s="21" t="s">
        <v>153</v>
      </c>
      <c r="K2" s="21" t="s">
        <v>154</v>
      </c>
      <c r="L2" s="21" t="s">
        <v>155</v>
      </c>
      <c r="M2" s="21" t="s">
        <v>156</v>
      </c>
      <c r="N2" s="21" t="s">
        <v>157</v>
      </c>
      <c r="O2" s="21"/>
      <c r="P2" s="22"/>
      <c r="Q2" s="23" t="s">
        <v>152</v>
      </c>
      <c r="R2" s="23" t="s">
        <v>153</v>
      </c>
      <c r="S2" s="23" t="s">
        <v>154</v>
      </c>
      <c r="T2" s="23" t="s">
        <v>155</v>
      </c>
      <c r="U2" s="23" t="s">
        <v>156</v>
      </c>
      <c r="V2" s="23" t="s">
        <v>157</v>
      </c>
      <c r="W2" s="23"/>
      <c r="X2" s="23" t="s">
        <v>152</v>
      </c>
      <c r="Y2" s="23" t="s">
        <v>153</v>
      </c>
      <c r="Z2" s="23" t="s">
        <v>154</v>
      </c>
      <c r="AA2" s="23" t="s">
        <v>155</v>
      </c>
      <c r="AB2" s="23" t="s">
        <v>156</v>
      </c>
      <c r="AC2" s="23" t="s">
        <v>157</v>
      </c>
      <c r="AD2" s="23"/>
      <c r="AE2" s="23" t="s">
        <v>152</v>
      </c>
      <c r="AF2" s="23" t="s">
        <v>153</v>
      </c>
      <c r="AG2" s="23" t="s">
        <v>154</v>
      </c>
      <c r="AH2" s="23" t="s">
        <v>155</v>
      </c>
      <c r="AI2" s="23" t="s">
        <v>156</v>
      </c>
      <c r="AJ2" s="23" t="s">
        <v>157</v>
      </c>
      <c r="AK2" s="23"/>
      <c r="AL2" s="23" t="s">
        <v>152</v>
      </c>
      <c r="AM2" s="23" t="s">
        <v>153</v>
      </c>
      <c r="AN2" s="23" t="s">
        <v>154</v>
      </c>
      <c r="AO2" s="23" t="s">
        <v>155</v>
      </c>
      <c r="AP2" s="23" t="s">
        <v>156</v>
      </c>
      <c r="AQ2" s="23" t="s">
        <v>157</v>
      </c>
      <c r="AR2" s="23"/>
      <c r="AS2" s="23" t="s">
        <v>152</v>
      </c>
      <c r="AT2" s="23" t="s">
        <v>153</v>
      </c>
      <c r="AU2" s="23" t="s">
        <v>154</v>
      </c>
      <c r="AV2" s="23" t="s">
        <v>155</v>
      </c>
      <c r="AW2" s="23" t="s">
        <v>156</v>
      </c>
      <c r="AX2" s="23" t="s">
        <v>157</v>
      </c>
      <c r="AY2" s="23"/>
      <c r="AZ2" s="23" t="s">
        <v>152</v>
      </c>
      <c r="BA2" s="23" t="s">
        <v>153</v>
      </c>
      <c r="BB2" s="23" t="s">
        <v>154</v>
      </c>
      <c r="BC2" s="23" t="s">
        <v>155</v>
      </c>
      <c r="BD2" s="23" t="s">
        <v>156</v>
      </c>
      <c r="BE2" s="23" t="s">
        <v>157</v>
      </c>
      <c r="BF2" s="21"/>
      <c r="BG2" s="23" t="s">
        <v>153</v>
      </c>
      <c r="BH2" s="23" t="s">
        <v>154</v>
      </c>
      <c r="BI2" s="23" t="s">
        <v>155</v>
      </c>
      <c r="BJ2" s="23" t="s">
        <v>156</v>
      </c>
      <c r="BK2" s="23" t="s">
        <v>157</v>
      </c>
      <c r="BL2" s="21"/>
      <c r="BM2" s="23" t="s">
        <v>153</v>
      </c>
      <c r="BN2" s="23" t="s">
        <v>154</v>
      </c>
      <c r="BO2" s="23" t="s">
        <v>155</v>
      </c>
      <c r="BP2" s="23" t="s">
        <v>156</v>
      </c>
      <c r="BQ2" s="23" t="s">
        <v>157</v>
      </c>
      <c r="BR2" s="21"/>
      <c r="BS2" s="23" t="s">
        <v>153</v>
      </c>
      <c r="BT2" s="23" t="s">
        <v>154</v>
      </c>
      <c r="BU2" s="23" t="s">
        <v>155</v>
      </c>
      <c r="BV2" s="23" t="s">
        <v>156</v>
      </c>
      <c r="BW2" s="23" t="s">
        <v>157</v>
      </c>
      <c r="BX2" s="21"/>
      <c r="BY2" s="23" t="s">
        <v>153</v>
      </c>
      <c r="BZ2" s="23" t="s">
        <v>154</v>
      </c>
      <c r="CA2" s="23" t="s">
        <v>155</v>
      </c>
      <c r="CB2" s="23" t="s">
        <v>156</v>
      </c>
      <c r="CC2" s="23" t="s">
        <v>157</v>
      </c>
      <c r="CD2" s="21"/>
      <c r="CE2" s="23" t="s">
        <v>153</v>
      </c>
      <c r="CF2" s="23" t="s">
        <v>154</v>
      </c>
      <c r="CG2" s="23" t="s">
        <v>155</v>
      </c>
      <c r="CH2" s="23" t="s">
        <v>156</v>
      </c>
      <c r="CI2" s="23" t="s">
        <v>157</v>
      </c>
      <c r="CJ2" s="21"/>
      <c r="CK2" s="23" t="s">
        <v>153</v>
      </c>
      <c r="CL2" s="23" t="s">
        <v>154</v>
      </c>
      <c r="CM2" s="23" t="s">
        <v>155</v>
      </c>
      <c r="CN2" s="23" t="s">
        <v>156</v>
      </c>
      <c r="CO2" s="23" t="s">
        <v>157</v>
      </c>
      <c r="CP2" s="21"/>
      <c r="CQ2" s="21"/>
      <c r="CR2" s="21"/>
      <c r="CS2" s="21"/>
      <c r="CT2" s="21"/>
      <c r="CU2" s="21"/>
    </row>
    <row r="3" spans="1:99" ht="18" customHeight="1" x14ac:dyDescent="0.25">
      <c r="A3" s="13" t="s">
        <v>9</v>
      </c>
      <c r="B3" s="13" t="s">
        <v>10</v>
      </c>
      <c r="C3" s="13" t="s">
        <v>11</v>
      </c>
      <c r="D3" s="13" t="s">
        <v>11</v>
      </c>
      <c r="E3" s="13" t="s">
        <v>12</v>
      </c>
      <c r="F3" s="13" t="s">
        <v>11</v>
      </c>
      <c r="G3" s="13" t="s">
        <v>12</v>
      </c>
      <c r="H3" s="13" t="s">
        <v>13</v>
      </c>
      <c r="I3" s="13" t="s">
        <v>14</v>
      </c>
      <c r="J3" s="14">
        <f>+'Select Tuition Changes'!S8</f>
        <v>0.03</v>
      </c>
      <c r="K3" s="14">
        <f>+'Select Tuition Changes'!T8</f>
        <v>0.03</v>
      </c>
      <c r="L3" s="14">
        <f>+'Select Tuition Changes'!U8</f>
        <v>0.03</v>
      </c>
      <c r="M3" s="14">
        <f>+'Select Tuition Changes'!V8</f>
        <v>0.03</v>
      </c>
      <c r="N3" s="14">
        <f>+'Select Tuition Changes'!W8</f>
        <v>0.03</v>
      </c>
      <c r="O3" s="14"/>
      <c r="P3" s="19">
        <v>0.05</v>
      </c>
      <c r="Q3" s="24">
        <f>+'Select Tuition Changes'!Y8-'Tuition Calculations'!AL3</f>
        <v>10740</v>
      </c>
      <c r="R3" s="24">
        <f>+'Select Tuition Changes'!Z8-'Tuition Calculations'!AM3</f>
        <v>11064</v>
      </c>
      <c r="S3" s="24">
        <f>+'Select Tuition Changes'!AA8-'Tuition Calculations'!AN3</f>
        <v>11397</v>
      </c>
      <c r="T3" s="24">
        <f>+'Select Tuition Changes'!AB8-'Tuition Calculations'!AO3</f>
        <v>11739</v>
      </c>
      <c r="U3" s="24">
        <f>+'Select Tuition Changes'!AC8-'Tuition Calculations'!AP3</f>
        <v>12093</v>
      </c>
      <c r="V3" s="24">
        <f>+'Select Tuition Changes'!AD8-'Tuition Calculations'!AQ3</f>
        <v>12457</v>
      </c>
      <c r="W3" s="24"/>
      <c r="X3" s="24">
        <f t="shared" ref="X3:AC3" si="0">+Q3</f>
        <v>10740</v>
      </c>
      <c r="Y3" s="24">
        <f t="shared" si="0"/>
        <v>11064</v>
      </c>
      <c r="Z3" s="24">
        <f t="shared" si="0"/>
        <v>11397</v>
      </c>
      <c r="AA3" s="24">
        <f t="shared" si="0"/>
        <v>11739</v>
      </c>
      <c r="AB3" s="24">
        <f t="shared" si="0"/>
        <v>12093</v>
      </c>
      <c r="AC3" s="24">
        <f t="shared" si="0"/>
        <v>12457</v>
      </c>
      <c r="AD3" s="24"/>
      <c r="AE3" s="24">
        <f t="shared" ref="AE3:AJ4" si="1">+Q3-X3</f>
        <v>0</v>
      </c>
      <c r="AF3" s="24">
        <f t="shared" si="1"/>
        <v>0</v>
      </c>
      <c r="AG3" s="24">
        <f t="shared" si="1"/>
        <v>0</v>
      </c>
      <c r="AH3" s="24">
        <f t="shared" si="1"/>
        <v>0</v>
      </c>
      <c r="AI3" s="24">
        <f t="shared" si="1"/>
        <v>0</v>
      </c>
      <c r="AJ3" s="24">
        <f t="shared" si="1"/>
        <v>0</v>
      </c>
      <c r="AL3" s="20">
        <f>ROUND($P3*'Select Tuition Changes'!Y8,0)</f>
        <v>565</v>
      </c>
      <c r="AM3" s="20">
        <f>ROUND($P3*'Select Tuition Changes'!Z8,0)</f>
        <v>582</v>
      </c>
      <c r="AN3" s="20">
        <f>ROUND($P3*'Select Tuition Changes'!AA8,0)</f>
        <v>600</v>
      </c>
      <c r="AO3" s="20">
        <f>ROUND($P3*'Select Tuition Changes'!AB8,0)</f>
        <v>618</v>
      </c>
      <c r="AP3" s="20">
        <f>ROUND($P3*'Select Tuition Changes'!AC8,0)</f>
        <v>636</v>
      </c>
      <c r="AQ3" s="20">
        <f>ROUND($P3*'Select Tuition Changes'!AD8,0)</f>
        <v>656</v>
      </c>
      <c r="AS3" s="24">
        <f t="shared" ref="AS3:AX3" si="2">+AL3</f>
        <v>565</v>
      </c>
      <c r="AT3" s="24">
        <f t="shared" si="2"/>
        <v>582</v>
      </c>
      <c r="AU3" s="24">
        <f t="shared" si="2"/>
        <v>600</v>
      </c>
      <c r="AV3" s="24">
        <f t="shared" si="2"/>
        <v>618</v>
      </c>
      <c r="AW3" s="24">
        <f t="shared" si="2"/>
        <v>636</v>
      </c>
      <c r="AX3" s="24">
        <f t="shared" si="2"/>
        <v>656</v>
      </c>
      <c r="AZ3" s="24">
        <f>+AL3-AS3</f>
        <v>0</v>
      </c>
      <c r="BA3" s="24">
        <f t="shared" ref="BA3:BA66" si="3">+AM3-AT3</f>
        <v>0</v>
      </c>
      <c r="BB3" s="24">
        <f t="shared" ref="BB3:BB66" si="4">+AN3-AU3</f>
        <v>0</v>
      </c>
      <c r="BC3" s="24">
        <f t="shared" ref="BC3:BC66" si="5">+AO3-AV3</f>
        <v>0</v>
      </c>
      <c r="BD3" s="24">
        <f t="shared" ref="BD3:BD66" si="6">+AP3-AW3</f>
        <v>0</v>
      </c>
      <c r="BE3" s="24">
        <f t="shared" ref="BE3:BE66" si="7">+AQ3-AX3</f>
        <v>0</v>
      </c>
      <c r="BG3" s="25">
        <f>IF(Q3&gt;0,R3/Q3,0)</f>
        <v>1.030167597765363</v>
      </c>
      <c r="BH3" s="25">
        <f>IF(R3&gt;0,S3/R3,0)</f>
        <v>1.0300976138828633</v>
      </c>
      <c r="BI3" s="25">
        <f>IF(S3&gt;0,T3/S3,0)</f>
        <v>1.0300078968149513</v>
      </c>
      <c r="BJ3" s="25">
        <f>IF(T3&gt;0,U3/T3,0)</f>
        <v>1.0301558906210069</v>
      </c>
      <c r="BK3" s="25">
        <f>IF(U3&gt;0,V3/U3,0)</f>
        <v>1.0301000578847268</v>
      </c>
      <c r="BL3" s="26"/>
      <c r="BM3" s="25">
        <f>IF(X3&gt;0,Y3/X3,0)</f>
        <v>1.030167597765363</v>
      </c>
      <c r="BN3" s="25">
        <f>IF(Y3&gt;0,Z3/Y3,0)</f>
        <v>1.0300976138828633</v>
      </c>
      <c r="BO3" s="25">
        <f>IF(Z3&gt;0,AA3/Z3,0)</f>
        <v>1.0300078968149513</v>
      </c>
      <c r="BP3" s="25">
        <f>IF(AA3&gt;0,AB3/AA3,0)</f>
        <v>1.0301558906210069</v>
      </c>
      <c r="BQ3" s="25">
        <f>IF(AB3&gt;0,AC3/AB3,0)</f>
        <v>1.0301000578847268</v>
      </c>
      <c r="BR3" s="26"/>
      <c r="BS3" s="25">
        <f>IF(AE3&gt;0,AF3/AE3,0)</f>
        <v>0</v>
      </c>
      <c r="BT3" s="25">
        <f>IF(AF3&gt;0,AG3/AF3,0)</f>
        <v>0</v>
      </c>
      <c r="BU3" s="25">
        <f>IF(AG3&gt;0,AH3/AG3,0)</f>
        <v>0</v>
      </c>
      <c r="BV3" s="25">
        <f>IF(AH3&gt;0,AI3/AH3,0)</f>
        <v>0</v>
      </c>
      <c r="BW3" s="25">
        <f>IF(AI3&gt;0,AJ3/AI3,0)</f>
        <v>0</v>
      </c>
      <c r="BX3" s="26"/>
      <c r="BY3" s="25">
        <f>IF(AL3&gt;0,AM3/AL3,0)</f>
        <v>1.0300884955752212</v>
      </c>
      <c r="BZ3" s="25">
        <f>IF(AM3&gt;0,AN3/AM3,0)</f>
        <v>1.0309278350515463</v>
      </c>
      <c r="CA3" s="25">
        <f>IF(AN3&gt;0,AO3/AN3,0)</f>
        <v>1.03</v>
      </c>
      <c r="CB3" s="25">
        <f>IF(AO3&gt;0,AP3/AO3,0)</f>
        <v>1.029126213592233</v>
      </c>
      <c r="CC3" s="25">
        <f>IF(AP3&gt;0,AQ3/AP3,0)</f>
        <v>1.0314465408805031</v>
      </c>
      <c r="CD3" s="26"/>
      <c r="CE3" s="25">
        <f>IF(AS3&gt;0,AT3/AS3,0)</f>
        <v>1.0300884955752212</v>
      </c>
      <c r="CF3" s="25">
        <f>IF(AT3&gt;0,AU3/AT3,0)</f>
        <v>1.0309278350515463</v>
      </c>
      <c r="CG3" s="25">
        <f>IF(AU3&gt;0,AV3/AU3,0)</f>
        <v>1.03</v>
      </c>
      <c r="CH3" s="25">
        <f>IF(AV3&gt;0,AW3/AV3,0)</f>
        <v>1.029126213592233</v>
      </c>
      <c r="CI3" s="25">
        <f>IF(AW3&gt;0,AX3/AW3,0)</f>
        <v>1.0314465408805031</v>
      </c>
      <c r="CJ3" s="26"/>
      <c r="CK3" s="25">
        <f>IF(AZ3&gt;0,BA3/AZ3,0)</f>
        <v>0</v>
      </c>
      <c r="CL3" s="25">
        <f>IF(BA3&gt;0,BB3/BA3,0)</f>
        <v>0</v>
      </c>
      <c r="CM3" s="25">
        <f>IF(BB3&gt;0,BC3/BB3,0)</f>
        <v>0</v>
      </c>
      <c r="CN3" s="25">
        <f>IF(BC3&gt;0,BD3/BC3,0)</f>
        <v>0</v>
      </c>
      <c r="CO3" s="25">
        <f>IF(BD3&gt;0,BE3/BD3,0)</f>
        <v>0</v>
      </c>
    </row>
    <row r="4" spans="1:99" ht="18" customHeight="1" x14ac:dyDescent="0.25">
      <c r="A4" s="13" t="s">
        <v>9</v>
      </c>
      <c r="B4" s="13" t="s">
        <v>10</v>
      </c>
      <c r="C4" s="13" t="s">
        <v>11</v>
      </c>
      <c r="D4" s="13" t="s">
        <v>11</v>
      </c>
      <c r="E4" s="13" t="s">
        <v>12</v>
      </c>
      <c r="F4" s="13" t="s">
        <v>11</v>
      </c>
      <c r="G4" s="13" t="s">
        <v>12</v>
      </c>
      <c r="H4" s="13" t="s">
        <v>15</v>
      </c>
      <c r="I4" s="13" t="s">
        <v>16</v>
      </c>
      <c r="J4" s="14">
        <f>+'Select Tuition Changes'!S9</f>
        <v>0.01</v>
      </c>
      <c r="K4" s="14">
        <f>+'Select Tuition Changes'!T9</f>
        <v>0.01</v>
      </c>
      <c r="L4" s="14">
        <f>+'Select Tuition Changes'!U9</f>
        <v>0.01</v>
      </c>
      <c r="M4" s="14">
        <f>+'Select Tuition Changes'!V9</f>
        <v>0.01</v>
      </c>
      <c r="N4" s="14">
        <f>+'Select Tuition Changes'!W9</f>
        <v>0.01</v>
      </c>
      <c r="O4" s="14"/>
      <c r="P4" s="19">
        <v>4.4999999999999998E-2</v>
      </c>
      <c r="Q4" s="24">
        <f>+'Select Tuition Changes'!Y9-'Tuition Calculations'!AL4</f>
        <v>30965</v>
      </c>
      <c r="R4" s="24">
        <f>+'Select Tuition Changes'!Z9-'Tuition Calculations'!AM4</f>
        <v>31277</v>
      </c>
      <c r="S4" s="24">
        <f>+'Select Tuition Changes'!AA9-'Tuition Calculations'!AN4</f>
        <v>31592</v>
      </c>
      <c r="T4" s="24">
        <f>+'Select Tuition Changes'!AB9-'Tuition Calculations'!AO4</f>
        <v>31910</v>
      </c>
      <c r="U4" s="24">
        <f>+'Select Tuition Changes'!AC9-'Tuition Calculations'!AP4</f>
        <v>32231</v>
      </c>
      <c r="V4" s="24">
        <f>+'Select Tuition Changes'!AD9-'Tuition Calculations'!AQ4</f>
        <v>32555</v>
      </c>
      <c r="W4" s="24"/>
      <c r="X4" s="24">
        <f t="shared" ref="X4:AC4" si="8">+Q3</f>
        <v>10740</v>
      </c>
      <c r="Y4" s="24">
        <f t="shared" si="8"/>
        <v>11064</v>
      </c>
      <c r="Z4" s="24">
        <f t="shared" si="8"/>
        <v>11397</v>
      </c>
      <c r="AA4" s="24">
        <f t="shared" si="8"/>
        <v>11739</v>
      </c>
      <c r="AB4" s="24">
        <f t="shared" si="8"/>
        <v>12093</v>
      </c>
      <c r="AC4" s="24">
        <f t="shared" si="8"/>
        <v>12457</v>
      </c>
      <c r="AD4" s="24"/>
      <c r="AE4" s="24">
        <f t="shared" si="1"/>
        <v>20225</v>
      </c>
      <c r="AF4" s="24">
        <f t="shared" si="1"/>
        <v>20213</v>
      </c>
      <c r="AG4" s="24">
        <f t="shared" si="1"/>
        <v>20195</v>
      </c>
      <c r="AH4" s="24">
        <f t="shared" si="1"/>
        <v>20171</v>
      </c>
      <c r="AI4" s="24">
        <f t="shared" si="1"/>
        <v>20138</v>
      </c>
      <c r="AJ4" s="24">
        <f t="shared" si="1"/>
        <v>20098</v>
      </c>
      <c r="AL4" s="20">
        <f>ROUND($P4*'Select Tuition Changes'!Y9,0)</f>
        <v>1459</v>
      </c>
      <c r="AM4" s="20">
        <f>ROUND($P4*'Select Tuition Changes'!Z9,0)</f>
        <v>1474</v>
      </c>
      <c r="AN4" s="20">
        <f>ROUND($P4*'Select Tuition Changes'!AA9,0)</f>
        <v>1489</v>
      </c>
      <c r="AO4" s="20">
        <f>ROUND($P4*'Select Tuition Changes'!AB9,0)</f>
        <v>1504</v>
      </c>
      <c r="AP4" s="20">
        <f>ROUND($P4*'Select Tuition Changes'!AC9,0)</f>
        <v>1519</v>
      </c>
      <c r="AQ4" s="20">
        <f>ROUND($P4*'Select Tuition Changes'!AD9,0)</f>
        <v>1534</v>
      </c>
      <c r="AS4" s="24">
        <f t="shared" ref="AS4:AX4" si="9">+AL3</f>
        <v>565</v>
      </c>
      <c r="AT4" s="24">
        <f t="shared" si="9"/>
        <v>582</v>
      </c>
      <c r="AU4" s="24">
        <f t="shared" si="9"/>
        <v>600</v>
      </c>
      <c r="AV4" s="24">
        <f t="shared" si="9"/>
        <v>618</v>
      </c>
      <c r="AW4" s="24">
        <f t="shared" si="9"/>
        <v>636</v>
      </c>
      <c r="AX4" s="24">
        <f t="shared" si="9"/>
        <v>656</v>
      </c>
      <c r="AZ4" s="24">
        <f>+AL4-AS4</f>
        <v>894</v>
      </c>
      <c r="BA4" s="24">
        <f t="shared" si="3"/>
        <v>892</v>
      </c>
      <c r="BB4" s="24">
        <f t="shared" si="4"/>
        <v>889</v>
      </c>
      <c r="BC4" s="24">
        <f t="shared" si="5"/>
        <v>886</v>
      </c>
      <c r="BD4" s="24">
        <f t="shared" si="6"/>
        <v>883</v>
      </c>
      <c r="BE4" s="24">
        <f t="shared" si="7"/>
        <v>878</v>
      </c>
      <c r="BG4" s="26">
        <f t="shared" ref="BG4:BG67" si="10">IF(Q4&gt;0,R4/Q4,0)</f>
        <v>1.0100758921362829</v>
      </c>
      <c r="BH4" s="26">
        <f t="shared" ref="BH4:BH67" si="11">IF(R4&gt;0,S4/R4,0)</f>
        <v>1.0100712983981839</v>
      </c>
      <c r="BI4" s="26">
        <f t="shared" ref="BI4:BI67" si="12">IF(S4&gt;0,T4/S4,0)</f>
        <v>1.0100658394530262</v>
      </c>
      <c r="BJ4" s="26">
        <f t="shared" ref="BJ4:BJ67" si="13">IF(T4&gt;0,U4/T4,0)</f>
        <v>1.0100595424631778</v>
      </c>
      <c r="BK4" s="26">
        <f t="shared" ref="BK4:BK67" si="14">IF(U4&gt;0,V4/U4,0)</f>
        <v>1.0100524339921193</v>
      </c>
      <c r="BL4" s="26"/>
      <c r="BM4" s="26">
        <f t="shared" ref="BM4:BM67" si="15">IF(X4&gt;0,Y4/X4,0)</f>
        <v>1.030167597765363</v>
      </c>
      <c r="BN4" s="26">
        <f t="shared" ref="BN4:BN67" si="16">IF(Y4&gt;0,Z4/Y4,0)</f>
        <v>1.0300976138828633</v>
      </c>
      <c r="BO4" s="26">
        <f t="shared" ref="BO4:BO67" si="17">IF(Z4&gt;0,AA4/Z4,0)</f>
        <v>1.0300078968149513</v>
      </c>
      <c r="BP4" s="26">
        <f t="shared" ref="BP4:BP67" si="18">IF(AA4&gt;0,AB4/AA4,0)</f>
        <v>1.0301558906210069</v>
      </c>
      <c r="BQ4" s="26">
        <f t="shared" ref="BQ4:BQ67" si="19">IF(AB4&gt;0,AC4/AB4,0)</f>
        <v>1.0301000578847268</v>
      </c>
      <c r="BR4" s="26"/>
      <c r="BS4" s="26">
        <f t="shared" ref="BS4:BS67" si="20">IF(AE4&gt;0,AF4/AE4,0)</f>
        <v>0.99940667490729296</v>
      </c>
      <c r="BT4" s="26">
        <f t="shared" ref="BT4:BT67" si="21">IF(AF4&gt;0,AG4/AF4,0)</f>
        <v>0.99910948399544852</v>
      </c>
      <c r="BU4" s="26">
        <f t="shared" ref="BU4:BU67" si="22">IF(AG4&gt;0,AH4/AG4,0)</f>
        <v>0.99881158702649175</v>
      </c>
      <c r="BV4" s="26">
        <f t="shared" ref="BV4:BV67" si="23">IF(AH4&gt;0,AI4/AH4,0)</f>
        <v>0.99836398790342573</v>
      </c>
      <c r="BW4" s="26">
        <f t="shared" ref="BW4:BW67" si="24">IF(AI4&gt;0,AJ4/AI4,0)</f>
        <v>0.99801370543251566</v>
      </c>
      <c r="BX4" s="26"/>
      <c r="BY4" s="26">
        <f t="shared" ref="BY4:BY67" si="25">IF(AL4&gt;0,AM4/AL4,0)</f>
        <v>1.0102810143934202</v>
      </c>
      <c r="BZ4" s="26">
        <f t="shared" ref="BZ4:BZ67" si="26">IF(AM4&gt;0,AN4/AM4,0)</f>
        <v>1.0101763907734056</v>
      </c>
      <c r="CA4" s="26">
        <f t="shared" ref="CA4:CA67" si="27">IF(AN4&gt;0,AO4/AN4,0)</f>
        <v>1.0100738750839489</v>
      </c>
      <c r="CB4" s="26">
        <f t="shared" ref="CB4:CB67" si="28">IF(AO4&gt;0,AP4/AO4,0)</f>
        <v>1.0099734042553192</v>
      </c>
      <c r="CC4" s="26">
        <f t="shared" ref="CC4:CC67" si="29">IF(AP4&gt;0,AQ4/AP4,0)</f>
        <v>1.0098749177090192</v>
      </c>
      <c r="CD4" s="26"/>
      <c r="CE4" s="26">
        <f t="shared" ref="CE4:CE67" si="30">IF(AS4&gt;0,AT4/AS4,0)</f>
        <v>1.0300884955752212</v>
      </c>
      <c r="CF4" s="26">
        <f t="shared" ref="CF4:CF67" si="31">IF(AT4&gt;0,AU4/AT4,0)</f>
        <v>1.0309278350515463</v>
      </c>
      <c r="CG4" s="26">
        <f t="shared" ref="CG4:CG67" si="32">IF(AU4&gt;0,AV4/AU4,0)</f>
        <v>1.03</v>
      </c>
      <c r="CH4" s="26">
        <f t="shared" ref="CH4:CH67" si="33">IF(AV4&gt;0,AW4/AV4,0)</f>
        <v>1.029126213592233</v>
      </c>
      <c r="CI4" s="26">
        <f t="shared" ref="CI4:CI67" si="34">IF(AW4&gt;0,AX4/AW4,0)</f>
        <v>1.0314465408805031</v>
      </c>
      <c r="CJ4" s="26"/>
      <c r="CK4" s="26">
        <f t="shared" ref="CK4:CK67" si="35">IF(AZ4&gt;0,BA4/AZ4,0)</f>
        <v>0.99776286353467558</v>
      </c>
      <c r="CL4" s="26">
        <f t="shared" ref="CL4:CL67" si="36">IF(BA4&gt;0,BB4/BA4,0)</f>
        <v>0.99663677130044848</v>
      </c>
      <c r="CM4" s="26">
        <f t="shared" ref="CM4:CM67" si="37">IF(BB4&gt;0,BC4/BB4,0)</f>
        <v>0.99662542182227221</v>
      </c>
      <c r="CN4" s="26">
        <f t="shared" ref="CN4:CN67" si="38">IF(BC4&gt;0,BD4/BC4,0)</f>
        <v>0.99661399548532736</v>
      </c>
      <c r="CO4" s="26">
        <f t="shared" ref="CO4:CO67" si="39">IF(BD4&gt;0,BE4/BD4,0)</f>
        <v>0.99433748584371462</v>
      </c>
    </row>
    <row r="5" spans="1:99" ht="18" customHeight="1" x14ac:dyDescent="0.25">
      <c r="A5" s="17" t="s">
        <v>9</v>
      </c>
      <c r="B5" s="17" t="s">
        <v>10</v>
      </c>
      <c r="C5" s="17" t="s">
        <v>11</v>
      </c>
      <c r="D5" s="17" t="s">
        <v>11</v>
      </c>
      <c r="E5" s="17" t="s">
        <v>12</v>
      </c>
      <c r="F5" s="17" t="s">
        <v>17</v>
      </c>
      <c r="G5" s="17" t="s">
        <v>18</v>
      </c>
      <c r="H5" s="17" t="s">
        <v>13</v>
      </c>
      <c r="I5" s="17" t="s">
        <v>14</v>
      </c>
      <c r="J5" s="16">
        <f>+'Select Tuition Changes'!S10</f>
        <v>0.03</v>
      </c>
      <c r="K5" s="16">
        <f>+'Select Tuition Changes'!T10</f>
        <v>0.03</v>
      </c>
      <c r="L5" s="16">
        <f>+'Select Tuition Changes'!U10</f>
        <v>0.03</v>
      </c>
      <c r="M5" s="16">
        <f>+'Select Tuition Changes'!V10</f>
        <v>0.03</v>
      </c>
      <c r="N5" s="16">
        <f>+'Select Tuition Changes'!W10</f>
        <v>0.03</v>
      </c>
      <c r="O5" s="16"/>
      <c r="P5" s="16">
        <f>+P3</f>
        <v>0.05</v>
      </c>
      <c r="Q5" s="27">
        <f>+'Select Tuition Changes'!Y10-'Tuition Calculations'!AL5</f>
        <v>10740</v>
      </c>
      <c r="R5" s="27">
        <f>+'Select Tuition Changes'!Z10-'Tuition Calculations'!AM5</f>
        <v>11064</v>
      </c>
      <c r="S5" s="27">
        <f>+'Select Tuition Changes'!AA10-'Tuition Calculations'!AN5</f>
        <v>11397</v>
      </c>
      <c r="T5" s="27">
        <f>+'Select Tuition Changes'!AB10-'Tuition Calculations'!AO5</f>
        <v>11739</v>
      </c>
      <c r="U5" s="27">
        <f>+'Select Tuition Changes'!AC10-'Tuition Calculations'!AP5</f>
        <v>12093</v>
      </c>
      <c r="V5" s="27">
        <f>+'Select Tuition Changes'!AD10-'Tuition Calculations'!AQ5</f>
        <v>12457</v>
      </c>
      <c r="W5" s="27"/>
      <c r="X5" s="27">
        <f t="shared" ref="X5:AC5" si="40">+Q5</f>
        <v>10740</v>
      </c>
      <c r="Y5" s="27">
        <f t="shared" si="40"/>
        <v>11064</v>
      </c>
      <c r="Z5" s="27">
        <f t="shared" si="40"/>
        <v>11397</v>
      </c>
      <c r="AA5" s="27">
        <f t="shared" si="40"/>
        <v>11739</v>
      </c>
      <c r="AB5" s="27">
        <f t="shared" si="40"/>
        <v>12093</v>
      </c>
      <c r="AC5" s="27">
        <f t="shared" si="40"/>
        <v>12457</v>
      </c>
      <c r="AD5" s="27"/>
      <c r="AE5" s="27">
        <f t="shared" ref="AE5:AE68" si="41">+Q5-X5</f>
        <v>0</v>
      </c>
      <c r="AF5" s="27">
        <f>+R5-Y5</f>
        <v>0</v>
      </c>
      <c r="AG5" s="27">
        <f>+S5-Z5</f>
        <v>0</v>
      </c>
      <c r="AH5" s="27">
        <f>+T5-AA5</f>
        <v>0</v>
      </c>
      <c r="AI5" s="27">
        <f>+U5-AB5</f>
        <v>0</v>
      </c>
      <c r="AJ5" s="27">
        <f>+V5-AC5</f>
        <v>0</v>
      </c>
      <c r="AK5" s="27"/>
      <c r="AL5" s="27">
        <f>ROUND($P5*'Select Tuition Changes'!Y10,0)</f>
        <v>565</v>
      </c>
      <c r="AM5" s="27">
        <f>ROUND($P5*'Select Tuition Changes'!Z10,0)</f>
        <v>582</v>
      </c>
      <c r="AN5" s="27">
        <f>ROUND($P5*'Select Tuition Changes'!AA10,0)</f>
        <v>600</v>
      </c>
      <c r="AO5" s="27">
        <f>ROUND($P5*'Select Tuition Changes'!AB10,0)</f>
        <v>618</v>
      </c>
      <c r="AP5" s="27">
        <f>ROUND($P5*'Select Tuition Changes'!AC10,0)</f>
        <v>636</v>
      </c>
      <c r="AQ5" s="27">
        <f>ROUND($P5*'Select Tuition Changes'!AD10,0)</f>
        <v>656</v>
      </c>
      <c r="AR5" s="27"/>
      <c r="AS5" s="27">
        <f t="shared" ref="AS5:AX5" si="42">+AL5</f>
        <v>565</v>
      </c>
      <c r="AT5" s="27">
        <f t="shared" si="42"/>
        <v>582</v>
      </c>
      <c r="AU5" s="27">
        <f t="shared" si="42"/>
        <v>600</v>
      </c>
      <c r="AV5" s="27">
        <f t="shared" si="42"/>
        <v>618</v>
      </c>
      <c r="AW5" s="27">
        <f t="shared" si="42"/>
        <v>636</v>
      </c>
      <c r="AX5" s="27">
        <f t="shared" si="42"/>
        <v>656</v>
      </c>
      <c r="AY5" s="27"/>
      <c r="AZ5" s="27">
        <f t="shared" ref="AZ5:AZ68" si="43">+AL5-AS5</f>
        <v>0</v>
      </c>
      <c r="BA5" s="27">
        <f t="shared" si="3"/>
        <v>0</v>
      </c>
      <c r="BB5" s="27">
        <f t="shared" si="4"/>
        <v>0</v>
      </c>
      <c r="BC5" s="27">
        <f t="shared" si="5"/>
        <v>0</v>
      </c>
      <c r="BD5" s="27">
        <f t="shared" si="6"/>
        <v>0</v>
      </c>
      <c r="BE5" s="27">
        <f t="shared" si="7"/>
        <v>0</v>
      </c>
      <c r="BF5" s="28"/>
      <c r="BG5" s="29">
        <f t="shared" si="10"/>
        <v>1.030167597765363</v>
      </c>
      <c r="BH5" s="29">
        <f t="shared" si="11"/>
        <v>1.0300976138828633</v>
      </c>
      <c r="BI5" s="29">
        <f t="shared" si="12"/>
        <v>1.0300078968149513</v>
      </c>
      <c r="BJ5" s="29">
        <f t="shared" si="13"/>
        <v>1.0301558906210069</v>
      </c>
      <c r="BK5" s="29">
        <f t="shared" si="14"/>
        <v>1.0301000578847268</v>
      </c>
      <c r="BL5" s="29"/>
      <c r="BM5" s="29">
        <f t="shared" si="15"/>
        <v>1.030167597765363</v>
      </c>
      <c r="BN5" s="29">
        <f t="shared" si="16"/>
        <v>1.0300976138828633</v>
      </c>
      <c r="BO5" s="29">
        <f t="shared" si="17"/>
        <v>1.0300078968149513</v>
      </c>
      <c r="BP5" s="29">
        <f t="shared" si="18"/>
        <v>1.0301558906210069</v>
      </c>
      <c r="BQ5" s="29">
        <f t="shared" si="19"/>
        <v>1.0301000578847268</v>
      </c>
      <c r="BR5" s="29"/>
      <c r="BS5" s="29">
        <f t="shared" si="20"/>
        <v>0</v>
      </c>
      <c r="BT5" s="29">
        <f t="shared" si="21"/>
        <v>0</v>
      </c>
      <c r="BU5" s="29">
        <f t="shared" si="22"/>
        <v>0</v>
      </c>
      <c r="BV5" s="29">
        <f t="shared" si="23"/>
        <v>0</v>
      </c>
      <c r="BW5" s="29">
        <f t="shared" si="24"/>
        <v>0</v>
      </c>
      <c r="BX5" s="29"/>
      <c r="BY5" s="29">
        <f t="shared" si="25"/>
        <v>1.0300884955752212</v>
      </c>
      <c r="BZ5" s="29">
        <f t="shared" si="26"/>
        <v>1.0309278350515463</v>
      </c>
      <c r="CA5" s="29">
        <f t="shared" si="27"/>
        <v>1.03</v>
      </c>
      <c r="CB5" s="29">
        <f t="shared" si="28"/>
        <v>1.029126213592233</v>
      </c>
      <c r="CC5" s="29">
        <f t="shared" si="29"/>
        <v>1.0314465408805031</v>
      </c>
      <c r="CD5" s="29"/>
      <c r="CE5" s="29">
        <f t="shared" si="30"/>
        <v>1.0300884955752212</v>
      </c>
      <c r="CF5" s="29">
        <f t="shared" si="31"/>
        <v>1.0309278350515463</v>
      </c>
      <c r="CG5" s="29">
        <f t="shared" si="32"/>
        <v>1.03</v>
      </c>
      <c r="CH5" s="29">
        <f t="shared" si="33"/>
        <v>1.029126213592233</v>
      </c>
      <c r="CI5" s="29">
        <f t="shared" si="34"/>
        <v>1.0314465408805031</v>
      </c>
      <c r="CJ5" s="29"/>
      <c r="CK5" s="29">
        <f t="shared" si="35"/>
        <v>0</v>
      </c>
      <c r="CL5" s="29">
        <f t="shared" si="36"/>
        <v>0</v>
      </c>
      <c r="CM5" s="29">
        <f t="shared" si="37"/>
        <v>0</v>
      </c>
      <c r="CN5" s="29">
        <f t="shared" si="38"/>
        <v>0</v>
      </c>
      <c r="CO5" s="29">
        <f t="shared" si="39"/>
        <v>0</v>
      </c>
    </row>
    <row r="6" spans="1:99" ht="18" customHeight="1" x14ac:dyDescent="0.25">
      <c r="A6" s="17" t="s">
        <v>9</v>
      </c>
      <c r="B6" s="17" t="s">
        <v>10</v>
      </c>
      <c r="C6" s="17" t="s">
        <v>11</v>
      </c>
      <c r="D6" s="17" t="s">
        <v>11</v>
      </c>
      <c r="E6" s="17" t="s">
        <v>12</v>
      </c>
      <c r="F6" s="17" t="s">
        <v>17</v>
      </c>
      <c r="G6" s="17" t="s">
        <v>18</v>
      </c>
      <c r="H6" s="17" t="s">
        <v>15</v>
      </c>
      <c r="I6" s="17" t="s">
        <v>16</v>
      </c>
      <c r="J6" s="16">
        <f>+'Select Tuition Changes'!S11</f>
        <v>0.01</v>
      </c>
      <c r="K6" s="16">
        <f>+'Select Tuition Changes'!T11</f>
        <v>0.01</v>
      </c>
      <c r="L6" s="16">
        <f>+'Select Tuition Changes'!U11</f>
        <v>0.01</v>
      </c>
      <c r="M6" s="16">
        <f>+'Select Tuition Changes'!V11</f>
        <v>0.01</v>
      </c>
      <c r="N6" s="16">
        <f>+'Select Tuition Changes'!W11</f>
        <v>0.01</v>
      </c>
      <c r="O6" s="16"/>
      <c r="P6" s="16">
        <f>+P4</f>
        <v>4.4999999999999998E-2</v>
      </c>
      <c r="Q6" s="27">
        <f>+'Select Tuition Changes'!Y11-'Tuition Calculations'!AL6</f>
        <v>30965</v>
      </c>
      <c r="R6" s="27">
        <f>+'Select Tuition Changes'!Z11-'Tuition Calculations'!AM6</f>
        <v>31277</v>
      </c>
      <c r="S6" s="27">
        <f>+'Select Tuition Changes'!AA11-'Tuition Calculations'!AN6</f>
        <v>31592</v>
      </c>
      <c r="T6" s="27">
        <f>+'Select Tuition Changes'!AB11-'Tuition Calculations'!AO6</f>
        <v>31910</v>
      </c>
      <c r="U6" s="27">
        <f>+'Select Tuition Changes'!AC11-'Tuition Calculations'!AP6</f>
        <v>32231</v>
      </c>
      <c r="V6" s="27">
        <f>+'Select Tuition Changes'!AD11-'Tuition Calculations'!AQ6</f>
        <v>32555</v>
      </c>
      <c r="W6" s="27"/>
      <c r="X6" s="27">
        <f t="shared" ref="X6:AC6" si="44">+Q5</f>
        <v>10740</v>
      </c>
      <c r="Y6" s="27">
        <f t="shared" si="44"/>
        <v>11064</v>
      </c>
      <c r="Z6" s="27">
        <f t="shared" si="44"/>
        <v>11397</v>
      </c>
      <c r="AA6" s="27">
        <f t="shared" si="44"/>
        <v>11739</v>
      </c>
      <c r="AB6" s="27">
        <f t="shared" si="44"/>
        <v>12093</v>
      </c>
      <c r="AC6" s="27">
        <f t="shared" si="44"/>
        <v>12457</v>
      </c>
      <c r="AD6" s="27"/>
      <c r="AE6" s="27">
        <f t="shared" si="41"/>
        <v>20225</v>
      </c>
      <c r="AF6" s="27">
        <f t="shared" ref="AF6:AF69" si="45">+R6-Y6</f>
        <v>20213</v>
      </c>
      <c r="AG6" s="27">
        <f t="shared" ref="AG6:AG69" si="46">+S6-Z6</f>
        <v>20195</v>
      </c>
      <c r="AH6" s="27">
        <f t="shared" ref="AH6:AH69" si="47">+T6-AA6</f>
        <v>20171</v>
      </c>
      <c r="AI6" s="27">
        <f t="shared" ref="AI6:AI69" si="48">+U6-AB6</f>
        <v>20138</v>
      </c>
      <c r="AJ6" s="27">
        <f t="shared" ref="AJ6:AJ69" si="49">+V6-AC6</f>
        <v>20098</v>
      </c>
      <c r="AK6" s="27"/>
      <c r="AL6" s="27">
        <f>ROUND($P6*'Select Tuition Changes'!Y11,0)</f>
        <v>1459</v>
      </c>
      <c r="AM6" s="27">
        <f>ROUND($P6*'Select Tuition Changes'!Z11,0)</f>
        <v>1474</v>
      </c>
      <c r="AN6" s="27">
        <f>ROUND($P6*'Select Tuition Changes'!AA11,0)</f>
        <v>1489</v>
      </c>
      <c r="AO6" s="27">
        <f>ROUND($P6*'Select Tuition Changes'!AB11,0)</f>
        <v>1504</v>
      </c>
      <c r="AP6" s="27">
        <f>ROUND($P6*'Select Tuition Changes'!AC11,0)</f>
        <v>1519</v>
      </c>
      <c r="AQ6" s="27">
        <f>ROUND($P6*'Select Tuition Changes'!AD11,0)</f>
        <v>1534</v>
      </c>
      <c r="AR6" s="27"/>
      <c r="AS6" s="27">
        <f t="shared" ref="AS6:AX6" si="50">+AL5</f>
        <v>565</v>
      </c>
      <c r="AT6" s="27">
        <f t="shared" si="50"/>
        <v>582</v>
      </c>
      <c r="AU6" s="27">
        <f t="shared" si="50"/>
        <v>600</v>
      </c>
      <c r="AV6" s="27">
        <f t="shared" si="50"/>
        <v>618</v>
      </c>
      <c r="AW6" s="27">
        <f t="shared" si="50"/>
        <v>636</v>
      </c>
      <c r="AX6" s="27">
        <f t="shared" si="50"/>
        <v>656</v>
      </c>
      <c r="AY6" s="27"/>
      <c r="AZ6" s="27">
        <f t="shared" si="43"/>
        <v>894</v>
      </c>
      <c r="BA6" s="27">
        <f t="shared" si="3"/>
        <v>892</v>
      </c>
      <c r="BB6" s="27">
        <f t="shared" si="4"/>
        <v>889</v>
      </c>
      <c r="BC6" s="27">
        <f t="shared" si="5"/>
        <v>886</v>
      </c>
      <c r="BD6" s="27">
        <f t="shared" si="6"/>
        <v>883</v>
      </c>
      <c r="BE6" s="27">
        <f t="shared" si="7"/>
        <v>878</v>
      </c>
      <c r="BF6" s="28"/>
      <c r="BG6" s="29">
        <f t="shared" si="10"/>
        <v>1.0100758921362829</v>
      </c>
      <c r="BH6" s="29">
        <f t="shared" si="11"/>
        <v>1.0100712983981839</v>
      </c>
      <c r="BI6" s="29">
        <f t="shared" si="12"/>
        <v>1.0100658394530262</v>
      </c>
      <c r="BJ6" s="29">
        <f t="shared" si="13"/>
        <v>1.0100595424631778</v>
      </c>
      <c r="BK6" s="29">
        <f t="shared" si="14"/>
        <v>1.0100524339921193</v>
      </c>
      <c r="BL6" s="29"/>
      <c r="BM6" s="29">
        <f t="shared" si="15"/>
        <v>1.030167597765363</v>
      </c>
      <c r="BN6" s="29">
        <f t="shared" si="16"/>
        <v>1.0300976138828633</v>
      </c>
      <c r="BO6" s="29">
        <f t="shared" si="17"/>
        <v>1.0300078968149513</v>
      </c>
      <c r="BP6" s="29">
        <f t="shared" si="18"/>
        <v>1.0301558906210069</v>
      </c>
      <c r="BQ6" s="29">
        <f t="shared" si="19"/>
        <v>1.0301000578847268</v>
      </c>
      <c r="BR6" s="29"/>
      <c r="BS6" s="29">
        <f t="shared" si="20"/>
        <v>0.99940667490729296</v>
      </c>
      <c r="BT6" s="29">
        <f t="shared" si="21"/>
        <v>0.99910948399544852</v>
      </c>
      <c r="BU6" s="29">
        <f t="shared" si="22"/>
        <v>0.99881158702649175</v>
      </c>
      <c r="BV6" s="29">
        <f t="shared" si="23"/>
        <v>0.99836398790342573</v>
      </c>
      <c r="BW6" s="29">
        <f t="shared" si="24"/>
        <v>0.99801370543251566</v>
      </c>
      <c r="BX6" s="29"/>
      <c r="BY6" s="29">
        <f t="shared" si="25"/>
        <v>1.0102810143934202</v>
      </c>
      <c r="BZ6" s="29">
        <f t="shared" si="26"/>
        <v>1.0101763907734056</v>
      </c>
      <c r="CA6" s="29">
        <f t="shared" si="27"/>
        <v>1.0100738750839489</v>
      </c>
      <c r="CB6" s="29">
        <f t="shared" si="28"/>
        <v>1.0099734042553192</v>
      </c>
      <c r="CC6" s="29">
        <f t="shared" si="29"/>
        <v>1.0098749177090192</v>
      </c>
      <c r="CD6" s="29"/>
      <c r="CE6" s="29">
        <f t="shared" si="30"/>
        <v>1.0300884955752212</v>
      </c>
      <c r="CF6" s="29">
        <f t="shared" si="31"/>
        <v>1.0309278350515463</v>
      </c>
      <c r="CG6" s="29">
        <f t="shared" si="32"/>
        <v>1.03</v>
      </c>
      <c r="CH6" s="29">
        <f t="shared" si="33"/>
        <v>1.029126213592233</v>
      </c>
      <c r="CI6" s="29">
        <f t="shared" si="34"/>
        <v>1.0314465408805031</v>
      </c>
      <c r="CJ6" s="29"/>
      <c r="CK6" s="29">
        <f t="shared" si="35"/>
        <v>0.99776286353467558</v>
      </c>
      <c r="CL6" s="29">
        <f t="shared" si="36"/>
        <v>0.99663677130044848</v>
      </c>
      <c r="CM6" s="29">
        <f t="shared" si="37"/>
        <v>0.99662542182227221</v>
      </c>
      <c r="CN6" s="29">
        <f t="shared" si="38"/>
        <v>0.99661399548532736</v>
      </c>
      <c r="CO6" s="29">
        <f t="shared" si="39"/>
        <v>0.99433748584371462</v>
      </c>
    </row>
    <row r="7" spans="1:99" ht="18" customHeight="1" x14ac:dyDescent="0.25">
      <c r="A7" s="13" t="s">
        <v>9</v>
      </c>
      <c r="B7" s="13" t="s">
        <v>10</v>
      </c>
      <c r="C7" s="13" t="s">
        <v>19</v>
      </c>
      <c r="D7" s="13" t="s">
        <v>17</v>
      </c>
      <c r="E7" s="13" t="s">
        <v>20</v>
      </c>
      <c r="F7" s="13" t="s">
        <v>21</v>
      </c>
      <c r="G7" s="13" t="s">
        <v>20</v>
      </c>
      <c r="H7" s="13" t="s">
        <v>13</v>
      </c>
      <c r="I7" s="13" t="s">
        <v>14</v>
      </c>
      <c r="J7" s="14">
        <f>+'Select Tuition Changes'!S12</f>
        <v>0</v>
      </c>
      <c r="K7" s="14">
        <f>+'Select Tuition Changes'!T12</f>
        <v>0.03</v>
      </c>
      <c r="L7" s="14">
        <f>+'Select Tuition Changes'!U12</f>
        <v>0.03</v>
      </c>
      <c r="M7" s="14">
        <f>+'Select Tuition Changes'!V12</f>
        <v>0.03</v>
      </c>
      <c r="N7" s="14">
        <f>+'Select Tuition Changes'!W12</f>
        <v>0.03</v>
      </c>
      <c r="O7" s="14"/>
      <c r="P7" s="19">
        <v>0.03</v>
      </c>
      <c r="Q7" s="24">
        <f>+'Select Tuition Changes'!Y12-'Tuition Calculations'!AL7</f>
        <v>14751</v>
      </c>
      <c r="R7" s="24">
        <f>+'Select Tuition Changes'!Z12-'Tuition Calculations'!AM7</f>
        <v>14751</v>
      </c>
      <c r="S7" s="24">
        <f>+'Select Tuition Changes'!AA12-'Tuition Calculations'!AN7</f>
        <v>15196</v>
      </c>
      <c r="T7" s="24">
        <f>+'Select Tuition Changes'!AB12-'Tuition Calculations'!AO7</f>
        <v>15653</v>
      </c>
      <c r="U7" s="24">
        <f>+'Select Tuition Changes'!AC12-'Tuition Calculations'!AP7</f>
        <v>16124</v>
      </c>
      <c r="V7" s="24">
        <f>+'Select Tuition Changes'!AD12-'Tuition Calculations'!AQ7</f>
        <v>16610</v>
      </c>
      <c r="W7" s="24"/>
      <c r="X7" s="24">
        <f t="shared" ref="X7:AC7" si="51">+Q7</f>
        <v>14751</v>
      </c>
      <c r="Y7" s="24">
        <f t="shared" si="51"/>
        <v>14751</v>
      </c>
      <c r="Z7" s="24">
        <f t="shared" si="51"/>
        <v>15196</v>
      </c>
      <c r="AA7" s="24">
        <f t="shared" si="51"/>
        <v>15653</v>
      </c>
      <c r="AB7" s="24">
        <f t="shared" si="51"/>
        <v>16124</v>
      </c>
      <c r="AC7" s="24">
        <f t="shared" si="51"/>
        <v>16610</v>
      </c>
      <c r="AD7" s="24"/>
      <c r="AE7" s="24">
        <f t="shared" si="41"/>
        <v>0</v>
      </c>
      <c r="AF7" s="20">
        <f t="shared" si="45"/>
        <v>0</v>
      </c>
      <c r="AG7" s="20">
        <f t="shared" si="46"/>
        <v>0</v>
      </c>
      <c r="AH7" s="20">
        <f t="shared" si="47"/>
        <v>0</v>
      </c>
      <c r="AI7" s="20">
        <f t="shared" si="48"/>
        <v>0</v>
      </c>
      <c r="AJ7" s="20">
        <f t="shared" si="49"/>
        <v>0</v>
      </c>
      <c r="AL7" s="20">
        <f>ROUND($P7*'Select Tuition Changes'!Y12,0)</f>
        <v>456</v>
      </c>
      <c r="AM7" s="20">
        <f>ROUND($P7*'Select Tuition Changes'!Z12,0)</f>
        <v>456</v>
      </c>
      <c r="AN7" s="20">
        <f>ROUND($P7*'Select Tuition Changes'!AA12,0)</f>
        <v>470</v>
      </c>
      <c r="AO7" s="20">
        <f>ROUND($P7*'Select Tuition Changes'!AB12,0)</f>
        <v>484</v>
      </c>
      <c r="AP7" s="20">
        <f>ROUND($P7*'Select Tuition Changes'!AC12,0)</f>
        <v>499</v>
      </c>
      <c r="AQ7" s="20">
        <f>ROUND($P7*'Select Tuition Changes'!AD12,0)</f>
        <v>514</v>
      </c>
      <c r="AS7" s="24">
        <f t="shared" ref="AS7:AX7" si="52">+AL7</f>
        <v>456</v>
      </c>
      <c r="AT7" s="24">
        <f t="shared" si="52"/>
        <v>456</v>
      </c>
      <c r="AU7" s="24">
        <f t="shared" si="52"/>
        <v>470</v>
      </c>
      <c r="AV7" s="24">
        <f t="shared" si="52"/>
        <v>484</v>
      </c>
      <c r="AW7" s="24">
        <f t="shared" si="52"/>
        <v>499</v>
      </c>
      <c r="AX7" s="24">
        <f t="shared" si="52"/>
        <v>514</v>
      </c>
      <c r="AZ7" s="24">
        <f t="shared" si="43"/>
        <v>0</v>
      </c>
      <c r="BA7" s="20">
        <f t="shared" si="3"/>
        <v>0</v>
      </c>
      <c r="BB7" s="20">
        <f t="shared" si="4"/>
        <v>0</v>
      </c>
      <c r="BC7" s="20">
        <f t="shared" si="5"/>
        <v>0</v>
      </c>
      <c r="BD7" s="20">
        <f t="shared" si="6"/>
        <v>0</v>
      </c>
      <c r="BE7" s="20">
        <f t="shared" si="7"/>
        <v>0</v>
      </c>
      <c r="BG7" s="26">
        <f t="shared" si="10"/>
        <v>1</v>
      </c>
      <c r="BH7" s="26">
        <f t="shared" si="11"/>
        <v>1.0301674462748289</v>
      </c>
      <c r="BI7" s="26">
        <f t="shared" si="12"/>
        <v>1.0300737036062122</v>
      </c>
      <c r="BJ7" s="26">
        <f t="shared" si="13"/>
        <v>1.030090078579186</v>
      </c>
      <c r="BK7" s="26">
        <f t="shared" si="14"/>
        <v>1.0301414041180847</v>
      </c>
      <c r="BL7" s="26"/>
      <c r="BM7" s="26">
        <f t="shared" si="15"/>
        <v>1</v>
      </c>
      <c r="BN7" s="26">
        <f t="shared" si="16"/>
        <v>1.0301674462748289</v>
      </c>
      <c r="BO7" s="26">
        <f t="shared" si="17"/>
        <v>1.0300737036062122</v>
      </c>
      <c r="BP7" s="26">
        <f t="shared" si="18"/>
        <v>1.030090078579186</v>
      </c>
      <c r="BQ7" s="26">
        <f t="shared" si="19"/>
        <v>1.0301414041180847</v>
      </c>
      <c r="BR7" s="26"/>
      <c r="BS7" s="26">
        <f t="shared" si="20"/>
        <v>0</v>
      </c>
      <c r="BT7" s="26">
        <f t="shared" si="21"/>
        <v>0</v>
      </c>
      <c r="BU7" s="26">
        <f t="shared" si="22"/>
        <v>0</v>
      </c>
      <c r="BV7" s="26">
        <f t="shared" si="23"/>
        <v>0</v>
      </c>
      <c r="BW7" s="26">
        <f t="shared" si="24"/>
        <v>0</v>
      </c>
      <c r="BX7" s="26"/>
      <c r="BY7" s="26">
        <f t="shared" si="25"/>
        <v>1</v>
      </c>
      <c r="BZ7" s="26">
        <f t="shared" si="26"/>
        <v>1.0307017543859649</v>
      </c>
      <c r="CA7" s="26">
        <f t="shared" si="27"/>
        <v>1.0297872340425531</v>
      </c>
      <c r="CB7" s="26">
        <f t="shared" si="28"/>
        <v>1.03099173553719</v>
      </c>
      <c r="CC7" s="26">
        <f t="shared" si="29"/>
        <v>1.0300601202404809</v>
      </c>
      <c r="CD7" s="26"/>
      <c r="CE7" s="26">
        <f t="shared" si="30"/>
        <v>1</v>
      </c>
      <c r="CF7" s="26">
        <f t="shared" si="31"/>
        <v>1.0307017543859649</v>
      </c>
      <c r="CG7" s="26">
        <f t="shared" si="32"/>
        <v>1.0297872340425531</v>
      </c>
      <c r="CH7" s="26">
        <f t="shared" si="33"/>
        <v>1.03099173553719</v>
      </c>
      <c r="CI7" s="26">
        <f t="shared" si="34"/>
        <v>1.0300601202404809</v>
      </c>
      <c r="CJ7" s="26"/>
      <c r="CK7" s="26">
        <f t="shared" si="35"/>
        <v>0</v>
      </c>
      <c r="CL7" s="26">
        <f t="shared" si="36"/>
        <v>0</v>
      </c>
      <c r="CM7" s="26">
        <f t="shared" si="37"/>
        <v>0</v>
      </c>
      <c r="CN7" s="26">
        <f t="shared" si="38"/>
        <v>0</v>
      </c>
      <c r="CO7" s="26">
        <f t="shared" si="39"/>
        <v>0</v>
      </c>
    </row>
    <row r="8" spans="1:99" ht="18" customHeight="1" x14ac:dyDescent="0.25">
      <c r="A8" s="13" t="s">
        <v>9</v>
      </c>
      <c r="B8" s="13" t="s">
        <v>10</v>
      </c>
      <c r="C8" s="13" t="s">
        <v>19</v>
      </c>
      <c r="D8" s="13" t="s">
        <v>17</v>
      </c>
      <c r="E8" s="13" t="s">
        <v>20</v>
      </c>
      <c r="F8" s="13" t="s">
        <v>21</v>
      </c>
      <c r="G8" s="13" t="s">
        <v>20</v>
      </c>
      <c r="H8" s="13" t="s">
        <v>15</v>
      </c>
      <c r="I8" s="13" t="s">
        <v>16</v>
      </c>
      <c r="J8" s="14">
        <f>+'Select Tuition Changes'!S13</f>
        <v>0</v>
      </c>
      <c r="K8" s="14">
        <f>+'Select Tuition Changes'!T13</f>
        <v>0</v>
      </c>
      <c r="L8" s="14">
        <f>+'Select Tuition Changes'!U13</f>
        <v>0</v>
      </c>
      <c r="M8" s="14">
        <f>+'Select Tuition Changes'!V13</f>
        <v>0</v>
      </c>
      <c r="N8" s="14">
        <f>+'Select Tuition Changes'!W13</f>
        <v>0</v>
      </c>
      <c r="O8" s="14"/>
      <c r="P8" s="19">
        <v>3.5000000000000003E-2</v>
      </c>
      <c r="Q8" s="24">
        <f>+'Select Tuition Changes'!Y13-'Tuition Calculations'!AL8</f>
        <v>26301</v>
      </c>
      <c r="R8" s="24">
        <f>+'Select Tuition Changes'!Z13-'Tuition Calculations'!AM8</f>
        <v>26301</v>
      </c>
      <c r="S8" s="24">
        <f>+'Select Tuition Changes'!AA13-'Tuition Calculations'!AN8</f>
        <v>26301</v>
      </c>
      <c r="T8" s="24">
        <f>+'Select Tuition Changes'!AB13-'Tuition Calculations'!AO8</f>
        <v>26301</v>
      </c>
      <c r="U8" s="24">
        <f>+'Select Tuition Changes'!AC13-'Tuition Calculations'!AP8</f>
        <v>26301</v>
      </c>
      <c r="V8" s="24">
        <f>+'Select Tuition Changes'!AD13-'Tuition Calculations'!AQ8</f>
        <v>26301</v>
      </c>
      <c r="W8" s="24"/>
      <c r="X8" s="24">
        <f t="shared" ref="X8:AC8" si="53">+Q7</f>
        <v>14751</v>
      </c>
      <c r="Y8" s="24">
        <f t="shared" si="53"/>
        <v>14751</v>
      </c>
      <c r="Z8" s="24">
        <f t="shared" si="53"/>
        <v>15196</v>
      </c>
      <c r="AA8" s="24">
        <f t="shared" si="53"/>
        <v>15653</v>
      </c>
      <c r="AB8" s="24">
        <f t="shared" si="53"/>
        <v>16124</v>
      </c>
      <c r="AC8" s="24">
        <f t="shared" si="53"/>
        <v>16610</v>
      </c>
      <c r="AD8" s="24"/>
      <c r="AE8" s="24">
        <f t="shared" si="41"/>
        <v>11550</v>
      </c>
      <c r="AF8" s="20">
        <f t="shared" si="45"/>
        <v>11550</v>
      </c>
      <c r="AG8" s="20">
        <f t="shared" si="46"/>
        <v>11105</v>
      </c>
      <c r="AH8" s="20">
        <f t="shared" si="47"/>
        <v>10648</v>
      </c>
      <c r="AI8" s="20">
        <f t="shared" si="48"/>
        <v>10177</v>
      </c>
      <c r="AJ8" s="20">
        <f t="shared" si="49"/>
        <v>9691</v>
      </c>
      <c r="AL8" s="20">
        <f>ROUND($P8*'Select Tuition Changes'!Y13,0)</f>
        <v>954</v>
      </c>
      <c r="AM8" s="20">
        <f>ROUND($P8*'Select Tuition Changes'!Z13,0)</f>
        <v>954</v>
      </c>
      <c r="AN8" s="20">
        <f>ROUND($P8*'Select Tuition Changes'!AA13,0)</f>
        <v>954</v>
      </c>
      <c r="AO8" s="20">
        <f>ROUND($P8*'Select Tuition Changes'!AB13,0)</f>
        <v>954</v>
      </c>
      <c r="AP8" s="20">
        <f>ROUND($P8*'Select Tuition Changes'!AC13,0)</f>
        <v>954</v>
      </c>
      <c r="AQ8" s="20">
        <f>ROUND($P8*'Select Tuition Changes'!AD13,0)</f>
        <v>954</v>
      </c>
      <c r="AS8" s="24">
        <f t="shared" ref="AS8:AX8" si="54">+AL7</f>
        <v>456</v>
      </c>
      <c r="AT8" s="24">
        <f t="shared" si="54"/>
        <v>456</v>
      </c>
      <c r="AU8" s="24">
        <f t="shared" si="54"/>
        <v>470</v>
      </c>
      <c r="AV8" s="24">
        <f t="shared" si="54"/>
        <v>484</v>
      </c>
      <c r="AW8" s="24">
        <f t="shared" si="54"/>
        <v>499</v>
      </c>
      <c r="AX8" s="24">
        <f t="shared" si="54"/>
        <v>514</v>
      </c>
      <c r="AZ8" s="24">
        <f t="shared" si="43"/>
        <v>498</v>
      </c>
      <c r="BA8" s="20">
        <f t="shared" si="3"/>
        <v>498</v>
      </c>
      <c r="BB8" s="20">
        <f t="shared" si="4"/>
        <v>484</v>
      </c>
      <c r="BC8" s="20">
        <f t="shared" si="5"/>
        <v>470</v>
      </c>
      <c r="BD8" s="20">
        <f t="shared" si="6"/>
        <v>455</v>
      </c>
      <c r="BE8" s="20">
        <f t="shared" si="7"/>
        <v>440</v>
      </c>
      <c r="BG8" s="26">
        <f t="shared" si="10"/>
        <v>1</v>
      </c>
      <c r="BH8" s="26">
        <f t="shared" si="11"/>
        <v>1</v>
      </c>
      <c r="BI8" s="26">
        <f t="shared" si="12"/>
        <v>1</v>
      </c>
      <c r="BJ8" s="26">
        <f t="shared" si="13"/>
        <v>1</v>
      </c>
      <c r="BK8" s="26">
        <f t="shared" si="14"/>
        <v>1</v>
      </c>
      <c r="BL8" s="26"/>
      <c r="BM8" s="26">
        <f t="shared" si="15"/>
        <v>1</v>
      </c>
      <c r="BN8" s="26">
        <f t="shared" si="16"/>
        <v>1.0301674462748289</v>
      </c>
      <c r="BO8" s="26">
        <f t="shared" si="17"/>
        <v>1.0300737036062122</v>
      </c>
      <c r="BP8" s="26">
        <f t="shared" si="18"/>
        <v>1.030090078579186</v>
      </c>
      <c r="BQ8" s="26">
        <f t="shared" si="19"/>
        <v>1.0301414041180847</v>
      </c>
      <c r="BR8" s="26"/>
      <c r="BS8" s="26">
        <f t="shared" si="20"/>
        <v>1</v>
      </c>
      <c r="BT8" s="26">
        <f t="shared" si="21"/>
        <v>0.96147186147186148</v>
      </c>
      <c r="BU8" s="26">
        <f t="shared" si="22"/>
        <v>0.95884736605132825</v>
      </c>
      <c r="BV8" s="26">
        <f t="shared" si="23"/>
        <v>0.9557663410969196</v>
      </c>
      <c r="BW8" s="26">
        <f t="shared" si="24"/>
        <v>0.95224525891716616</v>
      </c>
      <c r="BX8" s="26"/>
      <c r="BY8" s="26">
        <f t="shared" si="25"/>
        <v>1</v>
      </c>
      <c r="BZ8" s="26">
        <f t="shared" si="26"/>
        <v>1</v>
      </c>
      <c r="CA8" s="26">
        <f t="shared" si="27"/>
        <v>1</v>
      </c>
      <c r="CB8" s="26">
        <f t="shared" si="28"/>
        <v>1</v>
      </c>
      <c r="CC8" s="26">
        <f t="shared" si="29"/>
        <v>1</v>
      </c>
      <c r="CD8" s="26"/>
      <c r="CE8" s="26">
        <f t="shared" si="30"/>
        <v>1</v>
      </c>
      <c r="CF8" s="26">
        <f t="shared" si="31"/>
        <v>1.0307017543859649</v>
      </c>
      <c r="CG8" s="26">
        <f t="shared" si="32"/>
        <v>1.0297872340425531</v>
      </c>
      <c r="CH8" s="26">
        <f t="shared" si="33"/>
        <v>1.03099173553719</v>
      </c>
      <c r="CI8" s="26">
        <f t="shared" si="34"/>
        <v>1.0300601202404809</v>
      </c>
      <c r="CJ8" s="26"/>
      <c r="CK8" s="26">
        <f t="shared" si="35"/>
        <v>1</v>
      </c>
      <c r="CL8" s="26">
        <f t="shared" si="36"/>
        <v>0.9718875502008032</v>
      </c>
      <c r="CM8" s="26">
        <f t="shared" si="37"/>
        <v>0.97107438016528924</v>
      </c>
      <c r="CN8" s="26">
        <f t="shared" si="38"/>
        <v>0.96808510638297873</v>
      </c>
      <c r="CO8" s="26">
        <f t="shared" si="39"/>
        <v>0.96703296703296704</v>
      </c>
    </row>
    <row r="9" spans="1:99" ht="18" customHeight="1" x14ac:dyDescent="0.25">
      <c r="A9" s="13" t="s">
        <v>9</v>
      </c>
      <c r="B9" s="13" t="s">
        <v>10</v>
      </c>
      <c r="C9" s="13" t="s">
        <v>22</v>
      </c>
      <c r="D9" s="13" t="s">
        <v>19</v>
      </c>
      <c r="E9" s="13" t="s">
        <v>23</v>
      </c>
      <c r="F9" s="13" t="s">
        <v>22</v>
      </c>
      <c r="G9" s="13" t="s">
        <v>23</v>
      </c>
      <c r="H9" s="13" t="s">
        <v>13</v>
      </c>
      <c r="I9" s="13" t="s">
        <v>14</v>
      </c>
      <c r="J9" s="14">
        <f>+'Select Tuition Changes'!S14</f>
        <v>0</v>
      </c>
      <c r="K9" s="14">
        <f>+'Select Tuition Changes'!T14</f>
        <v>0.03</v>
      </c>
      <c r="L9" s="14">
        <f>+'Select Tuition Changes'!U14</f>
        <v>0.03</v>
      </c>
      <c r="M9" s="14">
        <f>+'Select Tuition Changes'!V14</f>
        <v>0.03</v>
      </c>
      <c r="N9" s="14">
        <f>+'Select Tuition Changes'!W14</f>
        <v>0.03</v>
      </c>
      <c r="O9" s="14"/>
      <c r="P9" s="19">
        <v>0.03</v>
      </c>
      <c r="Q9" s="24">
        <f>+'Select Tuition Changes'!Y14-'Tuition Calculations'!AL9</f>
        <v>15126</v>
      </c>
      <c r="R9" s="24">
        <f>+'Select Tuition Changes'!Z14-'Tuition Calculations'!AM9</f>
        <v>15126</v>
      </c>
      <c r="S9" s="24">
        <f>+'Select Tuition Changes'!AA14-'Tuition Calculations'!AN9</f>
        <v>15580</v>
      </c>
      <c r="T9" s="24">
        <f>+'Select Tuition Changes'!AB14-'Tuition Calculations'!AO9</f>
        <v>16049</v>
      </c>
      <c r="U9" s="24">
        <f>+'Select Tuition Changes'!AC14-'Tuition Calculations'!AP9</f>
        <v>16532</v>
      </c>
      <c r="V9" s="24">
        <f>+'Select Tuition Changes'!AD14-'Tuition Calculations'!AQ9</f>
        <v>17029</v>
      </c>
      <c r="W9" s="24"/>
      <c r="X9" s="24">
        <f t="shared" ref="X9:AC9" si="55">+Q9</f>
        <v>15126</v>
      </c>
      <c r="Y9" s="24">
        <f t="shared" si="55"/>
        <v>15126</v>
      </c>
      <c r="Z9" s="24">
        <f t="shared" si="55"/>
        <v>15580</v>
      </c>
      <c r="AA9" s="24">
        <f t="shared" si="55"/>
        <v>16049</v>
      </c>
      <c r="AB9" s="24">
        <f t="shared" si="55"/>
        <v>16532</v>
      </c>
      <c r="AC9" s="24">
        <f t="shared" si="55"/>
        <v>17029</v>
      </c>
      <c r="AD9" s="24"/>
      <c r="AE9" s="24">
        <f t="shared" si="41"/>
        <v>0</v>
      </c>
      <c r="AF9" s="20">
        <f t="shared" si="45"/>
        <v>0</v>
      </c>
      <c r="AG9" s="20">
        <f t="shared" si="46"/>
        <v>0</v>
      </c>
      <c r="AH9" s="20">
        <f t="shared" si="47"/>
        <v>0</v>
      </c>
      <c r="AI9" s="20">
        <f t="shared" si="48"/>
        <v>0</v>
      </c>
      <c r="AJ9" s="20">
        <f t="shared" si="49"/>
        <v>0</v>
      </c>
      <c r="AL9" s="20">
        <f>ROUND($P9*'Select Tuition Changes'!Y14,0)</f>
        <v>468</v>
      </c>
      <c r="AM9" s="20">
        <f>ROUND($P9*'Select Tuition Changes'!Z14,0)</f>
        <v>468</v>
      </c>
      <c r="AN9" s="20">
        <f>ROUND($P9*'Select Tuition Changes'!AA14,0)</f>
        <v>482</v>
      </c>
      <c r="AO9" s="20">
        <f>ROUND($P9*'Select Tuition Changes'!AB14,0)</f>
        <v>496</v>
      </c>
      <c r="AP9" s="20">
        <f>ROUND($P9*'Select Tuition Changes'!AC14,0)</f>
        <v>511</v>
      </c>
      <c r="AQ9" s="20">
        <f>ROUND($P9*'Select Tuition Changes'!AD14,0)</f>
        <v>527</v>
      </c>
      <c r="AS9" s="24">
        <f t="shared" ref="AS9:AX9" si="56">+AL9</f>
        <v>468</v>
      </c>
      <c r="AT9" s="24">
        <f t="shared" si="56"/>
        <v>468</v>
      </c>
      <c r="AU9" s="24">
        <f t="shared" si="56"/>
        <v>482</v>
      </c>
      <c r="AV9" s="24">
        <f t="shared" si="56"/>
        <v>496</v>
      </c>
      <c r="AW9" s="24">
        <f t="shared" si="56"/>
        <v>511</v>
      </c>
      <c r="AX9" s="24">
        <f t="shared" si="56"/>
        <v>527</v>
      </c>
      <c r="AZ9" s="24">
        <f t="shared" si="43"/>
        <v>0</v>
      </c>
      <c r="BA9" s="20">
        <f t="shared" si="3"/>
        <v>0</v>
      </c>
      <c r="BB9" s="20">
        <f t="shared" si="4"/>
        <v>0</v>
      </c>
      <c r="BC9" s="20">
        <f t="shared" si="5"/>
        <v>0</v>
      </c>
      <c r="BD9" s="20">
        <f t="shared" si="6"/>
        <v>0</v>
      </c>
      <c r="BE9" s="20">
        <f t="shared" si="7"/>
        <v>0</v>
      </c>
      <c r="BG9" s="26">
        <f t="shared" si="10"/>
        <v>1</v>
      </c>
      <c r="BH9" s="26">
        <f t="shared" si="11"/>
        <v>1.0300145444929261</v>
      </c>
      <c r="BI9" s="26">
        <f t="shared" si="12"/>
        <v>1.0301026957637998</v>
      </c>
      <c r="BJ9" s="26">
        <f t="shared" si="13"/>
        <v>1.0300953330425571</v>
      </c>
      <c r="BK9" s="26">
        <f t="shared" si="14"/>
        <v>1.0300629082990564</v>
      </c>
      <c r="BL9" s="26"/>
      <c r="BM9" s="26">
        <f t="shared" si="15"/>
        <v>1</v>
      </c>
      <c r="BN9" s="26">
        <f t="shared" si="16"/>
        <v>1.0300145444929261</v>
      </c>
      <c r="BO9" s="26">
        <f t="shared" si="17"/>
        <v>1.0301026957637998</v>
      </c>
      <c r="BP9" s="26">
        <f t="shared" si="18"/>
        <v>1.0300953330425571</v>
      </c>
      <c r="BQ9" s="26">
        <f t="shared" si="19"/>
        <v>1.0300629082990564</v>
      </c>
      <c r="BR9" s="26"/>
      <c r="BS9" s="26">
        <f t="shared" si="20"/>
        <v>0</v>
      </c>
      <c r="BT9" s="26">
        <f t="shared" si="21"/>
        <v>0</v>
      </c>
      <c r="BU9" s="26">
        <f t="shared" si="22"/>
        <v>0</v>
      </c>
      <c r="BV9" s="26">
        <f t="shared" si="23"/>
        <v>0</v>
      </c>
      <c r="BW9" s="26">
        <f t="shared" si="24"/>
        <v>0</v>
      </c>
      <c r="BX9" s="26"/>
      <c r="BY9" s="26">
        <f t="shared" si="25"/>
        <v>1</v>
      </c>
      <c r="BZ9" s="26">
        <f t="shared" si="26"/>
        <v>1.0299145299145298</v>
      </c>
      <c r="CA9" s="26">
        <f t="shared" si="27"/>
        <v>1.0290456431535269</v>
      </c>
      <c r="CB9" s="26">
        <f t="shared" si="28"/>
        <v>1.030241935483871</v>
      </c>
      <c r="CC9" s="26">
        <f t="shared" si="29"/>
        <v>1.0313111545988258</v>
      </c>
      <c r="CD9" s="26"/>
      <c r="CE9" s="26">
        <f t="shared" si="30"/>
        <v>1</v>
      </c>
      <c r="CF9" s="26">
        <f t="shared" si="31"/>
        <v>1.0299145299145298</v>
      </c>
      <c r="CG9" s="26">
        <f t="shared" si="32"/>
        <v>1.0290456431535269</v>
      </c>
      <c r="CH9" s="26">
        <f t="shared" si="33"/>
        <v>1.030241935483871</v>
      </c>
      <c r="CI9" s="26">
        <f t="shared" si="34"/>
        <v>1.0313111545988258</v>
      </c>
      <c r="CJ9" s="26"/>
      <c r="CK9" s="26">
        <f t="shared" si="35"/>
        <v>0</v>
      </c>
      <c r="CL9" s="26">
        <f t="shared" si="36"/>
        <v>0</v>
      </c>
      <c r="CM9" s="26">
        <f t="shared" si="37"/>
        <v>0</v>
      </c>
      <c r="CN9" s="26">
        <f t="shared" si="38"/>
        <v>0</v>
      </c>
      <c r="CO9" s="26">
        <f t="shared" si="39"/>
        <v>0</v>
      </c>
    </row>
    <row r="10" spans="1:99" ht="18" customHeight="1" x14ac:dyDescent="0.25">
      <c r="A10" s="13" t="s">
        <v>9</v>
      </c>
      <c r="B10" s="13" t="s">
        <v>10</v>
      </c>
      <c r="C10" s="13" t="s">
        <v>22</v>
      </c>
      <c r="D10" s="13" t="s">
        <v>19</v>
      </c>
      <c r="E10" s="13" t="s">
        <v>23</v>
      </c>
      <c r="F10" s="13" t="s">
        <v>22</v>
      </c>
      <c r="G10" s="13" t="s">
        <v>23</v>
      </c>
      <c r="H10" s="13" t="s">
        <v>15</v>
      </c>
      <c r="I10" s="13" t="s">
        <v>16</v>
      </c>
      <c r="J10" s="14">
        <f>+'Select Tuition Changes'!S15</f>
        <v>0</v>
      </c>
      <c r="K10" s="14">
        <f>+'Select Tuition Changes'!T15</f>
        <v>0</v>
      </c>
      <c r="L10" s="14">
        <f>+'Select Tuition Changes'!U15</f>
        <v>0</v>
      </c>
      <c r="M10" s="14">
        <f>+'Select Tuition Changes'!V15</f>
        <v>0</v>
      </c>
      <c r="N10" s="14">
        <f>+'Select Tuition Changes'!W15</f>
        <v>0</v>
      </c>
      <c r="O10" s="14"/>
      <c r="P10" s="19">
        <v>3.5000000000000003E-2</v>
      </c>
      <c r="Q10" s="24">
        <f>+'Select Tuition Changes'!Y15-'Tuition Calculations'!AL10</f>
        <v>26863</v>
      </c>
      <c r="R10" s="24">
        <f>+'Select Tuition Changes'!Z15-'Tuition Calculations'!AM10</f>
        <v>26863</v>
      </c>
      <c r="S10" s="24">
        <f>+'Select Tuition Changes'!AA15-'Tuition Calculations'!AN10</f>
        <v>26863</v>
      </c>
      <c r="T10" s="24">
        <f>+'Select Tuition Changes'!AB15-'Tuition Calculations'!AO10</f>
        <v>26863</v>
      </c>
      <c r="U10" s="24">
        <f>+'Select Tuition Changes'!AC15-'Tuition Calculations'!AP10</f>
        <v>26863</v>
      </c>
      <c r="V10" s="24">
        <f>+'Select Tuition Changes'!AD15-'Tuition Calculations'!AQ10</f>
        <v>26863</v>
      </c>
      <c r="W10" s="24"/>
      <c r="X10" s="24">
        <f t="shared" ref="X10:AC10" si="57">+Q9</f>
        <v>15126</v>
      </c>
      <c r="Y10" s="24">
        <f t="shared" si="57"/>
        <v>15126</v>
      </c>
      <c r="Z10" s="24">
        <f t="shared" si="57"/>
        <v>15580</v>
      </c>
      <c r="AA10" s="24">
        <f t="shared" si="57"/>
        <v>16049</v>
      </c>
      <c r="AB10" s="24">
        <f t="shared" si="57"/>
        <v>16532</v>
      </c>
      <c r="AC10" s="24">
        <f t="shared" si="57"/>
        <v>17029</v>
      </c>
      <c r="AD10" s="24"/>
      <c r="AE10" s="24">
        <f t="shared" si="41"/>
        <v>11737</v>
      </c>
      <c r="AF10" s="20">
        <f t="shared" si="45"/>
        <v>11737</v>
      </c>
      <c r="AG10" s="20">
        <f t="shared" si="46"/>
        <v>11283</v>
      </c>
      <c r="AH10" s="20">
        <f t="shared" si="47"/>
        <v>10814</v>
      </c>
      <c r="AI10" s="20">
        <f t="shared" si="48"/>
        <v>10331</v>
      </c>
      <c r="AJ10" s="20">
        <f t="shared" si="49"/>
        <v>9834</v>
      </c>
      <c r="AL10" s="20">
        <f>ROUND($P10*'Select Tuition Changes'!Y15,0)</f>
        <v>974</v>
      </c>
      <c r="AM10" s="20">
        <f>ROUND($P10*'Select Tuition Changes'!Z15,0)</f>
        <v>974</v>
      </c>
      <c r="AN10" s="20">
        <f>ROUND($P10*'Select Tuition Changes'!AA15,0)</f>
        <v>974</v>
      </c>
      <c r="AO10" s="20">
        <f>ROUND($P10*'Select Tuition Changes'!AB15,0)</f>
        <v>974</v>
      </c>
      <c r="AP10" s="20">
        <f>ROUND($P10*'Select Tuition Changes'!AC15,0)</f>
        <v>974</v>
      </c>
      <c r="AQ10" s="20">
        <f>ROUND($P10*'Select Tuition Changes'!AD15,0)</f>
        <v>974</v>
      </c>
      <c r="AS10" s="24">
        <f t="shared" ref="AS10:AX10" si="58">+AL9</f>
        <v>468</v>
      </c>
      <c r="AT10" s="24">
        <f t="shared" si="58"/>
        <v>468</v>
      </c>
      <c r="AU10" s="24">
        <f t="shared" si="58"/>
        <v>482</v>
      </c>
      <c r="AV10" s="24">
        <f t="shared" si="58"/>
        <v>496</v>
      </c>
      <c r="AW10" s="24">
        <f t="shared" si="58"/>
        <v>511</v>
      </c>
      <c r="AX10" s="24">
        <f t="shared" si="58"/>
        <v>527</v>
      </c>
      <c r="AZ10" s="24">
        <f t="shared" si="43"/>
        <v>506</v>
      </c>
      <c r="BA10" s="20">
        <f t="shared" si="3"/>
        <v>506</v>
      </c>
      <c r="BB10" s="20">
        <f t="shared" si="4"/>
        <v>492</v>
      </c>
      <c r="BC10" s="20">
        <f t="shared" si="5"/>
        <v>478</v>
      </c>
      <c r="BD10" s="20">
        <f t="shared" si="6"/>
        <v>463</v>
      </c>
      <c r="BE10" s="20">
        <f t="shared" si="7"/>
        <v>447</v>
      </c>
      <c r="BG10" s="26">
        <f t="shared" si="10"/>
        <v>1</v>
      </c>
      <c r="BH10" s="26">
        <f t="shared" si="11"/>
        <v>1</v>
      </c>
      <c r="BI10" s="26">
        <f t="shared" si="12"/>
        <v>1</v>
      </c>
      <c r="BJ10" s="26">
        <f t="shared" si="13"/>
        <v>1</v>
      </c>
      <c r="BK10" s="26">
        <f t="shared" si="14"/>
        <v>1</v>
      </c>
      <c r="BL10" s="26"/>
      <c r="BM10" s="26">
        <f t="shared" si="15"/>
        <v>1</v>
      </c>
      <c r="BN10" s="26">
        <f t="shared" si="16"/>
        <v>1.0300145444929261</v>
      </c>
      <c r="BO10" s="26">
        <f t="shared" si="17"/>
        <v>1.0301026957637998</v>
      </c>
      <c r="BP10" s="26">
        <f t="shared" si="18"/>
        <v>1.0300953330425571</v>
      </c>
      <c r="BQ10" s="26">
        <f t="shared" si="19"/>
        <v>1.0300629082990564</v>
      </c>
      <c r="BR10" s="26"/>
      <c r="BS10" s="26">
        <f t="shared" si="20"/>
        <v>1</v>
      </c>
      <c r="BT10" s="26">
        <f t="shared" si="21"/>
        <v>0.96131890602368575</v>
      </c>
      <c r="BU10" s="26">
        <f t="shared" si="22"/>
        <v>0.95843304085792791</v>
      </c>
      <c r="BV10" s="26">
        <f t="shared" si="23"/>
        <v>0.95533567597558722</v>
      </c>
      <c r="BW10" s="26">
        <f t="shared" si="24"/>
        <v>0.95189236279159806</v>
      </c>
      <c r="BX10" s="26"/>
      <c r="BY10" s="26">
        <f t="shared" si="25"/>
        <v>1</v>
      </c>
      <c r="BZ10" s="26">
        <f t="shared" si="26"/>
        <v>1</v>
      </c>
      <c r="CA10" s="26">
        <f t="shared" si="27"/>
        <v>1</v>
      </c>
      <c r="CB10" s="26">
        <f t="shared" si="28"/>
        <v>1</v>
      </c>
      <c r="CC10" s="26">
        <f t="shared" si="29"/>
        <v>1</v>
      </c>
      <c r="CD10" s="26"/>
      <c r="CE10" s="26">
        <f t="shared" si="30"/>
        <v>1</v>
      </c>
      <c r="CF10" s="26">
        <f t="shared" si="31"/>
        <v>1.0299145299145298</v>
      </c>
      <c r="CG10" s="26">
        <f t="shared" si="32"/>
        <v>1.0290456431535269</v>
      </c>
      <c r="CH10" s="26">
        <f t="shared" si="33"/>
        <v>1.030241935483871</v>
      </c>
      <c r="CI10" s="26">
        <f t="shared" si="34"/>
        <v>1.0313111545988258</v>
      </c>
      <c r="CJ10" s="26"/>
      <c r="CK10" s="26">
        <f t="shared" si="35"/>
        <v>1</v>
      </c>
      <c r="CL10" s="26">
        <f t="shared" si="36"/>
        <v>0.97233201581027673</v>
      </c>
      <c r="CM10" s="26">
        <f t="shared" si="37"/>
        <v>0.97154471544715448</v>
      </c>
      <c r="CN10" s="26">
        <f t="shared" si="38"/>
        <v>0.96861924686192469</v>
      </c>
      <c r="CO10" s="26">
        <f t="shared" si="39"/>
        <v>0.96544276457883371</v>
      </c>
    </row>
    <row r="11" spans="1:99" ht="18" customHeight="1" x14ac:dyDescent="0.25">
      <c r="A11" s="17" t="s">
        <v>9</v>
      </c>
      <c r="B11" s="17" t="s">
        <v>10</v>
      </c>
      <c r="C11" s="17" t="s">
        <v>24</v>
      </c>
      <c r="D11" s="17" t="s">
        <v>21</v>
      </c>
      <c r="E11" s="17" t="s">
        <v>25</v>
      </c>
      <c r="F11" s="17" t="s">
        <v>19</v>
      </c>
      <c r="G11" s="17" t="s">
        <v>26</v>
      </c>
      <c r="H11" s="17" t="s">
        <v>13</v>
      </c>
      <c r="I11" s="17" t="s">
        <v>14</v>
      </c>
      <c r="J11" s="16">
        <f>+'Select Tuition Changes'!S16</f>
        <v>0</v>
      </c>
      <c r="K11" s="16">
        <f>+'Select Tuition Changes'!T16</f>
        <v>0.03</v>
      </c>
      <c r="L11" s="16">
        <f>+'Select Tuition Changes'!U16</f>
        <v>0.03</v>
      </c>
      <c r="M11" s="16">
        <f>+'Select Tuition Changes'!V16</f>
        <v>0.03</v>
      </c>
      <c r="N11" s="16">
        <f>+'Select Tuition Changes'!W16</f>
        <v>0.03</v>
      </c>
      <c r="O11" s="16"/>
      <c r="P11" s="16">
        <f>+P13</f>
        <v>0.03</v>
      </c>
      <c r="Q11" s="27">
        <f>+'Select Tuition Changes'!Y16-'Tuition Calculations'!AL11</f>
        <v>15470</v>
      </c>
      <c r="R11" s="27">
        <f>+'Select Tuition Changes'!Z16-'Tuition Calculations'!AM11</f>
        <v>15470</v>
      </c>
      <c r="S11" s="27">
        <f>+'Select Tuition Changes'!AA16-'Tuition Calculations'!AN11</f>
        <v>15935</v>
      </c>
      <c r="T11" s="27">
        <f>+'Select Tuition Changes'!AB16-'Tuition Calculations'!AO11</f>
        <v>16415</v>
      </c>
      <c r="U11" s="27">
        <f>+'Select Tuition Changes'!AC16-'Tuition Calculations'!AP11</f>
        <v>16910</v>
      </c>
      <c r="V11" s="27">
        <f>+'Select Tuition Changes'!AD16-'Tuition Calculations'!AQ11</f>
        <v>17419</v>
      </c>
      <c r="W11" s="27"/>
      <c r="X11" s="27">
        <f t="shared" ref="X11:AC11" si="59">+Q11</f>
        <v>15470</v>
      </c>
      <c r="Y11" s="27">
        <f t="shared" si="59"/>
        <v>15470</v>
      </c>
      <c r="Z11" s="27">
        <f t="shared" si="59"/>
        <v>15935</v>
      </c>
      <c r="AA11" s="27">
        <f t="shared" si="59"/>
        <v>16415</v>
      </c>
      <c r="AB11" s="27">
        <f t="shared" si="59"/>
        <v>16910</v>
      </c>
      <c r="AC11" s="27">
        <f t="shared" si="59"/>
        <v>17419</v>
      </c>
      <c r="AD11" s="27"/>
      <c r="AE11" s="27">
        <f t="shared" si="41"/>
        <v>0</v>
      </c>
      <c r="AF11" s="27">
        <f t="shared" si="45"/>
        <v>0</v>
      </c>
      <c r="AG11" s="27">
        <f t="shared" si="46"/>
        <v>0</v>
      </c>
      <c r="AH11" s="27">
        <f t="shared" si="47"/>
        <v>0</v>
      </c>
      <c r="AI11" s="27">
        <f t="shared" si="48"/>
        <v>0</v>
      </c>
      <c r="AJ11" s="27">
        <f t="shared" si="49"/>
        <v>0</v>
      </c>
      <c r="AK11" s="27"/>
      <c r="AL11" s="27">
        <f>ROUND($P11*'Select Tuition Changes'!Y16,0)</f>
        <v>478</v>
      </c>
      <c r="AM11" s="27">
        <f>ROUND($P11*'Select Tuition Changes'!Z16,0)</f>
        <v>478</v>
      </c>
      <c r="AN11" s="27">
        <f>ROUND($P11*'Select Tuition Changes'!AA16,0)</f>
        <v>493</v>
      </c>
      <c r="AO11" s="27">
        <f>ROUND($P11*'Select Tuition Changes'!AB16,0)</f>
        <v>508</v>
      </c>
      <c r="AP11" s="27">
        <f>ROUND($P11*'Select Tuition Changes'!AC16,0)</f>
        <v>523</v>
      </c>
      <c r="AQ11" s="27">
        <f>ROUND($P11*'Select Tuition Changes'!AD16,0)</f>
        <v>539</v>
      </c>
      <c r="AR11" s="27"/>
      <c r="AS11" s="27">
        <f t="shared" ref="AS11:AX11" si="60">+AL11</f>
        <v>478</v>
      </c>
      <c r="AT11" s="27">
        <f t="shared" si="60"/>
        <v>478</v>
      </c>
      <c r="AU11" s="27">
        <f t="shared" si="60"/>
        <v>493</v>
      </c>
      <c r="AV11" s="27">
        <f t="shared" si="60"/>
        <v>508</v>
      </c>
      <c r="AW11" s="27">
        <f t="shared" si="60"/>
        <v>523</v>
      </c>
      <c r="AX11" s="27">
        <f t="shared" si="60"/>
        <v>539</v>
      </c>
      <c r="AY11" s="27"/>
      <c r="AZ11" s="27">
        <f t="shared" si="43"/>
        <v>0</v>
      </c>
      <c r="BA11" s="27">
        <f t="shared" si="3"/>
        <v>0</v>
      </c>
      <c r="BB11" s="27">
        <f t="shared" si="4"/>
        <v>0</v>
      </c>
      <c r="BC11" s="27">
        <f t="shared" si="5"/>
        <v>0</v>
      </c>
      <c r="BD11" s="27">
        <f t="shared" si="6"/>
        <v>0</v>
      </c>
      <c r="BE11" s="27">
        <f t="shared" si="7"/>
        <v>0</v>
      </c>
      <c r="BF11" s="28"/>
      <c r="BG11" s="29">
        <f t="shared" si="10"/>
        <v>1</v>
      </c>
      <c r="BH11" s="29">
        <f t="shared" si="11"/>
        <v>1.0300581771170005</v>
      </c>
      <c r="BI11" s="29">
        <f t="shared" si="12"/>
        <v>1.0301223721368058</v>
      </c>
      <c r="BJ11" s="29">
        <f t="shared" si="13"/>
        <v>1.0301553457203778</v>
      </c>
      <c r="BK11" s="29">
        <f t="shared" si="14"/>
        <v>1.0301005322294501</v>
      </c>
      <c r="BL11" s="29"/>
      <c r="BM11" s="29">
        <f t="shared" si="15"/>
        <v>1</v>
      </c>
      <c r="BN11" s="29">
        <f t="shared" si="16"/>
        <v>1.0300581771170005</v>
      </c>
      <c r="BO11" s="29">
        <f t="shared" si="17"/>
        <v>1.0301223721368058</v>
      </c>
      <c r="BP11" s="29">
        <f t="shared" si="18"/>
        <v>1.0301553457203778</v>
      </c>
      <c r="BQ11" s="29">
        <f t="shared" si="19"/>
        <v>1.0301005322294501</v>
      </c>
      <c r="BR11" s="29"/>
      <c r="BS11" s="29">
        <f t="shared" si="20"/>
        <v>0</v>
      </c>
      <c r="BT11" s="29">
        <f t="shared" si="21"/>
        <v>0</v>
      </c>
      <c r="BU11" s="29">
        <f t="shared" si="22"/>
        <v>0</v>
      </c>
      <c r="BV11" s="29">
        <f t="shared" si="23"/>
        <v>0</v>
      </c>
      <c r="BW11" s="29">
        <f t="shared" si="24"/>
        <v>0</v>
      </c>
      <c r="BX11" s="29"/>
      <c r="BY11" s="29">
        <f t="shared" si="25"/>
        <v>1</v>
      </c>
      <c r="BZ11" s="29">
        <f t="shared" si="26"/>
        <v>1.0313807531380754</v>
      </c>
      <c r="CA11" s="29">
        <f t="shared" si="27"/>
        <v>1.0304259634888437</v>
      </c>
      <c r="CB11" s="29">
        <f t="shared" si="28"/>
        <v>1.0295275590551181</v>
      </c>
      <c r="CC11" s="29">
        <f t="shared" si="29"/>
        <v>1.0305927342256214</v>
      </c>
      <c r="CD11" s="29"/>
      <c r="CE11" s="29">
        <f t="shared" si="30"/>
        <v>1</v>
      </c>
      <c r="CF11" s="29">
        <f t="shared" si="31"/>
        <v>1.0313807531380754</v>
      </c>
      <c r="CG11" s="29">
        <f t="shared" si="32"/>
        <v>1.0304259634888437</v>
      </c>
      <c r="CH11" s="29">
        <f t="shared" si="33"/>
        <v>1.0295275590551181</v>
      </c>
      <c r="CI11" s="29">
        <f t="shared" si="34"/>
        <v>1.0305927342256214</v>
      </c>
      <c r="CJ11" s="29"/>
      <c r="CK11" s="29">
        <f t="shared" si="35"/>
        <v>0</v>
      </c>
      <c r="CL11" s="29">
        <f t="shared" si="36"/>
        <v>0</v>
      </c>
      <c r="CM11" s="29">
        <f t="shared" si="37"/>
        <v>0</v>
      </c>
      <c r="CN11" s="29">
        <f t="shared" si="38"/>
        <v>0</v>
      </c>
      <c r="CO11" s="29">
        <f t="shared" si="39"/>
        <v>0</v>
      </c>
    </row>
    <row r="12" spans="1:99" ht="18" customHeight="1" x14ac:dyDescent="0.25">
      <c r="A12" s="17" t="s">
        <v>9</v>
      </c>
      <c r="B12" s="17" t="s">
        <v>10</v>
      </c>
      <c r="C12" s="17" t="s">
        <v>24</v>
      </c>
      <c r="D12" s="17" t="s">
        <v>21</v>
      </c>
      <c r="E12" s="17" t="s">
        <v>25</v>
      </c>
      <c r="F12" s="17" t="s">
        <v>19</v>
      </c>
      <c r="G12" s="17" t="s">
        <v>26</v>
      </c>
      <c r="H12" s="17" t="s">
        <v>15</v>
      </c>
      <c r="I12" s="17" t="s">
        <v>16</v>
      </c>
      <c r="J12" s="16">
        <f>+'Select Tuition Changes'!S17</f>
        <v>0</v>
      </c>
      <c r="K12" s="16">
        <f>+'Select Tuition Changes'!T17</f>
        <v>0</v>
      </c>
      <c r="L12" s="16">
        <f>+'Select Tuition Changes'!U17</f>
        <v>0</v>
      </c>
      <c r="M12" s="16">
        <f>+'Select Tuition Changes'!V17</f>
        <v>0</v>
      </c>
      <c r="N12" s="16">
        <f>+'Select Tuition Changes'!W17</f>
        <v>0</v>
      </c>
      <c r="O12" s="16"/>
      <c r="P12" s="16">
        <f>+P14</f>
        <v>3.5000000000000003E-2</v>
      </c>
      <c r="Q12" s="27">
        <f>+'Select Tuition Changes'!Y17-'Tuition Calculations'!AL12</f>
        <v>27427</v>
      </c>
      <c r="R12" s="27">
        <f>+'Select Tuition Changes'!Z17-'Tuition Calculations'!AM12</f>
        <v>27427</v>
      </c>
      <c r="S12" s="27">
        <f>+'Select Tuition Changes'!AA17-'Tuition Calculations'!AN12</f>
        <v>27427</v>
      </c>
      <c r="T12" s="27">
        <f>+'Select Tuition Changes'!AB17-'Tuition Calculations'!AO12</f>
        <v>27427</v>
      </c>
      <c r="U12" s="27">
        <f>+'Select Tuition Changes'!AC17-'Tuition Calculations'!AP12</f>
        <v>27427</v>
      </c>
      <c r="V12" s="27">
        <f>+'Select Tuition Changes'!AD17-'Tuition Calculations'!AQ12</f>
        <v>27427</v>
      </c>
      <c r="W12" s="27"/>
      <c r="X12" s="27">
        <f t="shared" ref="X12:AC12" si="61">+Q11</f>
        <v>15470</v>
      </c>
      <c r="Y12" s="27">
        <f t="shared" si="61"/>
        <v>15470</v>
      </c>
      <c r="Z12" s="27">
        <f t="shared" si="61"/>
        <v>15935</v>
      </c>
      <c r="AA12" s="27">
        <f t="shared" si="61"/>
        <v>16415</v>
      </c>
      <c r="AB12" s="27">
        <f t="shared" si="61"/>
        <v>16910</v>
      </c>
      <c r="AC12" s="27">
        <f t="shared" si="61"/>
        <v>17419</v>
      </c>
      <c r="AD12" s="27"/>
      <c r="AE12" s="27">
        <f t="shared" si="41"/>
        <v>11957</v>
      </c>
      <c r="AF12" s="27">
        <f t="shared" si="45"/>
        <v>11957</v>
      </c>
      <c r="AG12" s="27">
        <f t="shared" si="46"/>
        <v>11492</v>
      </c>
      <c r="AH12" s="27">
        <f t="shared" si="47"/>
        <v>11012</v>
      </c>
      <c r="AI12" s="27">
        <f t="shared" si="48"/>
        <v>10517</v>
      </c>
      <c r="AJ12" s="27">
        <f t="shared" si="49"/>
        <v>10008</v>
      </c>
      <c r="AK12" s="27"/>
      <c r="AL12" s="27">
        <f>ROUND($P12*'Select Tuition Changes'!Y17,0)</f>
        <v>995</v>
      </c>
      <c r="AM12" s="27">
        <f>ROUND($P12*'Select Tuition Changes'!Z17,0)</f>
        <v>995</v>
      </c>
      <c r="AN12" s="27">
        <f>ROUND($P12*'Select Tuition Changes'!AA17,0)</f>
        <v>995</v>
      </c>
      <c r="AO12" s="27">
        <f>ROUND($P12*'Select Tuition Changes'!AB17,0)</f>
        <v>995</v>
      </c>
      <c r="AP12" s="27">
        <f>ROUND($P12*'Select Tuition Changes'!AC17,0)</f>
        <v>995</v>
      </c>
      <c r="AQ12" s="27">
        <f>ROUND($P12*'Select Tuition Changes'!AD17,0)</f>
        <v>995</v>
      </c>
      <c r="AR12" s="27"/>
      <c r="AS12" s="27">
        <f t="shared" ref="AS12:AX12" si="62">+AL11</f>
        <v>478</v>
      </c>
      <c r="AT12" s="27">
        <f t="shared" si="62"/>
        <v>478</v>
      </c>
      <c r="AU12" s="27">
        <f t="shared" si="62"/>
        <v>493</v>
      </c>
      <c r="AV12" s="27">
        <f t="shared" si="62"/>
        <v>508</v>
      </c>
      <c r="AW12" s="27">
        <f t="shared" si="62"/>
        <v>523</v>
      </c>
      <c r="AX12" s="27">
        <f t="shared" si="62"/>
        <v>539</v>
      </c>
      <c r="AY12" s="27"/>
      <c r="AZ12" s="27">
        <f t="shared" si="43"/>
        <v>517</v>
      </c>
      <c r="BA12" s="27">
        <f t="shared" si="3"/>
        <v>517</v>
      </c>
      <c r="BB12" s="27">
        <f t="shared" si="4"/>
        <v>502</v>
      </c>
      <c r="BC12" s="27">
        <f t="shared" si="5"/>
        <v>487</v>
      </c>
      <c r="BD12" s="27">
        <f t="shared" si="6"/>
        <v>472</v>
      </c>
      <c r="BE12" s="27">
        <f t="shared" si="7"/>
        <v>456</v>
      </c>
      <c r="BF12" s="28"/>
      <c r="BG12" s="29">
        <f t="shared" si="10"/>
        <v>1</v>
      </c>
      <c r="BH12" s="29">
        <f t="shared" si="11"/>
        <v>1</v>
      </c>
      <c r="BI12" s="29">
        <f t="shared" si="12"/>
        <v>1</v>
      </c>
      <c r="BJ12" s="29">
        <f t="shared" si="13"/>
        <v>1</v>
      </c>
      <c r="BK12" s="29">
        <f t="shared" si="14"/>
        <v>1</v>
      </c>
      <c r="BL12" s="29"/>
      <c r="BM12" s="29">
        <f t="shared" si="15"/>
        <v>1</v>
      </c>
      <c r="BN12" s="29">
        <f t="shared" si="16"/>
        <v>1.0300581771170005</v>
      </c>
      <c r="BO12" s="29">
        <f t="shared" si="17"/>
        <v>1.0301223721368058</v>
      </c>
      <c r="BP12" s="29">
        <f t="shared" si="18"/>
        <v>1.0301553457203778</v>
      </c>
      <c r="BQ12" s="29">
        <f t="shared" si="19"/>
        <v>1.0301005322294501</v>
      </c>
      <c r="BR12" s="29"/>
      <c r="BS12" s="29">
        <f t="shared" si="20"/>
        <v>1</v>
      </c>
      <c r="BT12" s="29">
        <f t="shared" si="21"/>
        <v>0.96111064648323163</v>
      </c>
      <c r="BU12" s="29">
        <f t="shared" si="22"/>
        <v>0.9582318134354334</v>
      </c>
      <c r="BV12" s="29">
        <f t="shared" si="23"/>
        <v>0.95504903741373048</v>
      </c>
      <c r="BW12" s="29">
        <f t="shared" si="24"/>
        <v>0.95160216791860797</v>
      </c>
      <c r="BX12" s="29"/>
      <c r="BY12" s="29">
        <f t="shared" si="25"/>
        <v>1</v>
      </c>
      <c r="BZ12" s="29">
        <f t="shared" si="26"/>
        <v>1</v>
      </c>
      <c r="CA12" s="29">
        <f t="shared" si="27"/>
        <v>1</v>
      </c>
      <c r="CB12" s="29">
        <f t="shared" si="28"/>
        <v>1</v>
      </c>
      <c r="CC12" s="29">
        <f t="shared" si="29"/>
        <v>1</v>
      </c>
      <c r="CD12" s="29"/>
      <c r="CE12" s="29">
        <f t="shared" si="30"/>
        <v>1</v>
      </c>
      <c r="CF12" s="29">
        <f t="shared" si="31"/>
        <v>1.0313807531380754</v>
      </c>
      <c r="CG12" s="29">
        <f t="shared" si="32"/>
        <v>1.0304259634888437</v>
      </c>
      <c r="CH12" s="29">
        <f t="shared" si="33"/>
        <v>1.0295275590551181</v>
      </c>
      <c r="CI12" s="29">
        <f t="shared" si="34"/>
        <v>1.0305927342256214</v>
      </c>
      <c r="CJ12" s="29"/>
      <c r="CK12" s="29">
        <f t="shared" si="35"/>
        <v>1</v>
      </c>
      <c r="CL12" s="29">
        <f t="shared" si="36"/>
        <v>0.97098646034816249</v>
      </c>
      <c r="CM12" s="29">
        <f t="shared" si="37"/>
        <v>0.97011952191235062</v>
      </c>
      <c r="CN12" s="29">
        <f t="shared" si="38"/>
        <v>0.9691991786447639</v>
      </c>
      <c r="CO12" s="29">
        <f t="shared" si="39"/>
        <v>0.96610169491525422</v>
      </c>
    </row>
    <row r="13" spans="1:99" ht="18" customHeight="1" x14ac:dyDescent="0.25">
      <c r="A13" s="13" t="s">
        <v>9</v>
      </c>
      <c r="B13" s="13" t="s">
        <v>10</v>
      </c>
      <c r="C13" s="13" t="s">
        <v>24</v>
      </c>
      <c r="D13" s="13" t="s">
        <v>21</v>
      </c>
      <c r="E13" s="13" t="s">
        <v>25</v>
      </c>
      <c r="F13" s="13" t="s">
        <v>27</v>
      </c>
      <c r="G13" s="13" t="s">
        <v>25</v>
      </c>
      <c r="H13" s="13" t="s">
        <v>13</v>
      </c>
      <c r="I13" s="13" t="s">
        <v>14</v>
      </c>
      <c r="J13" s="14">
        <f>+'Select Tuition Changes'!S18</f>
        <v>0</v>
      </c>
      <c r="K13" s="14">
        <f>+'Select Tuition Changes'!T18</f>
        <v>0.03</v>
      </c>
      <c r="L13" s="14">
        <f>+'Select Tuition Changes'!U18</f>
        <v>0.03</v>
      </c>
      <c r="M13" s="14">
        <f>+'Select Tuition Changes'!V18</f>
        <v>0.03</v>
      </c>
      <c r="N13" s="14">
        <f>+'Select Tuition Changes'!W18</f>
        <v>0.03</v>
      </c>
      <c r="O13" s="14"/>
      <c r="P13" s="19">
        <v>0.03</v>
      </c>
      <c r="Q13" s="24">
        <f>+'Select Tuition Changes'!Y18-'Tuition Calculations'!AL13</f>
        <v>15470</v>
      </c>
      <c r="R13" s="24">
        <f>+'Select Tuition Changes'!Z18-'Tuition Calculations'!AM13</f>
        <v>15470</v>
      </c>
      <c r="S13" s="24">
        <f>+'Select Tuition Changes'!AA18-'Tuition Calculations'!AN13</f>
        <v>15935</v>
      </c>
      <c r="T13" s="24">
        <f>+'Select Tuition Changes'!AB18-'Tuition Calculations'!AO13</f>
        <v>16415</v>
      </c>
      <c r="U13" s="24">
        <f>+'Select Tuition Changes'!AC18-'Tuition Calculations'!AP13</f>
        <v>16910</v>
      </c>
      <c r="V13" s="24">
        <f>+'Select Tuition Changes'!AD18-'Tuition Calculations'!AQ13</f>
        <v>17419</v>
      </c>
      <c r="W13" s="24"/>
      <c r="X13" s="24">
        <f t="shared" ref="X13:AC13" si="63">+Q13</f>
        <v>15470</v>
      </c>
      <c r="Y13" s="24">
        <f t="shared" si="63"/>
        <v>15470</v>
      </c>
      <c r="Z13" s="24">
        <f t="shared" si="63"/>
        <v>15935</v>
      </c>
      <c r="AA13" s="24">
        <f t="shared" si="63"/>
        <v>16415</v>
      </c>
      <c r="AB13" s="24">
        <f t="shared" si="63"/>
        <v>16910</v>
      </c>
      <c r="AC13" s="24">
        <f t="shared" si="63"/>
        <v>17419</v>
      </c>
      <c r="AD13" s="24"/>
      <c r="AE13" s="24">
        <f t="shared" si="41"/>
        <v>0</v>
      </c>
      <c r="AF13" s="20">
        <f t="shared" si="45"/>
        <v>0</v>
      </c>
      <c r="AG13" s="20">
        <f t="shared" si="46"/>
        <v>0</v>
      </c>
      <c r="AH13" s="20">
        <f t="shared" si="47"/>
        <v>0</v>
      </c>
      <c r="AI13" s="20">
        <f t="shared" si="48"/>
        <v>0</v>
      </c>
      <c r="AJ13" s="20">
        <f t="shared" si="49"/>
        <v>0</v>
      </c>
      <c r="AL13" s="20">
        <f>ROUND($P13*'Select Tuition Changes'!Y18,0)</f>
        <v>478</v>
      </c>
      <c r="AM13" s="20">
        <f>ROUND($P13*'Select Tuition Changes'!Z18,0)</f>
        <v>478</v>
      </c>
      <c r="AN13" s="20">
        <f>ROUND($P13*'Select Tuition Changes'!AA18,0)</f>
        <v>493</v>
      </c>
      <c r="AO13" s="20">
        <f>ROUND($P13*'Select Tuition Changes'!AB18,0)</f>
        <v>508</v>
      </c>
      <c r="AP13" s="20">
        <f>ROUND($P13*'Select Tuition Changes'!AC18,0)</f>
        <v>523</v>
      </c>
      <c r="AQ13" s="20">
        <f>ROUND($P13*'Select Tuition Changes'!AD18,0)</f>
        <v>539</v>
      </c>
      <c r="AS13" s="24">
        <f t="shared" ref="AS13:AX13" si="64">+AL13</f>
        <v>478</v>
      </c>
      <c r="AT13" s="24">
        <f t="shared" si="64"/>
        <v>478</v>
      </c>
      <c r="AU13" s="24">
        <f t="shared" si="64"/>
        <v>493</v>
      </c>
      <c r="AV13" s="24">
        <f t="shared" si="64"/>
        <v>508</v>
      </c>
      <c r="AW13" s="24">
        <f t="shared" si="64"/>
        <v>523</v>
      </c>
      <c r="AX13" s="24">
        <f t="shared" si="64"/>
        <v>539</v>
      </c>
      <c r="AZ13" s="24">
        <f t="shared" si="43"/>
        <v>0</v>
      </c>
      <c r="BA13" s="20">
        <f t="shared" si="3"/>
        <v>0</v>
      </c>
      <c r="BB13" s="20">
        <f t="shared" si="4"/>
        <v>0</v>
      </c>
      <c r="BC13" s="20">
        <f t="shared" si="5"/>
        <v>0</v>
      </c>
      <c r="BD13" s="20">
        <f t="shared" si="6"/>
        <v>0</v>
      </c>
      <c r="BE13" s="20">
        <f t="shared" si="7"/>
        <v>0</v>
      </c>
      <c r="BG13" s="26">
        <f t="shared" si="10"/>
        <v>1</v>
      </c>
      <c r="BH13" s="26">
        <f t="shared" si="11"/>
        <v>1.0300581771170005</v>
      </c>
      <c r="BI13" s="26">
        <f t="shared" si="12"/>
        <v>1.0301223721368058</v>
      </c>
      <c r="BJ13" s="26">
        <f t="shared" si="13"/>
        <v>1.0301553457203778</v>
      </c>
      <c r="BK13" s="26">
        <f t="shared" si="14"/>
        <v>1.0301005322294501</v>
      </c>
      <c r="BL13" s="26"/>
      <c r="BM13" s="26">
        <f t="shared" si="15"/>
        <v>1</v>
      </c>
      <c r="BN13" s="26">
        <f t="shared" si="16"/>
        <v>1.0300581771170005</v>
      </c>
      <c r="BO13" s="26">
        <f t="shared" si="17"/>
        <v>1.0301223721368058</v>
      </c>
      <c r="BP13" s="26">
        <f t="shared" si="18"/>
        <v>1.0301553457203778</v>
      </c>
      <c r="BQ13" s="26">
        <f t="shared" si="19"/>
        <v>1.0301005322294501</v>
      </c>
      <c r="BR13" s="26"/>
      <c r="BS13" s="26">
        <f t="shared" si="20"/>
        <v>0</v>
      </c>
      <c r="BT13" s="26">
        <f t="shared" si="21"/>
        <v>0</v>
      </c>
      <c r="BU13" s="26">
        <f t="shared" si="22"/>
        <v>0</v>
      </c>
      <c r="BV13" s="26">
        <f t="shared" si="23"/>
        <v>0</v>
      </c>
      <c r="BW13" s="26">
        <f t="shared" si="24"/>
        <v>0</v>
      </c>
      <c r="BX13" s="26"/>
      <c r="BY13" s="26">
        <f t="shared" si="25"/>
        <v>1</v>
      </c>
      <c r="BZ13" s="26">
        <f t="shared" si="26"/>
        <v>1.0313807531380754</v>
      </c>
      <c r="CA13" s="26">
        <f t="shared" si="27"/>
        <v>1.0304259634888437</v>
      </c>
      <c r="CB13" s="26">
        <f t="shared" si="28"/>
        <v>1.0295275590551181</v>
      </c>
      <c r="CC13" s="26">
        <f t="shared" si="29"/>
        <v>1.0305927342256214</v>
      </c>
      <c r="CD13" s="26"/>
      <c r="CE13" s="26">
        <f t="shared" si="30"/>
        <v>1</v>
      </c>
      <c r="CF13" s="26">
        <f t="shared" si="31"/>
        <v>1.0313807531380754</v>
      </c>
      <c r="CG13" s="26">
        <f t="shared" si="32"/>
        <v>1.0304259634888437</v>
      </c>
      <c r="CH13" s="26">
        <f t="shared" si="33"/>
        <v>1.0295275590551181</v>
      </c>
      <c r="CI13" s="26">
        <f t="shared" si="34"/>
        <v>1.0305927342256214</v>
      </c>
      <c r="CJ13" s="26"/>
      <c r="CK13" s="26">
        <f t="shared" si="35"/>
        <v>0</v>
      </c>
      <c r="CL13" s="26">
        <f t="shared" si="36"/>
        <v>0</v>
      </c>
      <c r="CM13" s="26">
        <f t="shared" si="37"/>
        <v>0</v>
      </c>
      <c r="CN13" s="26">
        <f t="shared" si="38"/>
        <v>0</v>
      </c>
      <c r="CO13" s="26">
        <f t="shared" si="39"/>
        <v>0</v>
      </c>
    </row>
    <row r="14" spans="1:99" ht="18" customHeight="1" x14ac:dyDescent="0.25">
      <c r="A14" s="13" t="s">
        <v>9</v>
      </c>
      <c r="B14" s="13" t="s">
        <v>10</v>
      </c>
      <c r="C14" s="13" t="s">
        <v>24</v>
      </c>
      <c r="D14" s="13" t="s">
        <v>21</v>
      </c>
      <c r="E14" s="13" t="s">
        <v>25</v>
      </c>
      <c r="F14" s="13" t="s">
        <v>27</v>
      </c>
      <c r="G14" s="13" t="s">
        <v>25</v>
      </c>
      <c r="H14" s="13" t="s">
        <v>15</v>
      </c>
      <c r="I14" s="13" t="s">
        <v>16</v>
      </c>
      <c r="J14" s="14">
        <f>+'Select Tuition Changes'!S19</f>
        <v>0</v>
      </c>
      <c r="K14" s="14">
        <f>+'Select Tuition Changes'!T19</f>
        <v>0</v>
      </c>
      <c r="L14" s="14">
        <f>+'Select Tuition Changes'!U19</f>
        <v>0</v>
      </c>
      <c r="M14" s="14">
        <f>+'Select Tuition Changes'!V19</f>
        <v>0</v>
      </c>
      <c r="N14" s="14">
        <f>+'Select Tuition Changes'!W19</f>
        <v>0</v>
      </c>
      <c r="O14" s="14"/>
      <c r="P14" s="19">
        <v>3.5000000000000003E-2</v>
      </c>
      <c r="Q14" s="24">
        <f>+'Select Tuition Changes'!Y19-'Tuition Calculations'!AL14</f>
        <v>27427</v>
      </c>
      <c r="R14" s="24">
        <f>+'Select Tuition Changes'!Z19-'Tuition Calculations'!AM14</f>
        <v>27427</v>
      </c>
      <c r="S14" s="24">
        <f>+'Select Tuition Changes'!AA19-'Tuition Calculations'!AN14</f>
        <v>27427</v>
      </c>
      <c r="T14" s="24">
        <f>+'Select Tuition Changes'!AB19-'Tuition Calculations'!AO14</f>
        <v>27427</v>
      </c>
      <c r="U14" s="24">
        <f>+'Select Tuition Changes'!AC19-'Tuition Calculations'!AP14</f>
        <v>27427</v>
      </c>
      <c r="V14" s="24">
        <f>+'Select Tuition Changes'!AD19-'Tuition Calculations'!AQ14</f>
        <v>27427</v>
      </c>
      <c r="W14" s="24"/>
      <c r="X14" s="24">
        <f t="shared" ref="X14:AC14" si="65">+Q13</f>
        <v>15470</v>
      </c>
      <c r="Y14" s="24">
        <f t="shared" si="65"/>
        <v>15470</v>
      </c>
      <c r="Z14" s="24">
        <f t="shared" si="65"/>
        <v>15935</v>
      </c>
      <c r="AA14" s="24">
        <f t="shared" si="65"/>
        <v>16415</v>
      </c>
      <c r="AB14" s="24">
        <f t="shared" si="65"/>
        <v>16910</v>
      </c>
      <c r="AC14" s="24">
        <f t="shared" si="65"/>
        <v>17419</v>
      </c>
      <c r="AD14" s="24"/>
      <c r="AE14" s="24">
        <f t="shared" si="41"/>
        <v>11957</v>
      </c>
      <c r="AF14" s="20">
        <f t="shared" si="45"/>
        <v>11957</v>
      </c>
      <c r="AG14" s="20">
        <f t="shared" si="46"/>
        <v>11492</v>
      </c>
      <c r="AH14" s="20">
        <f t="shared" si="47"/>
        <v>11012</v>
      </c>
      <c r="AI14" s="20">
        <f t="shared" si="48"/>
        <v>10517</v>
      </c>
      <c r="AJ14" s="20">
        <f t="shared" si="49"/>
        <v>10008</v>
      </c>
      <c r="AL14" s="20">
        <f>ROUND($P14*'Select Tuition Changes'!Y19,0)</f>
        <v>995</v>
      </c>
      <c r="AM14" s="20">
        <f>ROUND($P14*'Select Tuition Changes'!Z19,0)</f>
        <v>995</v>
      </c>
      <c r="AN14" s="20">
        <f>ROUND($P14*'Select Tuition Changes'!AA19,0)</f>
        <v>995</v>
      </c>
      <c r="AO14" s="20">
        <f>ROUND($P14*'Select Tuition Changes'!AB19,0)</f>
        <v>995</v>
      </c>
      <c r="AP14" s="20">
        <f>ROUND($P14*'Select Tuition Changes'!AC19,0)</f>
        <v>995</v>
      </c>
      <c r="AQ14" s="20">
        <f>ROUND($P14*'Select Tuition Changes'!AD19,0)</f>
        <v>995</v>
      </c>
      <c r="AS14" s="24">
        <f t="shared" ref="AS14:AX14" si="66">+AL13</f>
        <v>478</v>
      </c>
      <c r="AT14" s="24">
        <f t="shared" si="66"/>
        <v>478</v>
      </c>
      <c r="AU14" s="24">
        <f t="shared" si="66"/>
        <v>493</v>
      </c>
      <c r="AV14" s="24">
        <f t="shared" si="66"/>
        <v>508</v>
      </c>
      <c r="AW14" s="24">
        <f t="shared" si="66"/>
        <v>523</v>
      </c>
      <c r="AX14" s="24">
        <f t="shared" si="66"/>
        <v>539</v>
      </c>
      <c r="AZ14" s="24">
        <f t="shared" si="43"/>
        <v>517</v>
      </c>
      <c r="BA14" s="20">
        <f t="shared" si="3"/>
        <v>517</v>
      </c>
      <c r="BB14" s="20">
        <f t="shared" si="4"/>
        <v>502</v>
      </c>
      <c r="BC14" s="20">
        <f t="shared" si="5"/>
        <v>487</v>
      </c>
      <c r="BD14" s="20">
        <f t="shared" si="6"/>
        <v>472</v>
      </c>
      <c r="BE14" s="20">
        <f t="shared" si="7"/>
        <v>456</v>
      </c>
      <c r="BG14" s="26">
        <f t="shared" si="10"/>
        <v>1</v>
      </c>
      <c r="BH14" s="26">
        <f t="shared" si="11"/>
        <v>1</v>
      </c>
      <c r="BI14" s="26">
        <f t="shared" si="12"/>
        <v>1</v>
      </c>
      <c r="BJ14" s="26">
        <f t="shared" si="13"/>
        <v>1</v>
      </c>
      <c r="BK14" s="26">
        <f t="shared" si="14"/>
        <v>1</v>
      </c>
      <c r="BL14" s="26"/>
      <c r="BM14" s="26">
        <f t="shared" si="15"/>
        <v>1</v>
      </c>
      <c r="BN14" s="26">
        <f t="shared" si="16"/>
        <v>1.0300581771170005</v>
      </c>
      <c r="BO14" s="26">
        <f t="shared" si="17"/>
        <v>1.0301223721368058</v>
      </c>
      <c r="BP14" s="26">
        <f t="shared" si="18"/>
        <v>1.0301553457203778</v>
      </c>
      <c r="BQ14" s="26">
        <f t="shared" si="19"/>
        <v>1.0301005322294501</v>
      </c>
      <c r="BR14" s="26"/>
      <c r="BS14" s="26">
        <f t="shared" si="20"/>
        <v>1</v>
      </c>
      <c r="BT14" s="26">
        <f t="shared" si="21"/>
        <v>0.96111064648323163</v>
      </c>
      <c r="BU14" s="26">
        <f t="shared" si="22"/>
        <v>0.9582318134354334</v>
      </c>
      <c r="BV14" s="26">
        <f t="shared" si="23"/>
        <v>0.95504903741373048</v>
      </c>
      <c r="BW14" s="26">
        <f t="shared" si="24"/>
        <v>0.95160216791860797</v>
      </c>
      <c r="BX14" s="26"/>
      <c r="BY14" s="26">
        <f t="shared" si="25"/>
        <v>1</v>
      </c>
      <c r="BZ14" s="26">
        <f t="shared" si="26"/>
        <v>1</v>
      </c>
      <c r="CA14" s="26">
        <f t="shared" si="27"/>
        <v>1</v>
      </c>
      <c r="CB14" s="26">
        <f t="shared" si="28"/>
        <v>1</v>
      </c>
      <c r="CC14" s="26">
        <f t="shared" si="29"/>
        <v>1</v>
      </c>
      <c r="CD14" s="26"/>
      <c r="CE14" s="26">
        <f t="shared" si="30"/>
        <v>1</v>
      </c>
      <c r="CF14" s="26">
        <f t="shared" si="31"/>
        <v>1.0313807531380754</v>
      </c>
      <c r="CG14" s="26">
        <f t="shared" si="32"/>
        <v>1.0304259634888437</v>
      </c>
      <c r="CH14" s="26">
        <f t="shared" si="33"/>
        <v>1.0295275590551181</v>
      </c>
      <c r="CI14" s="26">
        <f t="shared" si="34"/>
        <v>1.0305927342256214</v>
      </c>
      <c r="CJ14" s="26"/>
      <c r="CK14" s="26">
        <f t="shared" si="35"/>
        <v>1</v>
      </c>
      <c r="CL14" s="26">
        <f t="shared" si="36"/>
        <v>0.97098646034816249</v>
      </c>
      <c r="CM14" s="26">
        <f t="shared" si="37"/>
        <v>0.97011952191235062</v>
      </c>
      <c r="CN14" s="26">
        <f t="shared" si="38"/>
        <v>0.9691991786447639</v>
      </c>
      <c r="CO14" s="26">
        <f t="shared" si="39"/>
        <v>0.96610169491525422</v>
      </c>
    </row>
    <row r="15" spans="1:99" ht="18" customHeight="1" x14ac:dyDescent="0.25">
      <c r="A15" s="13" t="s">
        <v>9</v>
      </c>
      <c r="B15" s="13" t="s">
        <v>10</v>
      </c>
      <c r="C15" s="13" t="s">
        <v>28</v>
      </c>
      <c r="D15" s="13" t="s">
        <v>27</v>
      </c>
      <c r="E15" s="13" t="s">
        <v>29</v>
      </c>
      <c r="F15" s="13" t="s">
        <v>30</v>
      </c>
      <c r="G15" s="13" t="s">
        <v>31</v>
      </c>
      <c r="H15" s="13" t="s">
        <v>13</v>
      </c>
      <c r="I15" s="13" t="s">
        <v>14</v>
      </c>
      <c r="J15" s="14">
        <f>+'Select Tuition Changes'!S20</f>
        <v>0.03</v>
      </c>
      <c r="K15" s="14">
        <f>+'Select Tuition Changes'!T20</f>
        <v>0.03</v>
      </c>
      <c r="L15" s="14">
        <f>+'Select Tuition Changes'!U20</f>
        <v>0.03</v>
      </c>
      <c r="M15" s="14">
        <f>+'Select Tuition Changes'!V20</f>
        <v>0.03</v>
      </c>
      <c r="N15" s="14">
        <f>+'Select Tuition Changes'!W20</f>
        <v>0.03</v>
      </c>
      <c r="O15" s="14"/>
      <c r="P15" s="19">
        <v>0.03</v>
      </c>
      <c r="Q15" s="24">
        <f>+'Select Tuition Changes'!Y20-'Tuition Calculations'!AL15</f>
        <v>15126</v>
      </c>
      <c r="R15" s="24">
        <f>+'Select Tuition Changes'!Z20-'Tuition Calculations'!AM15</f>
        <v>15580</v>
      </c>
      <c r="S15" s="24">
        <f>+'Select Tuition Changes'!AA20-'Tuition Calculations'!AN15</f>
        <v>16049</v>
      </c>
      <c r="T15" s="24">
        <f>+'Select Tuition Changes'!AB20-'Tuition Calculations'!AO15</f>
        <v>16532</v>
      </c>
      <c r="U15" s="24">
        <f>+'Select Tuition Changes'!AC20-'Tuition Calculations'!AP15</f>
        <v>17029</v>
      </c>
      <c r="V15" s="24">
        <f>+'Select Tuition Changes'!AD20-'Tuition Calculations'!AQ15</f>
        <v>17541</v>
      </c>
      <c r="W15" s="24"/>
      <c r="X15" s="24">
        <f t="shared" ref="X15:AC15" si="67">+Q15</f>
        <v>15126</v>
      </c>
      <c r="Y15" s="24">
        <f t="shared" si="67"/>
        <v>15580</v>
      </c>
      <c r="Z15" s="24">
        <f t="shared" si="67"/>
        <v>16049</v>
      </c>
      <c r="AA15" s="24">
        <f t="shared" si="67"/>
        <v>16532</v>
      </c>
      <c r="AB15" s="24">
        <f t="shared" si="67"/>
        <v>17029</v>
      </c>
      <c r="AC15" s="24">
        <f t="shared" si="67"/>
        <v>17541</v>
      </c>
      <c r="AD15" s="24"/>
      <c r="AE15" s="24">
        <f t="shared" si="41"/>
        <v>0</v>
      </c>
      <c r="AF15" s="20">
        <f t="shared" si="45"/>
        <v>0</v>
      </c>
      <c r="AG15" s="20">
        <f t="shared" si="46"/>
        <v>0</v>
      </c>
      <c r="AH15" s="20">
        <f t="shared" si="47"/>
        <v>0</v>
      </c>
      <c r="AI15" s="20">
        <f t="shared" si="48"/>
        <v>0</v>
      </c>
      <c r="AJ15" s="20">
        <f t="shared" si="49"/>
        <v>0</v>
      </c>
      <c r="AL15" s="20">
        <f>ROUND($P15*'Select Tuition Changes'!Y20,0)</f>
        <v>468</v>
      </c>
      <c r="AM15" s="20">
        <f>ROUND($P15*'Select Tuition Changes'!Z20,0)</f>
        <v>482</v>
      </c>
      <c r="AN15" s="20">
        <f>ROUND($P15*'Select Tuition Changes'!AA20,0)</f>
        <v>496</v>
      </c>
      <c r="AO15" s="20">
        <f>ROUND($P15*'Select Tuition Changes'!AB20,0)</f>
        <v>511</v>
      </c>
      <c r="AP15" s="20">
        <f>ROUND($P15*'Select Tuition Changes'!AC20,0)</f>
        <v>527</v>
      </c>
      <c r="AQ15" s="20">
        <f>ROUND($P15*'Select Tuition Changes'!AD20,0)</f>
        <v>543</v>
      </c>
      <c r="AS15" s="24">
        <f t="shared" ref="AS15:AX15" si="68">+AL15</f>
        <v>468</v>
      </c>
      <c r="AT15" s="24">
        <f t="shared" si="68"/>
        <v>482</v>
      </c>
      <c r="AU15" s="24">
        <f t="shared" si="68"/>
        <v>496</v>
      </c>
      <c r="AV15" s="24">
        <f t="shared" si="68"/>
        <v>511</v>
      </c>
      <c r="AW15" s="24">
        <f t="shared" si="68"/>
        <v>527</v>
      </c>
      <c r="AX15" s="24">
        <f t="shared" si="68"/>
        <v>543</v>
      </c>
      <c r="AZ15" s="24">
        <f t="shared" si="43"/>
        <v>0</v>
      </c>
      <c r="BA15" s="20">
        <f t="shared" si="3"/>
        <v>0</v>
      </c>
      <c r="BB15" s="20">
        <f t="shared" si="4"/>
        <v>0</v>
      </c>
      <c r="BC15" s="20">
        <f t="shared" si="5"/>
        <v>0</v>
      </c>
      <c r="BD15" s="20">
        <f t="shared" si="6"/>
        <v>0</v>
      </c>
      <c r="BE15" s="20">
        <f t="shared" si="7"/>
        <v>0</v>
      </c>
      <c r="BG15" s="26">
        <f t="shared" si="10"/>
        <v>1.0300145444929261</v>
      </c>
      <c r="BH15" s="26">
        <f t="shared" si="11"/>
        <v>1.0301026957637998</v>
      </c>
      <c r="BI15" s="26">
        <f t="shared" si="12"/>
        <v>1.0300953330425571</v>
      </c>
      <c r="BJ15" s="26">
        <f t="shared" si="13"/>
        <v>1.0300629082990564</v>
      </c>
      <c r="BK15" s="26">
        <f t="shared" si="14"/>
        <v>1.0300663573903341</v>
      </c>
      <c r="BL15" s="26"/>
      <c r="BM15" s="26">
        <f t="shared" si="15"/>
        <v>1.0300145444929261</v>
      </c>
      <c r="BN15" s="26">
        <f t="shared" si="16"/>
        <v>1.0301026957637998</v>
      </c>
      <c r="BO15" s="26">
        <f t="shared" si="17"/>
        <v>1.0300953330425571</v>
      </c>
      <c r="BP15" s="26">
        <f t="shared" si="18"/>
        <v>1.0300629082990564</v>
      </c>
      <c r="BQ15" s="26">
        <f t="shared" si="19"/>
        <v>1.0300663573903341</v>
      </c>
      <c r="BR15" s="26"/>
      <c r="BS15" s="26">
        <f t="shared" si="20"/>
        <v>0</v>
      </c>
      <c r="BT15" s="26">
        <f t="shared" si="21"/>
        <v>0</v>
      </c>
      <c r="BU15" s="26">
        <f t="shared" si="22"/>
        <v>0</v>
      </c>
      <c r="BV15" s="26">
        <f t="shared" si="23"/>
        <v>0</v>
      </c>
      <c r="BW15" s="26">
        <f t="shared" si="24"/>
        <v>0</v>
      </c>
      <c r="BX15" s="26"/>
      <c r="BY15" s="26">
        <f t="shared" si="25"/>
        <v>1.0299145299145298</v>
      </c>
      <c r="BZ15" s="26">
        <f t="shared" si="26"/>
        <v>1.0290456431535269</v>
      </c>
      <c r="CA15" s="26">
        <f t="shared" si="27"/>
        <v>1.030241935483871</v>
      </c>
      <c r="CB15" s="26">
        <f t="shared" si="28"/>
        <v>1.0313111545988258</v>
      </c>
      <c r="CC15" s="26">
        <f t="shared" si="29"/>
        <v>1.0303605313092978</v>
      </c>
      <c r="CD15" s="26"/>
      <c r="CE15" s="26">
        <f t="shared" si="30"/>
        <v>1.0299145299145298</v>
      </c>
      <c r="CF15" s="26">
        <f t="shared" si="31"/>
        <v>1.0290456431535269</v>
      </c>
      <c r="CG15" s="26">
        <f t="shared" si="32"/>
        <v>1.030241935483871</v>
      </c>
      <c r="CH15" s="26">
        <f t="shared" si="33"/>
        <v>1.0313111545988258</v>
      </c>
      <c r="CI15" s="26">
        <f t="shared" si="34"/>
        <v>1.0303605313092978</v>
      </c>
      <c r="CJ15" s="26"/>
      <c r="CK15" s="26">
        <f t="shared" si="35"/>
        <v>0</v>
      </c>
      <c r="CL15" s="26">
        <f t="shared" si="36"/>
        <v>0</v>
      </c>
      <c r="CM15" s="26">
        <f t="shared" si="37"/>
        <v>0</v>
      </c>
      <c r="CN15" s="26">
        <f t="shared" si="38"/>
        <v>0</v>
      </c>
      <c r="CO15" s="26">
        <f t="shared" si="39"/>
        <v>0</v>
      </c>
    </row>
    <row r="16" spans="1:99" ht="18" customHeight="1" x14ac:dyDescent="0.25">
      <c r="A16" s="13" t="s">
        <v>9</v>
      </c>
      <c r="B16" s="13" t="s">
        <v>10</v>
      </c>
      <c r="C16" s="13" t="s">
        <v>28</v>
      </c>
      <c r="D16" s="13" t="s">
        <v>27</v>
      </c>
      <c r="E16" s="13" t="s">
        <v>29</v>
      </c>
      <c r="F16" s="13" t="s">
        <v>30</v>
      </c>
      <c r="G16" s="13" t="s">
        <v>31</v>
      </c>
      <c r="H16" s="13" t="s">
        <v>15</v>
      </c>
      <c r="I16" s="13" t="s">
        <v>16</v>
      </c>
      <c r="J16" s="14">
        <f>+'Select Tuition Changes'!S21</f>
        <v>0.03</v>
      </c>
      <c r="K16" s="14">
        <f>+'Select Tuition Changes'!T21</f>
        <v>0.03</v>
      </c>
      <c r="L16" s="14">
        <f>+'Select Tuition Changes'!U21</f>
        <v>0.03</v>
      </c>
      <c r="M16" s="14">
        <f>+'Select Tuition Changes'!V21</f>
        <v>0.03</v>
      </c>
      <c r="N16" s="14">
        <f>+'Select Tuition Changes'!W21</f>
        <v>0.03</v>
      </c>
      <c r="O16" s="14"/>
      <c r="P16" s="19">
        <v>3.5000000000000003E-2</v>
      </c>
      <c r="Q16" s="24">
        <f>+'Select Tuition Changes'!Y21-'Tuition Calculations'!AL16</f>
        <v>26863</v>
      </c>
      <c r="R16" s="24">
        <f>+'Select Tuition Changes'!Z21-'Tuition Calculations'!AM16</f>
        <v>27670</v>
      </c>
      <c r="S16" s="24">
        <f>+'Select Tuition Changes'!AA21-'Tuition Calculations'!AN16</f>
        <v>28501</v>
      </c>
      <c r="T16" s="24">
        <f>+'Select Tuition Changes'!AB21-'Tuition Calculations'!AO16</f>
        <v>29358</v>
      </c>
      <c r="U16" s="24">
        <f>+'Select Tuition Changes'!AC21-'Tuition Calculations'!AP16</f>
        <v>30241</v>
      </c>
      <c r="V16" s="24">
        <f>+'Select Tuition Changes'!AD21-'Tuition Calculations'!AQ16</f>
        <v>31150</v>
      </c>
      <c r="W16" s="24"/>
      <c r="X16" s="24">
        <f t="shared" ref="X16:AC16" si="69">+Q15</f>
        <v>15126</v>
      </c>
      <c r="Y16" s="24">
        <f t="shared" si="69"/>
        <v>15580</v>
      </c>
      <c r="Z16" s="24">
        <f t="shared" si="69"/>
        <v>16049</v>
      </c>
      <c r="AA16" s="24">
        <f t="shared" si="69"/>
        <v>16532</v>
      </c>
      <c r="AB16" s="24">
        <f t="shared" si="69"/>
        <v>17029</v>
      </c>
      <c r="AC16" s="24">
        <f t="shared" si="69"/>
        <v>17541</v>
      </c>
      <c r="AD16" s="24"/>
      <c r="AE16" s="24">
        <f t="shared" si="41"/>
        <v>11737</v>
      </c>
      <c r="AF16" s="20">
        <f t="shared" si="45"/>
        <v>12090</v>
      </c>
      <c r="AG16" s="20">
        <f t="shared" si="46"/>
        <v>12452</v>
      </c>
      <c r="AH16" s="20">
        <f t="shared" si="47"/>
        <v>12826</v>
      </c>
      <c r="AI16" s="20">
        <f t="shared" si="48"/>
        <v>13212</v>
      </c>
      <c r="AJ16" s="20">
        <f t="shared" si="49"/>
        <v>13609</v>
      </c>
      <c r="AL16" s="20">
        <f>ROUND($P16*'Select Tuition Changes'!Y21,0)</f>
        <v>974</v>
      </c>
      <c r="AM16" s="20">
        <f>ROUND($P16*'Select Tuition Changes'!Z21,0)</f>
        <v>1004</v>
      </c>
      <c r="AN16" s="20">
        <f>ROUND($P16*'Select Tuition Changes'!AA21,0)</f>
        <v>1034</v>
      </c>
      <c r="AO16" s="20">
        <f>ROUND($P16*'Select Tuition Changes'!AB21,0)</f>
        <v>1065</v>
      </c>
      <c r="AP16" s="20">
        <f>ROUND($P16*'Select Tuition Changes'!AC21,0)</f>
        <v>1097</v>
      </c>
      <c r="AQ16" s="20">
        <f>ROUND($P16*'Select Tuition Changes'!AD21,0)</f>
        <v>1130</v>
      </c>
      <c r="AS16" s="24">
        <f t="shared" ref="AS16:AX16" si="70">+AL15</f>
        <v>468</v>
      </c>
      <c r="AT16" s="24">
        <f t="shared" si="70"/>
        <v>482</v>
      </c>
      <c r="AU16" s="24">
        <f t="shared" si="70"/>
        <v>496</v>
      </c>
      <c r="AV16" s="24">
        <f t="shared" si="70"/>
        <v>511</v>
      </c>
      <c r="AW16" s="24">
        <f t="shared" si="70"/>
        <v>527</v>
      </c>
      <c r="AX16" s="24">
        <f t="shared" si="70"/>
        <v>543</v>
      </c>
      <c r="AZ16" s="24">
        <f t="shared" si="43"/>
        <v>506</v>
      </c>
      <c r="BA16" s="20">
        <f t="shared" si="3"/>
        <v>522</v>
      </c>
      <c r="BB16" s="20">
        <f t="shared" si="4"/>
        <v>538</v>
      </c>
      <c r="BC16" s="20">
        <f t="shared" si="5"/>
        <v>554</v>
      </c>
      <c r="BD16" s="20">
        <f t="shared" si="6"/>
        <v>570</v>
      </c>
      <c r="BE16" s="20">
        <f t="shared" si="7"/>
        <v>587</v>
      </c>
      <c r="BG16" s="26">
        <f t="shared" si="10"/>
        <v>1.0300413207757884</v>
      </c>
      <c r="BH16" s="26">
        <f t="shared" si="11"/>
        <v>1.0300325262016625</v>
      </c>
      <c r="BI16" s="26">
        <f t="shared" si="12"/>
        <v>1.0300691203817409</v>
      </c>
      <c r="BJ16" s="26">
        <f t="shared" si="13"/>
        <v>1.0300769807207575</v>
      </c>
      <c r="BK16" s="26">
        <f t="shared" si="14"/>
        <v>1.030058529810522</v>
      </c>
      <c r="BL16" s="26"/>
      <c r="BM16" s="26">
        <f t="shared" si="15"/>
        <v>1.0300145444929261</v>
      </c>
      <c r="BN16" s="26">
        <f t="shared" si="16"/>
        <v>1.0301026957637998</v>
      </c>
      <c r="BO16" s="26">
        <f t="shared" si="17"/>
        <v>1.0300953330425571</v>
      </c>
      <c r="BP16" s="26">
        <f t="shared" si="18"/>
        <v>1.0300629082990564</v>
      </c>
      <c r="BQ16" s="26">
        <f t="shared" si="19"/>
        <v>1.0300663573903341</v>
      </c>
      <c r="BR16" s="26"/>
      <c r="BS16" s="26">
        <f t="shared" si="20"/>
        <v>1.0300758285762972</v>
      </c>
      <c r="BT16" s="26">
        <f t="shared" si="21"/>
        <v>1.0299421009098428</v>
      </c>
      <c r="BU16" s="26">
        <f t="shared" si="22"/>
        <v>1.0300353356890459</v>
      </c>
      <c r="BV16" s="26">
        <f t="shared" si="23"/>
        <v>1.0300951192889443</v>
      </c>
      <c r="BW16" s="26">
        <f t="shared" si="24"/>
        <v>1.0300484408113837</v>
      </c>
      <c r="BX16" s="26"/>
      <c r="BY16" s="26">
        <f t="shared" si="25"/>
        <v>1.0308008213552362</v>
      </c>
      <c r="BZ16" s="26">
        <f t="shared" si="26"/>
        <v>1.0298804780876494</v>
      </c>
      <c r="CA16" s="26">
        <f t="shared" si="27"/>
        <v>1.0299806576402322</v>
      </c>
      <c r="CB16" s="26">
        <f t="shared" si="28"/>
        <v>1.0300469483568075</v>
      </c>
      <c r="CC16" s="26">
        <f t="shared" si="29"/>
        <v>1.0300820419325434</v>
      </c>
      <c r="CD16" s="26"/>
      <c r="CE16" s="26">
        <f t="shared" si="30"/>
        <v>1.0299145299145298</v>
      </c>
      <c r="CF16" s="26">
        <f t="shared" si="31"/>
        <v>1.0290456431535269</v>
      </c>
      <c r="CG16" s="26">
        <f t="shared" si="32"/>
        <v>1.030241935483871</v>
      </c>
      <c r="CH16" s="26">
        <f t="shared" si="33"/>
        <v>1.0313111545988258</v>
      </c>
      <c r="CI16" s="26">
        <f t="shared" si="34"/>
        <v>1.0303605313092978</v>
      </c>
      <c r="CJ16" s="26"/>
      <c r="CK16" s="26">
        <f t="shared" si="35"/>
        <v>1.0316205533596838</v>
      </c>
      <c r="CL16" s="26">
        <f t="shared" si="36"/>
        <v>1.0306513409961686</v>
      </c>
      <c r="CM16" s="26">
        <f t="shared" si="37"/>
        <v>1.029739776951673</v>
      </c>
      <c r="CN16" s="26">
        <f t="shared" si="38"/>
        <v>1.0288808664259927</v>
      </c>
      <c r="CO16" s="26">
        <f t="shared" si="39"/>
        <v>1.0298245614035089</v>
      </c>
    </row>
    <row r="17" spans="1:93" ht="18" customHeight="1" x14ac:dyDescent="0.25">
      <c r="A17" s="13" t="s">
        <v>9</v>
      </c>
      <c r="B17" s="13" t="s">
        <v>10</v>
      </c>
      <c r="C17" s="13" t="s">
        <v>32</v>
      </c>
      <c r="D17" s="13" t="s">
        <v>24</v>
      </c>
      <c r="E17" s="13" t="s">
        <v>33</v>
      </c>
      <c r="F17" s="13" t="s">
        <v>34</v>
      </c>
      <c r="G17" s="13" t="s">
        <v>35</v>
      </c>
      <c r="H17" s="13" t="s">
        <v>13</v>
      </c>
      <c r="I17" s="13" t="s">
        <v>14</v>
      </c>
      <c r="J17" s="14">
        <f>+'Select Tuition Changes'!S22</f>
        <v>0.03</v>
      </c>
      <c r="K17" s="14">
        <f>+'Select Tuition Changes'!T22</f>
        <v>0.03</v>
      </c>
      <c r="L17" s="14">
        <f>+'Select Tuition Changes'!U22</f>
        <v>0.03</v>
      </c>
      <c r="M17" s="14">
        <f>+'Select Tuition Changes'!V22</f>
        <v>0.03</v>
      </c>
      <c r="N17" s="14">
        <f>+'Select Tuition Changes'!W22</f>
        <v>0.03</v>
      </c>
      <c r="O17" s="14"/>
      <c r="P17" s="19">
        <v>0.03</v>
      </c>
      <c r="Q17" s="24">
        <f>+'Select Tuition Changes'!Y22-'Tuition Calculations'!AL17</f>
        <v>14565</v>
      </c>
      <c r="R17" s="24">
        <f>+'Select Tuition Changes'!Z22-'Tuition Calculations'!AM17</f>
        <v>15004</v>
      </c>
      <c r="S17" s="24">
        <f>+'Select Tuition Changes'!AA22-'Tuition Calculations'!AN17</f>
        <v>15455</v>
      </c>
      <c r="T17" s="24">
        <f>+'Select Tuition Changes'!AB22-'Tuition Calculations'!AO17</f>
        <v>15921</v>
      </c>
      <c r="U17" s="24">
        <f>+'Select Tuition Changes'!AC22-'Tuition Calculations'!AP17</f>
        <v>16401</v>
      </c>
      <c r="V17" s="24">
        <f>+'Select Tuition Changes'!AD22-'Tuition Calculations'!AQ17</f>
        <v>16895</v>
      </c>
      <c r="W17" s="24"/>
      <c r="X17" s="24">
        <f t="shared" ref="X17:AC17" si="71">+Q17</f>
        <v>14565</v>
      </c>
      <c r="Y17" s="24">
        <f t="shared" si="71"/>
        <v>15004</v>
      </c>
      <c r="Z17" s="24">
        <f t="shared" si="71"/>
        <v>15455</v>
      </c>
      <c r="AA17" s="24">
        <f t="shared" si="71"/>
        <v>15921</v>
      </c>
      <c r="AB17" s="24">
        <f t="shared" si="71"/>
        <v>16401</v>
      </c>
      <c r="AC17" s="24">
        <f t="shared" si="71"/>
        <v>16895</v>
      </c>
      <c r="AD17" s="24"/>
      <c r="AE17" s="24">
        <f t="shared" si="41"/>
        <v>0</v>
      </c>
      <c r="AF17" s="20">
        <f t="shared" si="45"/>
        <v>0</v>
      </c>
      <c r="AG17" s="20">
        <f t="shared" si="46"/>
        <v>0</v>
      </c>
      <c r="AH17" s="20">
        <f t="shared" si="47"/>
        <v>0</v>
      </c>
      <c r="AI17" s="20">
        <f t="shared" si="48"/>
        <v>0</v>
      </c>
      <c r="AJ17" s="20">
        <f t="shared" si="49"/>
        <v>0</v>
      </c>
      <c r="AL17" s="20">
        <f>ROUND($P17*'Select Tuition Changes'!Y22,0)</f>
        <v>450</v>
      </c>
      <c r="AM17" s="20">
        <f>ROUND($P17*'Select Tuition Changes'!Z22,0)</f>
        <v>464</v>
      </c>
      <c r="AN17" s="20">
        <f>ROUND($P17*'Select Tuition Changes'!AA22,0)</f>
        <v>478</v>
      </c>
      <c r="AO17" s="20">
        <f>ROUND($P17*'Select Tuition Changes'!AB22,0)</f>
        <v>492</v>
      </c>
      <c r="AP17" s="20">
        <f>ROUND($P17*'Select Tuition Changes'!AC22,0)</f>
        <v>507</v>
      </c>
      <c r="AQ17" s="20">
        <f>ROUND($P17*'Select Tuition Changes'!AD22,0)</f>
        <v>523</v>
      </c>
      <c r="AS17" s="24">
        <f t="shared" ref="AS17:AX17" si="72">+AL17</f>
        <v>450</v>
      </c>
      <c r="AT17" s="24">
        <f t="shared" si="72"/>
        <v>464</v>
      </c>
      <c r="AU17" s="24">
        <f t="shared" si="72"/>
        <v>478</v>
      </c>
      <c r="AV17" s="24">
        <f t="shared" si="72"/>
        <v>492</v>
      </c>
      <c r="AW17" s="24">
        <f t="shared" si="72"/>
        <v>507</v>
      </c>
      <c r="AX17" s="24">
        <f t="shared" si="72"/>
        <v>523</v>
      </c>
      <c r="AZ17" s="24">
        <f t="shared" si="43"/>
        <v>0</v>
      </c>
      <c r="BA17" s="20">
        <f t="shared" si="3"/>
        <v>0</v>
      </c>
      <c r="BB17" s="20">
        <f t="shared" si="4"/>
        <v>0</v>
      </c>
      <c r="BC17" s="20">
        <f t="shared" si="5"/>
        <v>0</v>
      </c>
      <c r="BD17" s="20">
        <f t="shared" si="6"/>
        <v>0</v>
      </c>
      <c r="BE17" s="20">
        <f t="shared" si="7"/>
        <v>0</v>
      </c>
      <c r="BG17" s="26">
        <f t="shared" si="10"/>
        <v>1.0301407483693787</v>
      </c>
      <c r="BH17" s="26">
        <f t="shared" si="11"/>
        <v>1.0300586510263929</v>
      </c>
      <c r="BI17" s="26">
        <f t="shared" si="12"/>
        <v>1.0301520543513427</v>
      </c>
      <c r="BJ17" s="26">
        <f t="shared" si="13"/>
        <v>1.0301488599962314</v>
      </c>
      <c r="BK17" s="26">
        <f t="shared" si="14"/>
        <v>1.0301201146271568</v>
      </c>
      <c r="BL17" s="26"/>
      <c r="BM17" s="26">
        <f t="shared" si="15"/>
        <v>1.0301407483693787</v>
      </c>
      <c r="BN17" s="26">
        <f t="shared" si="16"/>
        <v>1.0300586510263929</v>
      </c>
      <c r="BO17" s="26">
        <f t="shared" si="17"/>
        <v>1.0301520543513427</v>
      </c>
      <c r="BP17" s="26">
        <f t="shared" si="18"/>
        <v>1.0301488599962314</v>
      </c>
      <c r="BQ17" s="26">
        <f t="shared" si="19"/>
        <v>1.0301201146271568</v>
      </c>
      <c r="BR17" s="26"/>
      <c r="BS17" s="26">
        <f t="shared" si="20"/>
        <v>0</v>
      </c>
      <c r="BT17" s="26">
        <f t="shared" si="21"/>
        <v>0</v>
      </c>
      <c r="BU17" s="26">
        <f t="shared" si="22"/>
        <v>0</v>
      </c>
      <c r="BV17" s="26">
        <f t="shared" si="23"/>
        <v>0</v>
      </c>
      <c r="BW17" s="26">
        <f t="shared" si="24"/>
        <v>0</v>
      </c>
      <c r="BX17" s="26"/>
      <c r="BY17" s="26">
        <f t="shared" si="25"/>
        <v>1.0311111111111111</v>
      </c>
      <c r="BZ17" s="26">
        <f t="shared" si="26"/>
        <v>1.0301724137931034</v>
      </c>
      <c r="CA17" s="26">
        <f t="shared" si="27"/>
        <v>1.0292887029288702</v>
      </c>
      <c r="CB17" s="26">
        <f t="shared" si="28"/>
        <v>1.0304878048780488</v>
      </c>
      <c r="CC17" s="26">
        <f t="shared" si="29"/>
        <v>1.0315581854043392</v>
      </c>
      <c r="CD17" s="26"/>
      <c r="CE17" s="26">
        <f t="shared" si="30"/>
        <v>1.0311111111111111</v>
      </c>
      <c r="CF17" s="26">
        <f t="shared" si="31"/>
        <v>1.0301724137931034</v>
      </c>
      <c r="CG17" s="26">
        <f t="shared" si="32"/>
        <v>1.0292887029288702</v>
      </c>
      <c r="CH17" s="26">
        <f t="shared" si="33"/>
        <v>1.0304878048780488</v>
      </c>
      <c r="CI17" s="26">
        <f t="shared" si="34"/>
        <v>1.0315581854043392</v>
      </c>
      <c r="CJ17" s="26"/>
      <c r="CK17" s="26">
        <f t="shared" si="35"/>
        <v>0</v>
      </c>
      <c r="CL17" s="26">
        <f t="shared" si="36"/>
        <v>0</v>
      </c>
      <c r="CM17" s="26">
        <f t="shared" si="37"/>
        <v>0</v>
      </c>
      <c r="CN17" s="26">
        <f t="shared" si="38"/>
        <v>0</v>
      </c>
      <c r="CO17" s="26">
        <f t="shared" si="39"/>
        <v>0</v>
      </c>
    </row>
    <row r="18" spans="1:93" ht="18" customHeight="1" x14ac:dyDescent="0.25">
      <c r="A18" s="13" t="s">
        <v>9</v>
      </c>
      <c r="B18" s="13" t="s">
        <v>10</v>
      </c>
      <c r="C18" s="13" t="s">
        <v>32</v>
      </c>
      <c r="D18" s="13" t="s">
        <v>24</v>
      </c>
      <c r="E18" s="13" t="s">
        <v>33</v>
      </c>
      <c r="F18" s="13" t="s">
        <v>34</v>
      </c>
      <c r="G18" s="13" t="s">
        <v>35</v>
      </c>
      <c r="H18" s="13" t="s">
        <v>15</v>
      </c>
      <c r="I18" s="13" t="s">
        <v>16</v>
      </c>
      <c r="J18" s="14">
        <f>+'Select Tuition Changes'!S23</f>
        <v>0.03</v>
      </c>
      <c r="K18" s="14">
        <f>+'Select Tuition Changes'!T23</f>
        <v>0.03</v>
      </c>
      <c r="L18" s="14">
        <f>+'Select Tuition Changes'!U23</f>
        <v>0.03</v>
      </c>
      <c r="M18" s="14">
        <f>+'Select Tuition Changes'!V23</f>
        <v>0.03</v>
      </c>
      <c r="N18" s="14">
        <f>+'Select Tuition Changes'!W23</f>
        <v>0.03</v>
      </c>
      <c r="O18" s="14"/>
      <c r="P18" s="19">
        <v>3.5000000000000003E-2</v>
      </c>
      <c r="Q18" s="24">
        <f>+'Select Tuition Changes'!Y23-'Tuition Calculations'!AL18</f>
        <v>26863</v>
      </c>
      <c r="R18" s="24">
        <f>+'Select Tuition Changes'!Z23-'Tuition Calculations'!AM18</f>
        <v>27670</v>
      </c>
      <c r="S18" s="24">
        <f>+'Select Tuition Changes'!AA23-'Tuition Calculations'!AN18</f>
        <v>28501</v>
      </c>
      <c r="T18" s="24">
        <f>+'Select Tuition Changes'!AB23-'Tuition Calculations'!AO18</f>
        <v>29358</v>
      </c>
      <c r="U18" s="24">
        <f>+'Select Tuition Changes'!AC23-'Tuition Calculations'!AP18</f>
        <v>30241</v>
      </c>
      <c r="V18" s="24">
        <f>+'Select Tuition Changes'!AD23-'Tuition Calculations'!AQ18</f>
        <v>31150</v>
      </c>
      <c r="W18" s="24"/>
      <c r="X18" s="24">
        <f t="shared" ref="X18:AC18" si="73">+Q17</f>
        <v>14565</v>
      </c>
      <c r="Y18" s="24">
        <f t="shared" si="73"/>
        <v>15004</v>
      </c>
      <c r="Z18" s="24">
        <f t="shared" si="73"/>
        <v>15455</v>
      </c>
      <c r="AA18" s="24">
        <f t="shared" si="73"/>
        <v>15921</v>
      </c>
      <c r="AB18" s="24">
        <f t="shared" si="73"/>
        <v>16401</v>
      </c>
      <c r="AC18" s="24">
        <f t="shared" si="73"/>
        <v>16895</v>
      </c>
      <c r="AD18" s="24"/>
      <c r="AE18" s="24">
        <f t="shared" si="41"/>
        <v>12298</v>
      </c>
      <c r="AF18" s="20">
        <f t="shared" si="45"/>
        <v>12666</v>
      </c>
      <c r="AG18" s="20">
        <f t="shared" si="46"/>
        <v>13046</v>
      </c>
      <c r="AH18" s="20">
        <f t="shared" si="47"/>
        <v>13437</v>
      </c>
      <c r="AI18" s="20">
        <f t="shared" si="48"/>
        <v>13840</v>
      </c>
      <c r="AJ18" s="20">
        <f t="shared" si="49"/>
        <v>14255</v>
      </c>
      <c r="AL18" s="20">
        <f>ROUND($P18*'Select Tuition Changes'!Y23,0)</f>
        <v>974</v>
      </c>
      <c r="AM18" s="20">
        <f>ROUND($P18*'Select Tuition Changes'!Z23,0)</f>
        <v>1004</v>
      </c>
      <c r="AN18" s="20">
        <f>ROUND($P18*'Select Tuition Changes'!AA23,0)</f>
        <v>1034</v>
      </c>
      <c r="AO18" s="20">
        <f>ROUND($P18*'Select Tuition Changes'!AB23,0)</f>
        <v>1065</v>
      </c>
      <c r="AP18" s="20">
        <f>ROUND($P18*'Select Tuition Changes'!AC23,0)</f>
        <v>1097</v>
      </c>
      <c r="AQ18" s="20">
        <f>ROUND($P18*'Select Tuition Changes'!AD23,0)</f>
        <v>1130</v>
      </c>
      <c r="AS18" s="24">
        <f t="shared" ref="AS18:AX18" si="74">+AL17</f>
        <v>450</v>
      </c>
      <c r="AT18" s="24">
        <f t="shared" si="74"/>
        <v>464</v>
      </c>
      <c r="AU18" s="24">
        <f t="shared" si="74"/>
        <v>478</v>
      </c>
      <c r="AV18" s="24">
        <f t="shared" si="74"/>
        <v>492</v>
      </c>
      <c r="AW18" s="24">
        <f t="shared" si="74"/>
        <v>507</v>
      </c>
      <c r="AX18" s="24">
        <f t="shared" si="74"/>
        <v>523</v>
      </c>
      <c r="AZ18" s="24">
        <f t="shared" si="43"/>
        <v>524</v>
      </c>
      <c r="BA18" s="20">
        <f t="shared" si="3"/>
        <v>540</v>
      </c>
      <c r="BB18" s="20">
        <f t="shared" si="4"/>
        <v>556</v>
      </c>
      <c r="BC18" s="20">
        <f t="shared" si="5"/>
        <v>573</v>
      </c>
      <c r="BD18" s="20">
        <f t="shared" si="6"/>
        <v>590</v>
      </c>
      <c r="BE18" s="20">
        <f t="shared" si="7"/>
        <v>607</v>
      </c>
      <c r="BG18" s="26">
        <f t="shared" si="10"/>
        <v>1.0300413207757884</v>
      </c>
      <c r="BH18" s="26">
        <f t="shared" si="11"/>
        <v>1.0300325262016625</v>
      </c>
      <c r="BI18" s="26">
        <f t="shared" si="12"/>
        <v>1.0300691203817409</v>
      </c>
      <c r="BJ18" s="26">
        <f t="shared" si="13"/>
        <v>1.0300769807207575</v>
      </c>
      <c r="BK18" s="26">
        <f t="shared" si="14"/>
        <v>1.030058529810522</v>
      </c>
      <c r="BL18" s="26"/>
      <c r="BM18" s="26">
        <f t="shared" si="15"/>
        <v>1.0301407483693787</v>
      </c>
      <c r="BN18" s="26">
        <f t="shared" si="16"/>
        <v>1.0300586510263929</v>
      </c>
      <c r="BO18" s="26">
        <f t="shared" si="17"/>
        <v>1.0301520543513427</v>
      </c>
      <c r="BP18" s="26">
        <f t="shared" si="18"/>
        <v>1.0301488599962314</v>
      </c>
      <c r="BQ18" s="26">
        <f t="shared" si="19"/>
        <v>1.0301201146271568</v>
      </c>
      <c r="BR18" s="26"/>
      <c r="BS18" s="26">
        <f t="shared" si="20"/>
        <v>1.0299235648072858</v>
      </c>
      <c r="BT18" s="26">
        <f t="shared" si="21"/>
        <v>1.0300015790304753</v>
      </c>
      <c r="BU18" s="26">
        <f t="shared" si="22"/>
        <v>1.0299708722980223</v>
      </c>
      <c r="BV18" s="26">
        <f t="shared" si="23"/>
        <v>1.0299918136488799</v>
      </c>
      <c r="BW18" s="26">
        <f t="shared" si="24"/>
        <v>1.0299855491329479</v>
      </c>
      <c r="BX18" s="26"/>
      <c r="BY18" s="26">
        <f t="shared" si="25"/>
        <v>1.0308008213552362</v>
      </c>
      <c r="BZ18" s="26">
        <f t="shared" si="26"/>
        <v>1.0298804780876494</v>
      </c>
      <c r="CA18" s="26">
        <f t="shared" si="27"/>
        <v>1.0299806576402322</v>
      </c>
      <c r="CB18" s="26">
        <f t="shared" si="28"/>
        <v>1.0300469483568075</v>
      </c>
      <c r="CC18" s="26">
        <f t="shared" si="29"/>
        <v>1.0300820419325434</v>
      </c>
      <c r="CD18" s="26"/>
      <c r="CE18" s="26">
        <f t="shared" si="30"/>
        <v>1.0311111111111111</v>
      </c>
      <c r="CF18" s="26">
        <f t="shared" si="31"/>
        <v>1.0301724137931034</v>
      </c>
      <c r="CG18" s="26">
        <f t="shared" si="32"/>
        <v>1.0292887029288702</v>
      </c>
      <c r="CH18" s="26">
        <f t="shared" si="33"/>
        <v>1.0304878048780488</v>
      </c>
      <c r="CI18" s="26">
        <f t="shared" si="34"/>
        <v>1.0315581854043392</v>
      </c>
      <c r="CJ18" s="26"/>
      <c r="CK18" s="26">
        <f t="shared" si="35"/>
        <v>1.0305343511450382</v>
      </c>
      <c r="CL18" s="26">
        <f t="shared" si="36"/>
        <v>1.0296296296296297</v>
      </c>
      <c r="CM18" s="26">
        <f t="shared" si="37"/>
        <v>1.0305755395683454</v>
      </c>
      <c r="CN18" s="26">
        <f t="shared" si="38"/>
        <v>1.0296684118673647</v>
      </c>
      <c r="CO18" s="26">
        <f t="shared" si="39"/>
        <v>1.028813559322034</v>
      </c>
    </row>
    <row r="19" spans="1:93" ht="18" customHeight="1" x14ac:dyDescent="0.25">
      <c r="A19" s="13" t="s">
        <v>9</v>
      </c>
      <c r="B19" s="13" t="s">
        <v>10</v>
      </c>
      <c r="C19" s="13" t="s">
        <v>32</v>
      </c>
      <c r="D19" s="13" t="s">
        <v>24</v>
      </c>
      <c r="E19" s="13" t="s">
        <v>33</v>
      </c>
      <c r="F19" s="13" t="s">
        <v>36</v>
      </c>
      <c r="G19" s="13" t="s">
        <v>37</v>
      </c>
      <c r="H19" s="13" t="s">
        <v>13</v>
      </c>
      <c r="I19" s="13" t="s">
        <v>14</v>
      </c>
      <c r="J19" s="14">
        <f>+'Select Tuition Changes'!S24</f>
        <v>0.03</v>
      </c>
      <c r="K19" s="14">
        <f>+'Select Tuition Changes'!T24</f>
        <v>0.03</v>
      </c>
      <c r="L19" s="14">
        <f>+'Select Tuition Changes'!U24</f>
        <v>0.03</v>
      </c>
      <c r="M19" s="14">
        <f>+'Select Tuition Changes'!V24</f>
        <v>0.03</v>
      </c>
      <c r="N19" s="14">
        <f>+'Select Tuition Changes'!W24</f>
        <v>0.03</v>
      </c>
      <c r="O19" s="14"/>
      <c r="P19" s="19">
        <v>0.03</v>
      </c>
      <c r="Q19" s="24">
        <f>+'Select Tuition Changes'!Y24-'Tuition Calculations'!AL19</f>
        <v>14565</v>
      </c>
      <c r="R19" s="24">
        <f>+'Select Tuition Changes'!Z24-'Tuition Calculations'!AM19</f>
        <v>15004</v>
      </c>
      <c r="S19" s="24">
        <f>+'Select Tuition Changes'!AA24-'Tuition Calculations'!AN19</f>
        <v>15455</v>
      </c>
      <c r="T19" s="24">
        <f>+'Select Tuition Changes'!AB24-'Tuition Calculations'!AO19</f>
        <v>15921</v>
      </c>
      <c r="U19" s="24">
        <f>+'Select Tuition Changes'!AC24-'Tuition Calculations'!AP19</f>
        <v>16401</v>
      </c>
      <c r="V19" s="24">
        <f>+'Select Tuition Changes'!AD24-'Tuition Calculations'!AQ19</f>
        <v>16895</v>
      </c>
      <c r="W19" s="24"/>
      <c r="X19" s="24">
        <f t="shared" ref="X19:AC19" si="75">+Q19</f>
        <v>14565</v>
      </c>
      <c r="Y19" s="24">
        <f t="shared" si="75"/>
        <v>15004</v>
      </c>
      <c r="Z19" s="24">
        <f t="shared" si="75"/>
        <v>15455</v>
      </c>
      <c r="AA19" s="24">
        <f t="shared" si="75"/>
        <v>15921</v>
      </c>
      <c r="AB19" s="24">
        <f t="shared" si="75"/>
        <v>16401</v>
      </c>
      <c r="AC19" s="24">
        <f t="shared" si="75"/>
        <v>16895</v>
      </c>
      <c r="AD19" s="24"/>
      <c r="AE19" s="24">
        <f t="shared" si="41"/>
        <v>0</v>
      </c>
      <c r="AF19" s="20">
        <f t="shared" si="45"/>
        <v>0</v>
      </c>
      <c r="AG19" s="20">
        <f t="shared" si="46"/>
        <v>0</v>
      </c>
      <c r="AH19" s="20">
        <f t="shared" si="47"/>
        <v>0</v>
      </c>
      <c r="AI19" s="20">
        <f t="shared" si="48"/>
        <v>0</v>
      </c>
      <c r="AJ19" s="20">
        <f t="shared" si="49"/>
        <v>0</v>
      </c>
      <c r="AL19" s="20">
        <f>ROUND($P19*'Select Tuition Changes'!Y24,0)</f>
        <v>450</v>
      </c>
      <c r="AM19" s="20">
        <f>ROUND($P19*'Select Tuition Changes'!Z24,0)</f>
        <v>464</v>
      </c>
      <c r="AN19" s="20">
        <f>ROUND($P19*'Select Tuition Changes'!AA24,0)</f>
        <v>478</v>
      </c>
      <c r="AO19" s="20">
        <f>ROUND($P19*'Select Tuition Changes'!AB24,0)</f>
        <v>492</v>
      </c>
      <c r="AP19" s="20">
        <f>ROUND($P19*'Select Tuition Changes'!AC24,0)</f>
        <v>507</v>
      </c>
      <c r="AQ19" s="20">
        <f>ROUND($P19*'Select Tuition Changes'!AD24,0)</f>
        <v>523</v>
      </c>
      <c r="AS19" s="24">
        <f t="shared" ref="AS19:AX19" si="76">+AL19</f>
        <v>450</v>
      </c>
      <c r="AT19" s="24">
        <f t="shared" si="76"/>
        <v>464</v>
      </c>
      <c r="AU19" s="24">
        <f t="shared" si="76"/>
        <v>478</v>
      </c>
      <c r="AV19" s="24">
        <f t="shared" si="76"/>
        <v>492</v>
      </c>
      <c r="AW19" s="24">
        <f t="shared" si="76"/>
        <v>507</v>
      </c>
      <c r="AX19" s="24">
        <f t="shared" si="76"/>
        <v>523</v>
      </c>
      <c r="AZ19" s="24">
        <f t="shared" si="43"/>
        <v>0</v>
      </c>
      <c r="BA19" s="20">
        <f t="shared" si="3"/>
        <v>0</v>
      </c>
      <c r="BB19" s="20">
        <f t="shared" si="4"/>
        <v>0</v>
      </c>
      <c r="BC19" s="20">
        <f t="shared" si="5"/>
        <v>0</v>
      </c>
      <c r="BD19" s="20">
        <f t="shared" si="6"/>
        <v>0</v>
      </c>
      <c r="BE19" s="20">
        <f t="shared" si="7"/>
        <v>0</v>
      </c>
      <c r="BG19" s="26">
        <f t="shared" si="10"/>
        <v>1.0301407483693787</v>
      </c>
      <c r="BH19" s="26">
        <f t="shared" si="11"/>
        <v>1.0300586510263929</v>
      </c>
      <c r="BI19" s="26">
        <f t="shared" si="12"/>
        <v>1.0301520543513427</v>
      </c>
      <c r="BJ19" s="26">
        <f t="shared" si="13"/>
        <v>1.0301488599962314</v>
      </c>
      <c r="BK19" s="26">
        <f t="shared" si="14"/>
        <v>1.0301201146271568</v>
      </c>
      <c r="BL19" s="26"/>
      <c r="BM19" s="26">
        <f t="shared" si="15"/>
        <v>1.0301407483693787</v>
      </c>
      <c r="BN19" s="26">
        <f t="shared" si="16"/>
        <v>1.0300586510263929</v>
      </c>
      <c r="BO19" s="26">
        <f t="shared" si="17"/>
        <v>1.0301520543513427</v>
      </c>
      <c r="BP19" s="26">
        <f t="shared" si="18"/>
        <v>1.0301488599962314</v>
      </c>
      <c r="BQ19" s="26">
        <f t="shared" si="19"/>
        <v>1.0301201146271568</v>
      </c>
      <c r="BR19" s="26"/>
      <c r="BS19" s="26">
        <f t="shared" si="20"/>
        <v>0</v>
      </c>
      <c r="BT19" s="26">
        <f t="shared" si="21"/>
        <v>0</v>
      </c>
      <c r="BU19" s="26">
        <f t="shared" si="22"/>
        <v>0</v>
      </c>
      <c r="BV19" s="26">
        <f t="shared" si="23"/>
        <v>0</v>
      </c>
      <c r="BW19" s="26">
        <f t="shared" si="24"/>
        <v>0</v>
      </c>
      <c r="BX19" s="26"/>
      <c r="BY19" s="26">
        <f t="shared" si="25"/>
        <v>1.0311111111111111</v>
      </c>
      <c r="BZ19" s="26">
        <f t="shared" si="26"/>
        <v>1.0301724137931034</v>
      </c>
      <c r="CA19" s="26">
        <f t="shared" si="27"/>
        <v>1.0292887029288702</v>
      </c>
      <c r="CB19" s="26">
        <f t="shared" si="28"/>
        <v>1.0304878048780488</v>
      </c>
      <c r="CC19" s="26">
        <f t="shared" si="29"/>
        <v>1.0315581854043392</v>
      </c>
      <c r="CD19" s="26"/>
      <c r="CE19" s="26">
        <f t="shared" si="30"/>
        <v>1.0311111111111111</v>
      </c>
      <c r="CF19" s="26">
        <f t="shared" si="31"/>
        <v>1.0301724137931034</v>
      </c>
      <c r="CG19" s="26">
        <f t="shared" si="32"/>
        <v>1.0292887029288702</v>
      </c>
      <c r="CH19" s="26">
        <f t="shared" si="33"/>
        <v>1.0304878048780488</v>
      </c>
      <c r="CI19" s="26">
        <f t="shared" si="34"/>
        <v>1.0315581854043392</v>
      </c>
      <c r="CJ19" s="26"/>
      <c r="CK19" s="26">
        <f t="shared" si="35"/>
        <v>0</v>
      </c>
      <c r="CL19" s="26">
        <f t="shared" si="36"/>
        <v>0</v>
      </c>
      <c r="CM19" s="26">
        <f t="shared" si="37"/>
        <v>0</v>
      </c>
      <c r="CN19" s="26">
        <f t="shared" si="38"/>
        <v>0</v>
      </c>
      <c r="CO19" s="26">
        <f t="shared" si="39"/>
        <v>0</v>
      </c>
    </row>
    <row r="20" spans="1:93" ht="18" customHeight="1" x14ac:dyDescent="0.25">
      <c r="A20" s="13" t="s">
        <v>9</v>
      </c>
      <c r="B20" s="13" t="s">
        <v>10</v>
      </c>
      <c r="C20" s="13" t="s">
        <v>32</v>
      </c>
      <c r="D20" s="13" t="s">
        <v>24</v>
      </c>
      <c r="E20" s="13" t="s">
        <v>33</v>
      </c>
      <c r="F20" s="13" t="s">
        <v>36</v>
      </c>
      <c r="G20" s="13" t="s">
        <v>37</v>
      </c>
      <c r="H20" s="13" t="s">
        <v>15</v>
      </c>
      <c r="I20" s="13" t="s">
        <v>16</v>
      </c>
      <c r="J20" s="14">
        <f>+'Select Tuition Changes'!S25</f>
        <v>0.03</v>
      </c>
      <c r="K20" s="14">
        <f>+'Select Tuition Changes'!T25</f>
        <v>0.03</v>
      </c>
      <c r="L20" s="14">
        <f>+'Select Tuition Changes'!U25</f>
        <v>0.03</v>
      </c>
      <c r="M20" s="14">
        <f>+'Select Tuition Changes'!V25</f>
        <v>0.03</v>
      </c>
      <c r="N20" s="14">
        <f>+'Select Tuition Changes'!W25</f>
        <v>0.03</v>
      </c>
      <c r="O20" s="14"/>
      <c r="P20" s="19">
        <v>3.5000000000000003E-2</v>
      </c>
      <c r="Q20" s="24">
        <f>+'Select Tuition Changes'!Y25-'Tuition Calculations'!AL20</f>
        <v>26863</v>
      </c>
      <c r="R20" s="24">
        <f>+'Select Tuition Changes'!Z25-'Tuition Calculations'!AM20</f>
        <v>27670</v>
      </c>
      <c r="S20" s="24">
        <f>+'Select Tuition Changes'!AA25-'Tuition Calculations'!AN20</f>
        <v>28501</v>
      </c>
      <c r="T20" s="24">
        <f>+'Select Tuition Changes'!AB25-'Tuition Calculations'!AO20</f>
        <v>29358</v>
      </c>
      <c r="U20" s="24">
        <f>+'Select Tuition Changes'!AC25-'Tuition Calculations'!AP20</f>
        <v>30241</v>
      </c>
      <c r="V20" s="24">
        <f>+'Select Tuition Changes'!AD25-'Tuition Calculations'!AQ20</f>
        <v>31150</v>
      </c>
      <c r="W20" s="24"/>
      <c r="X20" s="24">
        <f t="shared" ref="X20:AC20" si="77">+Q19</f>
        <v>14565</v>
      </c>
      <c r="Y20" s="24">
        <f t="shared" si="77"/>
        <v>15004</v>
      </c>
      <c r="Z20" s="24">
        <f t="shared" si="77"/>
        <v>15455</v>
      </c>
      <c r="AA20" s="24">
        <f t="shared" si="77"/>
        <v>15921</v>
      </c>
      <c r="AB20" s="24">
        <f t="shared" si="77"/>
        <v>16401</v>
      </c>
      <c r="AC20" s="24">
        <f t="shared" si="77"/>
        <v>16895</v>
      </c>
      <c r="AD20" s="24"/>
      <c r="AE20" s="24">
        <f t="shared" si="41"/>
        <v>12298</v>
      </c>
      <c r="AF20" s="20">
        <f t="shared" si="45"/>
        <v>12666</v>
      </c>
      <c r="AG20" s="20">
        <f t="shared" si="46"/>
        <v>13046</v>
      </c>
      <c r="AH20" s="20">
        <f t="shared" si="47"/>
        <v>13437</v>
      </c>
      <c r="AI20" s="20">
        <f t="shared" si="48"/>
        <v>13840</v>
      </c>
      <c r="AJ20" s="20">
        <f t="shared" si="49"/>
        <v>14255</v>
      </c>
      <c r="AL20" s="20">
        <f>ROUND($P20*'Select Tuition Changes'!Y25,0)</f>
        <v>974</v>
      </c>
      <c r="AM20" s="20">
        <f>ROUND($P20*'Select Tuition Changes'!Z25,0)</f>
        <v>1004</v>
      </c>
      <c r="AN20" s="20">
        <f>ROUND($P20*'Select Tuition Changes'!AA25,0)</f>
        <v>1034</v>
      </c>
      <c r="AO20" s="20">
        <f>ROUND($P20*'Select Tuition Changes'!AB25,0)</f>
        <v>1065</v>
      </c>
      <c r="AP20" s="20">
        <f>ROUND($P20*'Select Tuition Changes'!AC25,0)</f>
        <v>1097</v>
      </c>
      <c r="AQ20" s="20">
        <f>ROUND($P20*'Select Tuition Changes'!AD25,0)</f>
        <v>1130</v>
      </c>
      <c r="AS20" s="24">
        <f t="shared" ref="AS20:AX20" si="78">+AL19</f>
        <v>450</v>
      </c>
      <c r="AT20" s="24">
        <f t="shared" si="78"/>
        <v>464</v>
      </c>
      <c r="AU20" s="24">
        <f t="shared" si="78"/>
        <v>478</v>
      </c>
      <c r="AV20" s="24">
        <f t="shared" si="78"/>
        <v>492</v>
      </c>
      <c r="AW20" s="24">
        <f t="shared" si="78"/>
        <v>507</v>
      </c>
      <c r="AX20" s="24">
        <f t="shared" si="78"/>
        <v>523</v>
      </c>
      <c r="AZ20" s="24">
        <f t="shared" si="43"/>
        <v>524</v>
      </c>
      <c r="BA20" s="20">
        <f t="shared" si="3"/>
        <v>540</v>
      </c>
      <c r="BB20" s="20">
        <f t="shared" si="4"/>
        <v>556</v>
      </c>
      <c r="BC20" s="20">
        <f t="shared" si="5"/>
        <v>573</v>
      </c>
      <c r="BD20" s="20">
        <f t="shared" si="6"/>
        <v>590</v>
      </c>
      <c r="BE20" s="20">
        <f t="shared" si="7"/>
        <v>607</v>
      </c>
      <c r="BG20" s="26">
        <f t="shared" si="10"/>
        <v>1.0300413207757884</v>
      </c>
      <c r="BH20" s="26">
        <f t="shared" si="11"/>
        <v>1.0300325262016625</v>
      </c>
      <c r="BI20" s="26">
        <f t="shared" si="12"/>
        <v>1.0300691203817409</v>
      </c>
      <c r="BJ20" s="26">
        <f t="shared" si="13"/>
        <v>1.0300769807207575</v>
      </c>
      <c r="BK20" s="26">
        <f t="shared" si="14"/>
        <v>1.030058529810522</v>
      </c>
      <c r="BL20" s="26"/>
      <c r="BM20" s="26">
        <f t="shared" si="15"/>
        <v>1.0301407483693787</v>
      </c>
      <c r="BN20" s="26">
        <f t="shared" si="16"/>
        <v>1.0300586510263929</v>
      </c>
      <c r="BO20" s="26">
        <f t="shared" si="17"/>
        <v>1.0301520543513427</v>
      </c>
      <c r="BP20" s="26">
        <f t="shared" si="18"/>
        <v>1.0301488599962314</v>
      </c>
      <c r="BQ20" s="26">
        <f t="shared" si="19"/>
        <v>1.0301201146271568</v>
      </c>
      <c r="BR20" s="26"/>
      <c r="BS20" s="26">
        <f t="shared" si="20"/>
        <v>1.0299235648072858</v>
      </c>
      <c r="BT20" s="26">
        <f t="shared" si="21"/>
        <v>1.0300015790304753</v>
      </c>
      <c r="BU20" s="26">
        <f t="shared" si="22"/>
        <v>1.0299708722980223</v>
      </c>
      <c r="BV20" s="26">
        <f t="shared" si="23"/>
        <v>1.0299918136488799</v>
      </c>
      <c r="BW20" s="26">
        <f t="shared" si="24"/>
        <v>1.0299855491329479</v>
      </c>
      <c r="BX20" s="26"/>
      <c r="BY20" s="26">
        <f t="shared" si="25"/>
        <v>1.0308008213552362</v>
      </c>
      <c r="BZ20" s="26">
        <f t="shared" si="26"/>
        <v>1.0298804780876494</v>
      </c>
      <c r="CA20" s="26">
        <f t="shared" si="27"/>
        <v>1.0299806576402322</v>
      </c>
      <c r="CB20" s="26">
        <f t="shared" si="28"/>
        <v>1.0300469483568075</v>
      </c>
      <c r="CC20" s="26">
        <f t="shared" si="29"/>
        <v>1.0300820419325434</v>
      </c>
      <c r="CD20" s="26"/>
      <c r="CE20" s="26">
        <f t="shared" si="30"/>
        <v>1.0311111111111111</v>
      </c>
      <c r="CF20" s="26">
        <f t="shared" si="31"/>
        <v>1.0301724137931034</v>
      </c>
      <c r="CG20" s="26">
        <f t="shared" si="32"/>
        <v>1.0292887029288702</v>
      </c>
      <c r="CH20" s="26">
        <f t="shared" si="33"/>
        <v>1.0304878048780488</v>
      </c>
      <c r="CI20" s="26">
        <f t="shared" si="34"/>
        <v>1.0315581854043392</v>
      </c>
      <c r="CJ20" s="26"/>
      <c r="CK20" s="26">
        <f t="shared" si="35"/>
        <v>1.0305343511450382</v>
      </c>
      <c r="CL20" s="26">
        <f t="shared" si="36"/>
        <v>1.0296296296296297</v>
      </c>
      <c r="CM20" s="26">
        <f t="shared" si="37"/>
        <v>1.0305755395683454</v>
      </c>
      <c r="CN20" s="26">
        <f t="shared" si="38"/>
        <v>1.0296684118673647</v>
      </c>
      <c r="CO20" s="26">
        <f t="shared" si="39"/>
        <v>1.028813559322034</v>
      </c>
    </row>
    <row r="21" spans="1:93" ht="18" customHeight="1" x14ac:dyDescent="0.25">
      <c r="A21" s="13" t="s">
        <v>9</v>
      </c>
      <c r="B21" s="13" t="s">
        <v>10</v>
      </c>
      <c r="C21" s="13" t="s">
        <v>39</v>
      </c>
      <c r="D21" s="13" t="s">
        <v>28</v>
      </c>
      <c r="E21" s="13" t="s">
        <v>40</v>
      </c>
      <c r="F21" s="13" t="s">
        <v>41</v>
      </c>
      <c r="G21" s="13" t="s">
        <v>42</v>
      </c>
      <c r="H21" s="13" t="s">
        <v>13</v>
      </c>
      <c r="I21" s="13" t="s">
        <v>14</v>
      </c>
      <c r="J21" s="14">
        <f>+'Select Tuition Changes'!S26</f>
        <v>0.03</v>
      </c>
      <c r="K21" s="14">
        <f>+'Select Tuition Changes'!T26</f>
        <v>0.03</v>
      </c>
      <c r="L21" s="14">
        <f>+'Select Tuition Changes'!U26</f>
        <v>0.03</v>
      </c>
      <c r="M21" s="14">
        <f>+'Select Tuition Changes'!V26</f>
        <v>0.03</v>
      </c>
      <c r="N21" s="14">
        <f>+'Select Tuition Changes'!W26</f>
        <v>0.03</v>
      </c>
      <c r="O21" s="14"/>
      <c r="P21" s="19">
        <v>0.03</v>
      </c>
      <c r="Q21" s="24">
        <f>+'Select Tuition Changes'!Y26-'Tuition Calculations'!AL21</f>
        <v>16133</v>
      </c>
      <c r="R21" s="24">
        <f>+'Select Tuition Changes'!Z26-'Tuition Calculations'!AM21</f>
        <v>16619</v>
      </c>
      <c r="S21" s="24">
        <f>+'Select Tuition Changes'!AA26-'Tuition Calculations'!AN21</f>
        <v>17120</v>
      </c>
      <c r="T21" s="24">
        <f>+'Select Tuition Changes'!AB26-'Tuition Calculations'!AO21</f>
        <v>17635</v>
      </c>
      <c r="U21" s="24">
        <f>+'Select Tuition Changes'!AC26-'Tuition Calculations'!AP21</f>
        <v>18164</v>
      </c>
      <c r="V21" s="24">
        <f>+'Select Tuition Changes'!AD26-'Tuition Calculations'!AQ21</f>
        <v>18711</v>
      </c>
      <c r="W21" s="24"/>
      <c r="X21" s="24">
        <f t="shared" ref="X21:AC21" si="79">+Q21</f>
        <v>16133</v>
      </c>
      <c r="Y21" s="24">
        <f t="shared" si="79"/>
        <v>16619</v>
      </c>
      <c r="Z21" s="24">
        <f t="shared" si="79"/>
        <v>17120</v>
      </c>
      <c r="AA21" s="24">
        <f t="shared" si="79"/>
        <v>17635</v>
      </c>
      <c r="AB21" s="24">
        <f t="shared" si="79"/>
        <v>18164</v>
      </c>
      <c r="AC21" s="24">
        <f t="shared" si="79"/>
        <v>18711</v>
      </c>
      <c r="AD21" s="24"/>
      <c r="AE21" s="24">
        <f t="shared" si="41"/>
        <v>0</v>
      </c>
      <c r="AF21" s="20">
        <f t="shared" si="45"/>
        <v>0</v>
      </c>
      <c r="AG21" s="20">
        <f t="shared" si="46"/>
        <v>0</v>
      </c>
      <c r="AH21" s="20">
        <f t="shared" si="47"/>
        <v>0</v>
      </c>
      <c r="AI21" s="20">
        <f t="shared" si="48"/>
        <v>0</v>
      </c>
      <c r="AJ21" s="20">
        <f t="shared" si="49"/>
        <v>0</v>
      </c>
      <c r="AL21" s="20">
        <f>ROUND($P21*'Select Tuition Changes'!Y26,0)</f>
        <v>499</v>
      </c>
      <c r="AM21" s="20">
        <f>ROUND($P21*'Select Tuition Changes'!Z26,0)</f>
        <v>514</v>
      </c>
      <c r="AN21" s="20">
        <f>ROUND($P21*'Select Tuition Changes'!AA26,0)</f>
        <v>529</v>
      </c>
      <c r="AO21" s="20">
        <f>ROUND($P21*'Select Tuition Changes'!AB26,0)</f>
        <v>545</v>
      </c>
      <c r="AP21" s="20">
        <f>ROUND($P21*'Select Tuition Changes'!AC26,0)</f>
        <v>562</v>
      </c>
      <c r="AQ21" s="20">
        <f>ROUND($P21*'Select Tuition Changes'!AD26,0)</f>
        <v>579</v>
      </c>
      <c r="AS21" s="24">
        <f t="shared" ref="AS21:AX21" si="80">+AL21</f>
        <v>499</v>
      </c>
      <c r="AT21" s="24">
        <f t="shared" si="80"/>
        <v>514</v>
      </c>
      <c r="AU21" s="24">
        <f t="shared" si="80"/>
        <v>529</v>
      </c>
      <c r="AV21" s="24">
        <f t="shared" si="80"/>
        <v>545</v>
      </c>
      <c r="AW21" s="24">
        <f t="shared" si="80"/>
        <v>562</v>
      </c>
      <c r="AX21" s="24">
        <f t="shared" si="80"/>
        <v>579</v>
      </c>
      <c r="AZ21" s="24">
        <f t="shared" si="43"/>
        <v>0</v>
      </c>
      <c r="BA21" s="20">
        <f t="shared" si="3"/>
        <v>0</v>
      </c>
      <c r="BB21" s="20">
        <f t="shared" si="4"/>
        <v>0</v>
      </c>
      <c r="BC21" s="20">
        <f t="shared" si="5"/>
        <v>0</v>
      </c>
      <c r="BD21" s="20">
        <f t="shared" si="6"/>
        <v>0</v>
      </c>
      <c r="BE21" s="20">
        <f t="shared" si="7"/>
        <v>0</v>
      </c>
      <c r="BG21" s="26">
        <f t="shared" si="10"/>
        <v>1.0301245893510196</v>
      </c>
      <c r="BH21" s="26">
        <f t="shared" si="11"/>
        <v>1.0301462181840062</v>
      </c>
      <c r="BI21" s="26">
        <f t="shared" si="12"/>
        <v>1.0300817757009346</v>
      </c>
      <c r="BJ21" s="26">
        <f t="shared" si="13"/>
        <v>1.0299971647292316</v>
      </c>
      <c r="BK21" s="26">
        <f t="shared" si="14"/>
        <v>1.0301145122219775</v>
      </c>
      <c r="BL21" s="26"/>
      <c r="BM21" s="26">
        <f t="shared" si="15"/>
        <v>1.0301245893510196</v>
      </c>
      <c r="BN21" s="26">
        <f t="shared" si="16"/>
        <v>1.0301462181840062</v>
      </c>
      <c r="BO21" s="26">
        <f t="shared" si="17"/>
        <v>1.0300817757009346</v>
      </c>
      <c r="BP21" s="26">
        <f t="shared" si="18"/>
        <v>1.0299971647292316</v>
      </c>
      <c r="BQ21" s="26">
        <f t="shared" si="19"/>
        <v>1.0301145122219775</v>
      </c>
      <c r="BR21" s="26"/>
      <c r="BS21" s="26">
        <f t="shared" si="20"/>
        <v>0</v>
      </c>
      <c r="BT21" s="26">
        <f t="shared" si="21"/>
        <v>0</v>
      </c>
      <c r="BU21" s="26">
        <f t="shared" si="22"/>
        <v>0</v>
      </c>
      <c r="BV21" s="26">
        <f t="shared" si="23"/>
        <v>0</v>
      </c>
      <c r="BW21" s="26">
        <f t="shared" si="24"/>
        <v>0</v>
      </c>
      <c r="BX21" s="26"/>
      <c r="BY21" s="26">
        <f t="shared" si="25"/>
        <v>1.0300601202404809</v>
      </c>
      <c r="BZ21" s="26">
        <f t="shared" si="26"/>
        <v>1.0291828793774318</v>
      </c>
      <c r="CA21" s="26">
        <f t="shared" si="27"/>
        <v>1.0302457466918715</v>
      </c>
      <c r="CB21" s="26">
        <f t="shared" si="28"/>
        <v>1.0311926605504587</v>
      </c>
      <c r="CC21" s="26">
        <f t="shared" si="29"/>
        <v>1.0302491103202847</v>
      </c>
      <c r="CD21" s="26"/>
      <c r="CE21" s="26">
        <f t="shared" si="30"/>
        <v>1.0300601202404809</v>
      </c>
      <c r="CF21" s="26">
        <f t="shared" si="31"/>
        <v>1.0291828793774318</v>
      </c>
      <c r="CG21" s="26">
        <f t="shared" si="32"/>
        <v>1.0302457466918715</v>
      </c>
      <c r="CH21" s="26">
        <f t="shared" si="33"/>
        <v>1.0311926605504587</v>
      </c>
      <c r="CI21" s="26">
        <f t="shared" si="34"/>
        <v>1.0302491103202847</v>
      </c>
      <c r="CJ21" s="26"/>
      <c r="CK21" s="26">
        <f t="shared" si="35"/>
        <v>0</v>
      </c>
      <c r="CL21" s="26">
        <f t="shared" si="36"/>
        <v>0</v>
      </c>
      <c r="CM21" s="26">
        <f t="shared" si="37"/>
        <v>0</v>
      </c>
      <c r="CN21" s="26">
        <f t="shared" si="38"/>
        <v>0</v>
      </c>
      <c r="CO21" s="26">
        <f t="shared" si="39"/>
        <v>0</v>
      </c>
    </row>
    <row r="22" spans="1:93" ht="18" customHeight="1" x14ac:dyDescent="0.25">
      <c r="A22" s="13" t="s">
        <v>9</v>
      </c>
      <c r="B22" s="13" t="s">
        <v>10</v>
      </c>
      <c r="C22" s="13" t="s">
        <v>39</v>
      </c>
      <c r="D22" s="13" t="s">
        <v>28</v>
      </c>
      <c r="E22" s="13" t="s">
        <v>40</v>
      </c>
      <c r="F22" s="13" t="s">
        <v>41</v>
      </c>
      <c r="G22" s="13" t="s">
        <v>42</v>
      </c>
      <c r="H22" s="13" t="s">
        <v>15</v>
      </c>
      <c r="I22" s="13" t="s">
        <v>16</v>
      </c>
      <c r="J22" s="14">
        <f>+'Select Tuition Changes'!S27</f>
        <v>0.03</v>
      </c>
      <c r="K22" s="14">
        <f>+'Select Tuition Changes'!T27</f>
        <v>0.03</v>
      </c>
      <c r="L22" s="14">
        <f>+'Select Tuition Changes'!U27</f>
        <v>0.03</v>
      </c>
      <c r="M22" s="14">
        <f>+'Select Tuition Changes'!V27</f>
        <v>0.03</v>
      </c>
      <c r="N22" s="14">
        <f>+'Select Tuition Changes'!W27</f>
        <v>0.03</v>
      </c>
      <c r="O22" s="14"/>
      <c r="P22" s="19">
        <v>3.5000000000000003E-2</v>
      </c>
      <c r="Q22" s="24">
        <f>+'Select Tuition Changes'!Y27-'Tuition Calculations'!AL22</f>
        <v>27569</v>
      </c>
      <c r="R22" s="24">
        <f>+'Select Tuition Changes'!Z27-'Tuition Calculations'!AM22</f>
        <v>28397</v>
      </c>
      <c r="S22" s="24">
        <f>+'Select Tuition Changes'!AA27-'Tuition Calculations'!AN22</f>
        <v>29251</v>
      </c>
      <c r="T22" s="24">
        <f>+'Select Tuition Changes'!AB27-'Tuition Calculations'!AO22</f>
        <v>30131</v>
      </c>
      <c r="U22" s="24">
        <f>+'Select Tuition Changes'!AC27-'Tuition Calculations'!AP22</f>
        <v>31037</v>
      </c>
      <c r="V22" s="24">
        <f>+'Select Tuition Changes'!AD27-'Tuition Calculations'!AQ22</f>
        <v>31969</v>
      </c>
      <c r="W22" s="24"/>
      <c r="X22" s="24">
        <f t="shared" ref="X22:AC22" si="81">+Q21</f>
        <v>16133</v>
      </c>
      <c r="Y22" s="24">
        <f t="shared" si="81"/>
        <v>16619</v>
      </c>
      <c r="Z22" s="24">
        <f t="shared" si="81"/>
        <v>17120</v>
      </c>
      <c r="AA22" s="24">
        <f t="shared" si="81"/>
        <v>17635</v>
      </c>
      <c r="AB22" s="24">
        <f t="shared" si="81"/>
        <v>18164</v>
      </c>
      <c r="AC22" s="24">
        <f t="shared" si="81"/>
        <v>18711</v>
      </c>
      <c r="AD22" s="24"/>
      <c r="AE22" s="24">
        <f t="shared" si="41"/>
        <v>11436</v>
      </c>
      <c r="AF22" s="20">
        <f t="shared" si="45"/>
        <v>11778</v>
      </c>
      <c r="AG22" s="20">
        <f t="shared" si="46"/>
        <v>12131</v>
      </c>
      <c r="AH22" s="20">
        <f t="shared" si="47"/>
        <v>12496</v>
      </c>
      <c r="AI22" s="20">
        <f t="shared" si="48"/>
        <v>12873</v>
      </c>
      <c r="AJ22" s="20">
        <f t="shared" si="49"/>
        <v>13258</v>
      </c>
      <c r="AL22" s="20">
        <f>ROUND($P22*'Select Tuition Changes'!Y27,0)</f>
        <v>1000</v>
      </c>
      <c r="AM22" s="20">
        <f>ROUND($P22*'Select Tuition Changes'!Z27,0)</f>
        <v>1030</v>
      </c>
      <c r="AN22" s="20">
        <f>ROUND($P22*'Select Tuition Changes'!AA27,0)</f>
        <v>1061</v>
      </c>
      <c r="AO22" s="20">
        <f>ROUND($P22*'Select Tuition Changes'!AB27,0)</f>
        <v>1093</v>
      </c>
      <c r="AP22" s="20">
        <f>ROUND($P22*'Select Tuition Changes'!AC27,0)</f>
        <v>1126</v>
      </c>
      <c r="AQ22" s="20">
        <f>ROUND($P22*'Select Tuition Changes'!AD27,0)</f>
        <v>1160</v>
      </c>
      <c r="AS22" s="24">
        <f t="shared" ref="AS22:AX22" si="82">+AL21</f>
        <v>499</v>
      </c>
      <c r="AT22" s="24">
        <f t="shared" si="82"/>
        <v>514</v>
      </c>
      <c r="AU22" s="24">
        <f t="shared" si="82"/>
        <v>529</v>
      </c>
      <c r="AV22" s="24">
        <f t="shared" si="82"/>
        <v>545</v>
      </c>
      <c r="AW22" s="24">
        <f t="shared" si="82"/>
        <v>562</v>
      </c>
      <c r="AX22" s="24">
        <f t="shared" si="82"/>
        <v>579</v>
      </c>
      <c r="AZ22" s="24">
        <f t="shared" si="43"/>
        <v>501</v>
      </c>
      <c r="BA22" s="20">
        <f t="shared" si="3"/>
        <v>516</v>
      </c>
      <c r="BB22" s="20">
        <f t="shared" si="4"/>
        <v>532</v>
      </c>
      <c r="BC22" s="20">
        <f t="shared" si="5"/>
        <v>548</v>
      </c>
      <c r="BD22" s="20">
        <f t="shared" si="6"/>
        <v>564</v>
      </c>
      <c r="BE22" s="20">
        <f t="shared" si="7"/>
        <v>581</v>
      </c>
      <c r="BG22" s="26">
        <f t="shared" si="10"/>
        <v>1.0300337335412963</v>
      </c>
      <c r="BH22" s="26">
        <f t="shared" si="11"/>
        <v>1.0300735993238723</v>
      </c>
      <c r="BI22" s="26">
        <f t="shared" si="12"/>
        <v>1.0300844415575536</v>
      </c>
      <c r="BJ22" s="26">
        <f t="shared" si="13"/>
        <v>1.0300687000099564</v>
      </c>
      <c r="BK22" s="26">
        <f t="shared" si="14"/>
        <v>1.0300286754518799</v>
      </c>
      <c r="BL22" s="26"/>
      <c r="BM22" s="26">
        <f t="shared" si="15"/>
        <v>1.0301245893510196</v>
      </c>
      <c r="BN22" s="26">
        <f t="shared" si="16"/>
        <v>1.0301462181840062</v>
      </c>
      <c r="BO22" s="26">
        <f t="shared" si="17"/>
        <v>1.0300817757009346</v>
      </c>
      <c r="BP22" s="26">
        <f t="shared" si="18"/>
        <v>1.0299971647292316</v>
      </c>
      <c r="BQ22" s="26">
        <f t="shared" si="19"/>
        <v>1.0301145122219775</v>
      </c>
      <c r="BR22" s="26"/>
      <c r="BS22" s="26">
        <f t="shared" si="20"/>
        <v>1.0299055613850996</v>
      </c>
      <c r="BT22" s="26">
        <f t="shared" si="21"/>
        <v>1.0299711326201393</v>
      </c>
      <c r="BU22" s="26">
        <f t="shared" si="22"/>
        <v>1.0300882037754513</v>
      </c>
      <c r="BV22" s="26">
        <f t="shared" si="23"/>
        <v>1.0301696542893726</v>
      </c>
      <c r="BW22" s="26">
        <f t="shared" si="24"/>
        <v>1.0299075584556825</v>
      </c>
      <c r="BX22" s="26"/>
      <c r="BY22" s="26">
        <f t="shared" si="25"/>
        <v>1.03</v>
      </c>
      <c r="BZ22" s="26">
        <f t="shared" si="26"/>
        <v>1.0300970873786408</v>
      </c>
      <c r="CA22" s="26">
        <f t="shared" si="27"/>
        <v>1.0301602262016964</v>
      </c>
      <c r="CB22" s="26">
        <f t="shared" si="28"/>
        <v>1.030192131747484</v>
      </c>
      <c r="CC22" s="26">
        <f t="shared" si="29"/>
        <v>1.0301953818827709</v>
      </c>
      <c r="CD22" s="26"/>
      <c r="CE22" s="26">
        <f t="shared" si="30"/>
        <v>1.0300601202404809</v>
      </c>
      <c r="CF22" s="26">
        <f t="shared" si="31"/>
        <v>1.0291828793774318</v>
      </c>
      <c r="CG22" s="26">
        <f t="shared" si="32"/>
        <v>1.0302457466918715</v>
      </c>
      <c r="CH22" s="26">
        <f t="shared" si="33"/>
        <v>1.0311926605504587</v>
      </c>
      <c r="CI22" s="26">
        <f t="shared" si="34"/>
        <v>1.0302491103202847</v>
      </c>
      <c r="CJ22" s="26"/>
      <c r="CK22" s="26">
        <f t="shared" si="35"/>
        <v>1.0299401197604789</v>
      </c>
      <c r="CL22" s="26">
        <f t="shared" si="36"/>
        <v>1.0310077519379846</v>
      </c>
      <c r="CM22" s="26">
        <f t="shared" si="37"/>
        <v>1.0300751879699248</v>
      </c>
      <c r="CN22" s="26">
        <f t="shared" si="38"/>
        <v>1.0291970802919708</v>
      </c>
      <c r="CO22" s="26">
        <f t="shared" si="39"/>
        <v>1.0301418439716312</v>
      </c>
    </row>
    <row r="23" spans="1:93" ht="18" customHeight="1" x14ac:dyDescent="0.25">
      <c r="A23" s="13" t="s">
        <v>9</v>
      </c>
      <c r="B23" s="13" t="s">
        <v>10</v>
      </c>
      <c r="C23" s="13" t="s">
        <v>44</v>
      </c>
      <c r="D23" s="13" t="s">
        <v>43</v>
      </c>
      <c r="E23" s="13" t="s">
        <v>45</v>
      </c>
      <c r="F23" s="13" t="s">
        <v>46</v>
      </c>
      <c r="G23" s="13" t="s">
        <v>47</v>
      </c>
      <c r="H23" s="13" t="s">
        <v>13</v>
      </c>
      <c r="I23" s="13" t="s">
        <v>14</v>
      </c>
      <c r="J23" s="14">
        <f>+'Select Tuition Changes'!S28</f>
        <v>0.03</v>
      </c>
      <c r="K23" s="14">
        <f>+'Select Tuition Changes'!T28</f>
        <v>0.03</v>
      </c>
      <c r="L23" s="14">
        <f>+'Select Tuition Changes'!U28</f>
        <v>0.03</v>
      </c>
      <c r="M23" s="14">
        <f>+'Select Tuition Changes'!V28</f>
        <v>0.03</v>
      </c>
      <c r="N23" s="14">
        <f>+'Select Tuition Changes'!W28</f>
        <v>0.03</v>
      </c>
      <c r="O23" s="14"/>
      <c r="P23" s="19">
        <v>0.03</v>
      </c>
      <c r="Q23" s="24">
        <f>+'Select Tuition Changes'!Y28-'Tuition Calculations'!AL23</f>
        <v>15470</v>
      </c>
      <c r="R23" s="24">
        <f>+'Select Tuition Changes'!Z28-'Tuition Calculations'!AM23</f>
        <v>15935</v>
      </c>
      <c r="S23" s="24">
        <f>+'Select Tuition Changes'!AA28-'Tuition Calculations'!AN23</f>
        <v>16415</v>
      </c>
      <c r="T23" s="24">
        <f>+'Select Tuition Changes'!AB28-'Tuition Calculations'!AO23</f>
        <v>16910</v>
      </c>
      <c r="U23" s="24">
        <f>+'Select Tuition Changes'!AC28-'Tuition Calculations'!AP23</f>
        <v>17419</v>
      </c>
      <c r="V23" s="24">
        <f>+'Select Tuition Changes'!AD28-'Tuition Calculations'!AQ23</f>
        <v>17943</v>
      </c>
      <c r="W23" s="24"/>
      <c r="X23" s="24">
        <f t="shared" ref="X23:AC23" si="83">+Q23</f>
        <v>15470</v>
      </c>
      <c r="Y23" s="24">
        <f t="shared" si="83"/>
        <v>15935</v>
      </c>
      <c r="Z23" s="24">
        <f t="shared" si="83"/>
        <v>16415</v>
      </c>
      <c r="AA23" s="24">
        <f t="shared" si="83"/>
        <v>16910</v>
      </c>
      <c r="AB23" s="24">
        <f t="shared" si="83"/>
        <v>17419</v>
      </c>
      <c r="AC23" s="24">
        <f t="shared" si="83"/>
        <v>17943</v>
      </c>
      <c r="AD23" s="24"/>
      <c r="AE23" s="24">
        <f t="shared" si="41"/>
        <v>0</v>
      </c>
      <c r="AF23" s="20">
        <f t="shared" si="45"/>
        <v>0</v>
      </c>
      <c r="AG23" s="20">
        <f t="shared" si="46"/>
        <v>0</v>
      </c>
      <c r="AH23" s="20">
        <f t="shared" si="47"/>
        <v>0</v>
      </c>
      <c r="AI23" s="20">
        <f t="shared" si="48"/>
        <v>0</v>
      </c>
      <c r="AJ23" s="20">
        <f t="shared" si="49"/>
        <v>0</v>
      </c>
      <c r="AL23" s="20">
        <f>ROUND($P23*'Select Tuition Changes'!Y28,0)</f>
        <v>478</v>
      </c>
      <c r="AM23" s="20">
        <f>ROUND($P23*'Select Tuition Changes'!Z28,0)</f>
        <v>493</v>
      </c>
      <c r="AN23" s="20">
        <f>ROUND($P23*'Select Tuition Changes'!AA28,0)</f>
        <v>508</v>
      </c>
      <c r="AO23" s="20">
        <f>ROUND($P23*'Select Tuition Changes'!AB28,0)</f>
        <v>523</v>
      </c>
      <c r="AP23" s="20">
        <f>ROUND($P23*'Select Tuition Changes'!AC28,0)</f>
        <v>539</v>
      </c>
      <c r="AQ23" s="20">
        <f>ROUND($P23*'Select Tuition Changes'!AD28,0)</f>
        <v>555</v>
      </c>
      <c r="AS23" s="24">
        <f t="shared" ref="AS23:AX23" si="84">+AL23</f>
        <v>478</v>
      </c>
      <c r="AT23" s="24">
        <f t="shared" si="84"/>
        <v>493</v>
      </c>
      <c r="AU23" s="24">
        <f t="shared" si="84"/>
        <v>508</v>
      </c>
      <c r="AV23" s="24">
        <f t="shared" si="84"/>
        <v>523</v>
      </c>
      <c r="AW23" s="24">
        <f t="shared" si="84"/>
        <v>539</v>
      </c>
      <c r="AX23" s="24">
        <f t="shared" si="84"/>
        <v>555</v>
      </c>
      <c r="AZ23" s="24">
        <f t="shared" si="43"/>
        <v>0</v>
      </c>
      <c r="BA23" s="20">
        <f t="shared" si="3"/>
        <v>0</v>
      </c>
      <c r="BB23" s="20">
        <f t="shared" si="4"/>
        <v>0</v>
      </c>
      <c r="BC23" s="20">
        <f t="shared" si="5"/>
        <v>0</v>
      </c>
      <c r="BD23" s="20">
        <f t="shared" si="6"/>
        <v>0</v>
      </c>
      <c r="BE23" s="20">
        <f t="shared" si="7"/>
        <v>0</v>
      </c>
      <c r="BG23" s="26">
        <f t="shared" si="10"/>
        <v>1.0300581771170005</v>
      </c>
      <c r="BH23" s="26">
        <f t="shared" si="11"/>
        <v>1.0301223721368058</v>
      </c>
      <c r="BI23" s="26">
        <f t="shared" si="12"/>
        <v>1.0301553457203778</v>
      </c>
      <c r="BJ23" s="26">
        <f t="shared" si="13"/>
        <v>1.0301005322294501</v>
      </c>
      <c r="BK23" s="26">
        <f t="shared" si="14"/>
        <v>1.0300820942648832</v>
      </c>
      <c r="BL23" s="26"/>
      <c r="BM23" s="26">
        <f t="shared" si="15"/>
        <v>1.0300581771170005</v>
      </c>
      <c r="BN23" s="26">
        <f t="shared" si="16"/>
        <v>1.0301223721368058</v>
      </c>
      <c r="BO23" s="26">
        <f t="shared" si="17"/>
        <v>1.0301553457203778</v>
      </c>
      <c r="BP23" s="26">
        <f t="shared" si="18"/>
        <v>1.0301005322294501</v>
      </c>
      <c r="BQ23" s="26">
        <f t="shared" si="19"/>
        <v>1.0300820942648832</v>
      </c>
      <c r="BR23" s="26"/>
      <c r="BS23" s="26">
        <f t="shared" si="20"/>
        <v>0</v>
      </c>
      <c r="BT23" s="26">
        <f t="shared" si="21"/>
        <v>0</v>
      </c>
      <c r="BU23" s="26">
        <f t="shared" si="22"/>
        <v>0</v>
      </c>
      <c r="BV23" s="26">
        <f t="shared" si="23"/>
        <v>0</v>
      </c>
      <c r="BW23" s="26">
        <f t="shared" si="24"/>
        <v>0</v>
      </c>
      <c r="BX23" s="26"/>
      <c r="BY23" s="26">
        <f t="shared" si="25"/>
        <v>1.0313807531380754</v>
      </c>
      <c r="BZ23" s="26">
        <f t="shared" si="26"/>
        <v>1.0304259634888437</v>
      </c>
      <c r="CA23" s="26">
        <f t="shared" si="27"/>
        <v>1.0295275590551181</v>
      </c>
      <c r="CB23" s="26">
        <f t="shared" si="28"/>
        <v>1.0305927342256214</v>
      </c>
      <c r="CC23" s="26">
        <f t="shared" si="29"/>
        <v>1.0296846011131726</v>
      </c>
      <c r="CD23" s="26"/>
      <c r="CE23" s="26">
        <f t="shared" si="30"/>
        <v>1.0313807531380754</v>
      </c>
      <c r="CF23" s="26">
        <f t="shared" si="31"/>
        <v>1.0304259634888437</v>
      </c>
      <c r="CG23" s="26">
        <f t="shared" si="32"/>
        <v>1.0295275590551181</v>
      </c>
      <c r="CH23" s="26">
        <f t="shared" si="33"/>
        <v>1.0305927342256214</v>
      </c>
      <c r="CI23" s="26">
        <f t="shared" si="34"/>
        <v>1.0296846011131726</v>
      </c>
      <c r="CJ23" s="26"/>
      <c r="CK23" s="26">
        <f t="shared" si="35"/>
        <v>0</v>
      </c>
      <c r="CL23" s="26">
        <f t="shared" si="36"/>
        <v>0</v>
      </c>
      <c r="CM23" s="26">
        <f t="shared" si="37"/>
        <v>0</v>
      </c>
      <c r="CN23" s="26">
        <f t="shared" si="38"/>
        <v>0</v>
      </c>
      <c r="CO23" s="26">
        <f t="shared" si="39"/>
        <v>0</v>
      </c>
    </row>
    <row r="24" spans="1:93" ht="18" customHeight="1" x14ac:dyDescent="0.25">
      <c r="A24" s="13" t="s">
        <v>9</v>
      </c>
      <c r="B24" s="13" t="s">
        <v>10</v>
      </c>
      <c r="C24" s="13" t="s">
        <v>44</v>
      </c>
      <c r="D24" s="13" t="s">
        <v>43</v>
      </c>
      <c r="E24" s="13" t="s">
        <v>45</v>
      </c>
      <c r="F24" s="13" t="s">
        <v>46</v>
      </c>
      <c r="G24" s="13" t="s">
        <v>47</v>
      </c>
      <c r="H24" s="13" t="s">
        <v>15</v>
      </c>
      <c r="I24" s="13" t="s">
        <v>16</v>
      </c>
      <c r="J24" s="14">
        <f>+'Select Tuition Changes'!S29</f>
        <v>0.03</v>
      </c>
      <c r="K24" s="14">
        <f>+'Select Tuition Changes'!T29</f>
        <v>0.03</v>
      </c>
      <c r="L24" s="14">
        <f>+'Select Tuition Changes'!U29</f>
        <v>0.03</v>
      </c>
      <c r="M24" s="14">
        <f>+'Select Tuition Changes'!V29</f>
        <v>0.03</v>
      </c>
      <c r="N24" s="14">
        <f>+'Select Tuition Changes'!W29</f>
        <v>0.03</v>
      </c>
      <c r="O24" s="14"/>
      <c r="P24" s="19">
        <v>3.5000000000000003E-2</v>
      </c>
      <c r="Q24" s="24">
        <f>+'Select Tuition Changes'!Y29-'Tuition Calculations'!AL24</f>
        <v>27427</v>
      </c>
      <c r="R24" s="24">
        <f>+'Select Tuition Changes'!Z29-'Tuition Calculations'!AM24</f>
        <v>28252</v>
      </c>
      <c r="S24" s="24">
        <f>+'Select Tuition Changes'!AA29-'Tuition Calculations'!AN24</f>
        <v>29101</v>
      </c>
      <c r="T24" s="24">
        <f>+'Select Tuition Changes'!AB29-'Tuition Calculations'!AO24</f>
        <v>29975</v>
      </c>
      <c r="U24" s="24">
        <f>+'Select Tuition Changes'!AC29-'Tuition Calculations'!AP24</f>
        <v>30875</v>
      </c>
      <c r="V24" s="24">
        <f>+'Select Tuition Changes'!AD29-'Tuition Calculations'!AQ24</f>
        <v>31802</v>
      </c>
      <c r="W24" s="24"/>
      <c r="X24" s="24">
        <f t="shared" ref="X24:AC24" si="85">+Q23</f>
        <v>15470</v>
      </c>
      <c r="Y24" s="24">
        <f t="shared" si="85"/>
        <v>15935</v>
      </c>
      <c r="Z24" s="24">
        <f t="shared" si="85"/>
        <v>16415</v>
      </c>
      <c r="AA24" s="24">
        <f t="shared" si="85"/>
        <v>16910</v>
      </c>
      <c r="AB24" s="24">
        <f t="shared" si="85"/>
        <v>17419</v>
      </c>
      <c r="AC24" s="24">
        <f t="shared" si="85"/>
        <v>17943</v>
      </c>
      <c r="AD24" s="24"/>
      <c r="AE24" s="24">
        <f t="shared" si="41"/>
        <v>11957</v>
      </c>
      <c r="AF24" s="20">
        <f t="shared" si="45"/>
        <v>12317</v>
      </c>
      <c r="AG24" s="20">
        <f t="shared" si="46"/>
        <v>12686</v>
      </c>
      <c r="AH24" s="20">
        <f t="shared" si="47"/>
        <v>13065</v>
      </c>
      <c r="AI24" s="20">
        <f t="shared" si="48"/>
        <v>13456</v>
      </c>
      <c r="AJ24" s="20">
        <f t="shared" si="49"/>
        <v>13859</v>
      </c>
      <c r="AL24" s="20">
        <f>ROUND($P24*'Select Tuition Changes'!Y29,0)</f>
        <v>995</v>
      </c>
      <c r="AM24" s="20">
        <f>ROUND($P24*'Select Tuition Changes'!Z29,0)</f>
        <v>1025</v>
      </c>
      <c r="AN24" s="20">
        <f>ROUND($P24*'Select Tuition Changes'!AA29,0)</f>
        <v>1055</v>
      </c>
      <c r="AO24" s="20">
        <f>ROUND($P24*'Select Tuition Changes'!AB29,0)</f>
        <v>1087</v>
      </c>
      <c r="AP24" s="20">
        <f>ROUND($P24*'Select Tuition Changes'!AC29,0)</f>
        <v>1120</v>
      </c>
      <c r="AQ24" s="20">
        <f>ROUND($P24*'Select Tuition Changes'!AD29,0)</f>
        <v>1153</v>
      </c>
      <c r="AS24" s="24">
        <f t="shared" ref="AS24:AX24" si="86">+AL23</f>
        <v>478</v>
      </c>
      <c r="AT24" s="24">
        <f t="shared" si="86"/>
        <v>493</v>
      </c>
      <c r="AU24" s="24">
        <f t="shared" si="86"/>
        <v>508</v>
      </c>
      <c r="AV24" s="24">
        <f t="shared" si="86"/>
        <v>523</v>
      </c>
      <c r="AW24" s="24">
        <f t="shared" si="86"/>
        <v>539</v>
      </c>
      <c r="AX24" s="24">
        <f t="shared" si="86"/>
        <v>555</v>
      </c>
      <c r="AZ24" s="24">
        <f t="shared" si="43"/>
        <v>517</v>
      </c>
      <c r="BA24" s="20">
        <f t="shared" si="3"/>
        <v>532</v>
      </c>
      <c r="BB24" s="20">
        <f t="shared" si="4"/>
        <v>547</v>
      </c>
      <c r="BC24" s="20">
        <f t="shared" si="5"/>
        <v>564</v>
      </c>
      <c r="BD24" s="20">
        <f t="shared" si="6"/>
        <v>581</v>
      </c>
      <c r="BE24" s="20">
        <f t="shared" si="7"/>
        <v>598</v>
      </c>
      <c r="BG24" s="26">
        <f t="shared" si="10"/>
        <v>1.0300798483246436</v>
      </c>
      <c r="BH24" s="26">
        <f t="shared" si="11"/>
        <v>1.0300509698428431</v>
      </c>
      <c r="BI24" s="26">
        <f t="shared" si="12"/>
        <v>1.0300333321878974</v>
      </c>
      <c r="BJ24" s="26">
        <f t="shared" si="13"/>
        <v>1.0300250208507089</v>
      </c>
      <c r="BK24" s="26">
        <f t="shared" si="14"/>
        <v>1.0300242914979758</v>
      </c>
      <c r="BL24" s="26"/>
      <c r="BM24" s="26">
        <f t="shared" si="15"/>
        <v>1.0300581771170005</v>
      </c>
      <c r="BN24" s="26">
        <f t="shared" si="16"/>
        <v>1.0301223721368058</v>
      </c>
      <c r="BO24" s="26">
        <f t="shared" si="17"/>
        <v>1.0301553457203778</v>
      </c>
      <c r="BP24" s="26">
        <f t="shared" si="18"/>
        <v>1.0301005322294501</v>
      </c>
      <c r="BQ24" s="26">
        <f t="shared" si="19"/>
        <v>1.0300820942648832</v>
      </c>
      <c r="BR24" s="26"/>
      <c r="BS24" s="26">
        <f t="shared" si="20"/>
        <v>1.0301078865936271</v>
      </c>
      <c r="BT24" s="26">
        <f t="shared" si="21"/>
        <v>1.0299585938134286</v>
      </c>
      <c r="BU24" s="26">
        <f t="shared" si="22"/>
        <v>1.0298754532555574</v>
      </c>
      <c r="BV24" s="26">
        <f t="shared" si="23"/>
        <v>1.0299272866437046</v>
      </c>
      <c r="BW24" s="26">
        <f t="shared" si="24"/>
        <v>1.029949464922711</v>
      </c>
      <c r="BX24" s="26"/>
      <c r="BY24" s="26">
        <f t="shared" si="25"/>
        <v>1.0301507537688441</v>
      </c>
      <c r="BZ24" s="26">
        <f t="shared" si="26"/>
        <v>1.0292682926829269</v>
      </c>
      <c r="CA24" s="26">
        <f t="shared" si="27"/>
        <v>1.0303317535545025</v>
      </c>
      <c r="CB24" s="26">
        <f t="shared" si="28"/>
        <v>1.0303587856485741</v>
      </c>
      <c r="CC24" s="26">
        <f t="shared" si="29"/>
        <v>1.0294642857142857</v>
      </c>
      <c r="CD24" s="26"/>
      <c r="CE24" s="26">
        <f t="shared" si="30"/>
        <v>1.0313807531380754</v>
      </c>
      <c r="CF24" s="26">
        <f t="shared" si="31"/>
        <v>1.0304259634888437</v>
      </c>
      <c r="CG24" s="26">
        <f t="shared" si="32"/>
        <v>1.0295275590551181</v>
      </c>
      <c r="CH24" s="26">
        <f t="shared" si="33"/>
        <v>1.0305927342256214</v>
      </c>
      <c r="CI24" s="26">
        <f t="shared" si="34"/>
        <v>1.0296846011131726</v>
      </c>
      <c r="CJ24" s="26"/>
      <c r="CK24" s="26">
        <f t="shared" si="35"/>
        <v>1.0290135396518376</v>
      </c>
      <c r="CL24" s="26">
        <f t="shared" si="36"/>
        <v>1.0281954887218046</v>
      </c>
      <c r="CM24" s="26">
        <f t="shared" si="37"/>
        <v>1.0310786106032908</v>
      </c>
      <c r="CN24" s="26">
        <f t="shared" si="38"/>
        <v>1.0301418439716312</v>
      </c>
      <c r="CO24" s="26">
        <f t="shared" si="39"/>
        <v>1.0292598967297764</v>
      </c>
    </row>
    <row r="25" spans="1:93" ht="18" customHeight="1" x14ac:dyDescent="0.25">
      <c r="A25" s="13" t="s">
        <v>9</v>
      </c>
      <c r="B25" s="13" t="s">
        <v>10</v>
      </c>
      <c r="C25" s="13" t="s">
        <v>48</v>
      </c>
      <c r="D25" s="13" t="s">
        <v>32</v>
      </c>
      <c r="E25" s="13" t="s">
        <v>49</v>
      </c>
      <c r="F25" s="13" t="s">
        <v>48</v>
      </c>
      <c r="G25" s="13" t="s">
        <v>50</v>
      </c>
      <c r="H25" s="13" t="s">
        <v>13</v>
      </c>
      <c r="I25" s="13" t="s">
        <v>14</v>
      </c>
      <c r="J25" s="14">
        <f>+'Select Tuition Changes'!S30</f>
        <v>0.03</v>
      </c>
      <c r="K25" s="14">
        <f>+'Select Tuition Changes'!T30</f>
        <v>0.03</v>
      </c>
      <c r="L25" s="14">
        <f>+'Select Tuition Changes'!U30</f>
        <v>0.03</v>
      </c>
      <c r="M25" s="14">
        <f>+'Select Tuition Changes'!V30</f>
        <v>0.03</v>
      </c>
      <c r="N25" s="14">
        <f>+'Select Tuition Changes'!W30</f>
        <v>0.03</v>
      </c>
      <c r="O25" s="14"/>
      <c r="P25" s="19">
        <v>0.03</v>
      </c>
      <c r="Q25" s="24">
        <f>+'Select Tuition Changes'!Y30-'Tuition Calculations'!AL25</f>
        <v>16116</v>
      </c>
      <c r="R25" s="24">
        <f>+'Select Tuition Changes'!Z30-'Tuition Calculations'!AM25</f>
        <v>16602</v>
      </c>
      <c r="S25" s="24">
        <f>+'Select Tuition Changes'!AA30-'Tuition Calculations'!AN25</f>
        <v>17102</v>
      </c>
      <c r="T25" s="24">
        <f>+'Select Tuition Changes'!AB30-'Tuition Calculations'!AO25</f>
        <v>17617</v>
      </c>
      <c r="U25" s="24">
        <f>+'Select Tuition Changes'!AC30-'Tuition Calculations'!AP25</f>
        <v>18147</v>
      </c>
      <c r="V25" s="24">
        <f>+'Select Tuition Changes'!AD30-'Tuition Calculations'!AQ25</f>
        <v>18694</v>
      </c>
      <c r="W25" s="24"/>
      <c r="X25" s="24">
        <f t="shared" ref="X25:AC25" si="87">+Q25</f>
        <v>16116</v>
      </c>
      <c r="Y25" s="24">
        <f t="shared" si="87"/>
        <v>16602</v>
      </c>
      <c r="Z25" s="24">
        <f t="shared" si="87"/>
        <v>17102</v>
      </c>
      <c r="AA25" s="24">
        <f t="shared" si="87"/>
        <v>17617</v>
      </c>
      <c r="AB25" s="24">
        <f t="shared" si="87"/>
        <v>18147</v>
      </c>
      <c r="AC25" s="24">
        <f t="shared" si="87"/>
        <v>18694</v>
      </c>
      <c r="AD25" s="24"/>
      <c r="AE25" s="24">
        <f t="shared" si="41"/>
        <v>0</v>
      </c>
      <c r="AF25" s="20">
        <f t="shared" si="45"/>
        <v>0</v>
      </c>
      <c r="AG25" s="20">
        <f t="shared" si="46"/>
        <v>0</v>
      </c>
      <c r="AH25" s="20">
        <f t="shared" si="47"/>
        <v>0</v>
      </c>
      <c r="AI25" s="20">
        <f t="shared" si="48"/>
        <v>0</v>
      </c>
      <c r="AJ25" s="20">
        <f t="shared" si="49"/>
        <v>0</v>
      </c>
      <c r="AL25" s="20">
        <f>ROUND($P25*'Select Tuition Changes'!Y30,0)</f>
        <v>498</v>
      </c>
      <c r="AM25" s="20">
        <f>ROUND($P25*'Select Tuition Changes'!Z30,0)</f>
        <v>513</v>
      </c>
      <c r="AN25" s="20">
        <f>ROUND($P25*'Select Tuition Changes'!AA30,0)</f>
        <v>529</v>
      </c>
      <c r="AO25" s="20">
        <f>ROUND($P25*'Select Tuition Changes'!AB30,0)</f>
        <v>545</v>
      </c>
      <c r="AP25" s="20">
        <f>ROUND($P25*'Select Tuition Changes'!AC30,0)</f>
        <v>561</v>
      </c>
      <c r="AQ25" s="20">
        <f>ROUND($P25*'Select Tuition Changes'!AD30,0)</f>
        <v>578</v>
      </c>
      <c r="AS25" s="24">
        <f t="shared" ref="AS25:AX25" si="88">+AL25</f>
        <v>498</v>
      </c>
      <c r="AT25" s="24">
        <f t="shared" si="88"/>
        <v>513</v>
      </c>
      <c r="AU25" s="24">
        <f t="shared" si="88"/>
        <v>529</v>
      </c>
      <c r="AV25" s="24">
        <f t="shared" si="88"/>
        <v>545</v>
      </c>
      <c r="AW25" s="24">
        <f t="shared" si="88"/>
        <v>561</v>
      </c>
      <c r="AX25" s="24">
        <f t="shared" si="88"/>
        <v>578</v>
      </c>
      <c r="AZ25" s="24">
        <f t="shared" si="43"/>
        <v>0</v>
      </c>
      <c r="BA25" s="20">
        <f t="shared" si="3"/>
        <v>0</v>
      </c>
      <c r="BB25" s="20">
        <f t="shared" si="4"/>
        <v>0</v>
      </c>
      <c r="BC25" s="20">
        <f t="shared" si="5"/>
        <v>0</v>
      </c>
      <c r="BD25" s="20">
        <f t="shared" si="6"/>
        <v>0</v>
      </c>
      <c r="BE25" s="20">
        <f t="shared" si="7"/>
        <v>0</v>
      </c>
      <c r="BG25" s="26">
        <f t="shared" si="10"/>
        <v>1.0301563663440059</v>
      </c>
      <c r="BH25" s="26">
        <f t="shared" si="11"/>
        <v>1.0301168533911578</v>
      </c>
      <c r="BI25" s="26">
        <f t="shared" si="12"/>
        <v>1.0301134370249094</v>
      </c>
      <c r="BJ25" s="26">
        <f t="shared" si="13"/>
        <v>1.0300845773968326</v>
      </c>
      <c r="BK25" s="26">
        <f t="shared" si="14"/>
        <v>1.0301427233151486</v>
      </c>
      <c r="BL25" s="26"/>
      <c r="BM25" s="26">
        <f t="shared" si="15"/>
        <v>1.0301563663440059</v>
      </c>
      <c r="BN25" s="26">
        <f t="shared" si="16"/>
        <v>1.0301168533911578</v>
      </c>
      <c r="BO25" s="26">
        <f t="shared" si="17"/>
        <v>1.0301134370249094</v>
      </c>
      <c r="BP25" s="26">
        <f t="shared" si="18"/>
        <v>1.0300845773968326</v>
      </c>
      <c r="BQ25" s="26">
        <f t="shared" si="19"/>
        <v>1.0301427233151486</v>
      </c>
      <c r="BR25" s="26"/>
      <c r="BS25" s="26">
        <f t="shared" si="20"/>
        <v>0</v>
      </c>
      <c r="BT25" s="26">
        <f t="shared" si="21"/>
        <v>0</v>
      </c>
      <c r="BU25" s="26">
        <f t="shared" si="22"/>
        <v>0</v>
      </c>
      <c r="BV25" s="26">
        <f t="shared" si="23"/>
        <v>0</v>
      </c>
      <c r="BW25" s="26">
        <f t="shared" si="24"/>
        <v>0</v>
      </c>
      <c r="BX25" s="26"/>
      <c r="BY25" s="26">
        <f t="shared" si="25"/>
        <v>1.0301204819277108</v>
      </c>
      <c r="BZ25" s="26">
        <f t="shared" si="26"/>
        <v>1.0311890838206628</v>
      </c>
      <c r="CA25" s="26">
        <f t="shared" si="27"/>
        <v>1.0302457466918715</v>
      </c>
      <c r="CB25" s="26">
        <f t="shared" si="28"/>
        <v>1.0293577981651376</v>
      </c>
      <c r="CC25" s="26">
        <f t="shared" si="29"/>
        <v>1.0303030303030303</v>
      </c>
      <c r="CD25" s="26"/>
      <c r="CE25" s="26">
        <f t="shared" si="30"/>
        <v>1.0301204819277108</v>
      </c>
      <c r="CF25" s="26">
        <f t="shared" si="31"/>
        <v>1.0311890838206628</v>
      </c>
      <c r="CG25" s="26">
        <f t="shared" si="32"/>
        <v>1.0302457466918715</v>
      </c>
      <c r="CH25" s="26">
        <f t="shared" si="33"/>
        <v>1.0293577981651376</v>
      </c>
      <c r="CI25" s="26">
        <f t="shared" si="34"/>
        <v>1.0303030303030303</v>
      </c>
      <c r="CJ25" s="26"/>
      <c r="CK25" s="26">
        <f t="shared" si="35"/>
        <v>0</v>
      </c>
      <c r="CL25" s="26">
        <f t="shared" si="36"/>
        <v>0</v>
      </c>
      <c r="CM25" s="26">
        <f t="shared" si="37"/>
        <v>0</v>
      </c>
      <c r="CN25" s="26">
        <f t="shared" si="38"/>
        <v>0</v>
      </c>
      <c r="CO25" s="26">
        <f t="shared" si="39"/>
        <v>0</v>
      </c>
    </row>
    <row r="26" spans="1:93" ht="18" customHeight="1" x14ac:dyDescent="0.25">
      <c r="A26" s="13" t="s">
        <v>9</v>
      </c>
      <c r="B26" s="13" t="s">
        <v>10</v>
      </c>
      <c r="C26" s="13" t="s">
        <v>48</v>
      </c>
      <c r="D26" s="13" t="s">
        <v>32</v>
      </c>
      <c r="E26" s="13" t="s">
        <v>49</v>
      </c>
      <c r="F26" s="13" t="s">
        <v>48</v>
      </c>
      <c r="G26" s="13" t="s">
        <v>50</v>
      </c>
      <c r="H26" s="13" t="s">
        <v>15</v>
      </c>
      <c r="I26" s="13" t="s">
        <v>16</v>
      </c>
      <c r="J26" s="14">
        <f>+'Select Tuition Changes'!S31</f>
        <v>0.03</v>
      </c>
      <c r="K26" s="14">
        <f>+'Select Tuition Changes'!T31</f>
        <v>0.03</v>
      </c>
      <c r="L26" s="14">
        <f>+'Select Tuition Changes'!U31</f>
        <v>0.03</v>
      </c>
      <c r="M26" s="14">
        <f>+'Select Tuition Changes'!V31</f>
        <v>0.03</v>
      </c>
      <c r="N26" s="14">
        <f>+'Select Tuition Changes'!W31</f>
        <v>0.03</v>
      </c>
      <c r="O26" s="14"/>
      <c r="P26" s="19">
        <v>3.5000000000000003E-2</v>
      </c>
      <c r="Q26" s="24">
        <f>+'Select Tuition Changes'!Y31-'Tuition Calculations'!AL26</f>
        <v>32557</v>
      </c>
      <c r="R26" s="24">
        <f>+'Select Tuition Changes'!Z31-'Tuition Calculations'!AM26</f>
        <v>33536</v>
      </c>
      <c r="S26" s="24">
        <f>+'Select Tuition Changes'!AA31-'Tuition Calculations'!AN26</f>
        <v>34543</v>
      </c>
      <c r="T26" s="24">
        <f>+'Select Tuition Changes'!AB31-'Tuition Calculations'!AO26</f>
        <v>35580</v>
      </c>
      <c r="U26" s="24">
        <f>+'Select Tuition Changes'!AC31-'Tuition Calculations'!AP26</f>
        <v>36648</v>
      </c>
      <c r="V26" s="24">
        <f>+'Select Tuition Changes'!AD31-'Tuition Calculations'!AQ26</f>
        <v>37748</v>
      </c>
      <c r="W26" s="24"/>
      <c r="X26" s="24">
        <f t="shared" ref="X26:AC26" si="89">+Q25</f>
        <v>16116</v>
      </c>
      <c r="Y26" s="24">
        <f t="shared" si="89"/>
        <v>16602</v>
      </c>
      <c r="Z26" s="24">
        <f t="shared" si="89"/>
        <v>17102</v>
      </c>
      <c r="AA26" s="24">
        <f t="shared" si="89"/>
        <v>17617</v>
      </c>
      <c r="AB26" s="24">
        <f t="shared" si="89"/>
        <v>18147</v>
      </c>
      <c r="AC26" s="24">
        <f t="shared" si="89"/>
        <v>18694</v>
      </c>
      <c r="AD26" s="24"/>
      <c r="AE26" s="24">
        <f t="shared" si="41"/>
        <v>16441</v>
      </c>
      <c r="AF26" s="20">
        <f t="shared" si="45"/>
        <v>16934</v>
      </c>
      <c r="AG26" s="20">
        <f t="shared" si="46"/>
        <v>17441</v>
      </c>
      <c r="AH26" s="20">
        <f t="shared" si="47"/>
        <v>17963</v>
      </c>
      <c r="AI26" s="20">
        <f t="shared" si="48"/>
        <v>18501</v>
      </c>
      <c r="AJ26" s="20">
        <f t="shared" si="49"/>
        <v>19054</v>
      </c>
      <c r="AL26" s="20">
        <f>ROUND($P26*'Select Tuition Changes'!Y31,0)</f>
        <v>1181</v>
      </c>
      <c r="AM26" s="20">
        <f>ROUND($P26*'Select Tuition Changes'!Z31,0)</f>
        <v>1216</v>
      </c>
      <c r="AN26" s="20">
        <f>ROUND($P26*'Select Tuition Changes'!AA31,0)</f>
        <v>1253</v>
      </c>
      <c r="AO26" s="20">
        <f>ROUND($P26*'Select Tuition Changes'!AB31,0)</f>
        <v>1290</v>
      </c>
      <c r="AP26" s="20">
        <f>ROUND($P26*'Select Tuition Changes'!AC31,0)</f>
        <v>1329</v>
      </c>
      <c r="AQ26" s="20">
        <f>ROUND($P26*'Select Tuition Changes'!AD31,0)</f>
        <v>1369</v>
      </c>
      <c r="AS26" s="24">
        <f t="shared" ref="AS26:AX26" si="90">+AL25</f>
        <v>498</v>
      </c>
      <c r="AT26" s="24">
        <f t="shared" si="90"/>
        <v>513</v>
      </c>
      <c r="AU26" s="24">
        <f t="shared" si="90"/>
        <v>529</v>
      </c>
      <c r="AV26" s="24">
        <f t="shared" si="90"/>
        <v>545</v>
      </c>
      <c r="AW26" s="24">
        <f t="shared" si="90"/>
        <v>561</v>
      </c>
      <c r="AX26" s="24">
        <f t="shared" si="90"/>
        <v>578</v>
      </c>
      <c r="AZ26" s="24">
        <f t="shared" si="43"/>
        <v>683</v>
      </c>
      <c r="BA26" s="20">
        <f t="shared" si="3"/>
        <v>703</v>
      </c>
      <c r="BB26" s="20">
        <f t="shared" si="4"/>
        <v>724</v>
      </c>
      <c r="BC26" s="20">
        <f t="shared" si="5"/>
        <v>745</v>
      </c>
      <c r="BD26" s="20">
        <f t="shared" si="6"/>
        <v>768</v>
      </c>
      <c r="BE26" s="20">
        <f t="shared" si="7"/>
        <v>791</v>
      </c>
      <c r="BG26" s="26">
        <f t="shared" si="10"/>
        <v>1.0300703381761218</v>
      </c>
      <c r="BH26" s="26">
        <f t="shared" si="11"/>
        <v>1.0300274332061068</v>
      </c>
      <c r="BI26" s="26">
        <f t="shared" si="12"/>
        <v>1.0300205540920013</v>
      </c>
      <c r="BJ26" s="26">
        <f t="shared" si="13"/>
        <v>1.0300168634064082</v>
      </c>
      <c r="BK26" s="26">
        <f t="shared" si="14"/>
        <v>1.0300152805064395</v>
      </c>
      <c r="BL26" s="26"/>
      <c r="BM26" s="26">
        <f t="shared" si="15"/>
        <v>1.0301563663440059</v>
      </c>
      <c r="BN26" s="26">
        <f t="shared" si="16"/>
        <v>1.0301168533911578</v>
      </c>
      <c r="BO26" s="26">
        <f t="shared" si="17"/>
        <v>1.0301134370249094</v>
      </c>
      <c r="BP26" s="26">
        <f t="shared" si="18"/>
        <v>1.0300845773968326</v>
      </c>
      <c r="BQ26" s="26">
        <f t="shared" si="19"/>
        <v>1.0301427233151486</v>
      </c>
      <c r="BR26" s="26"/>
      <c r="BS26" s="26">
        <f t="shared" si="20"/>
        <v>1.0299860105832979</v>
      </c>
      <c r="BT26" s="26">
        <f t="shared" si="21"/>
        <v>1.0299397661509389</v>
      </c>
      <c r="BU26" s="26">
        <f t="shared" si="22"/>
        <v>1.0299294765208418</v>
      </c>
      <c r="BV26" s="26">
        <f t="shared" si="23"/>
        <v>1.0299504537104047</v>
      </c>
      <c r="BW26" s="26">
        <f t="shared" si="24"/>
        <v>1.0298902762012865</v>
      </c>
      <c r="BX26" s="26"/>
      <c r="BY26" s="26">
        <f t="shared" si="25"/>
        <v>1.029635901778154</v>
      </c>
      <c r="BZ26" s="26">
        <f t="shared" si="26"/>
        <v>1.0304276315789473</v>
      </c>
      <c r="CA26" s="26">
        <f t="shared" si="27"/>
        <v>1.0295291300877893</v>
      </c>
      <c r="CB26" s="26">
        <f t="shared" si="28"/>
        <v>1.0302325581395348</v>
      </c>
      <c r="CC26" s="26">
        <f t="shared" si="29"/>
        <v>1.0300978179082017</v>
      </c>
      <c r="CD26" s="26"/>
      <c r="CE26" s="26">
        <f t="shared" si="30"/>
        <v>1.0301204819277108</v>
      </c>
      <c r="CF26" s="26">
        <f t="shared" si="31"/>
        <v>1.0311890838206628</v>
      </c>
      <c r="CG26" s="26">
        <f t="shared" si="32"/>
        <v>1.0302457466918715</v>
      </c>
      <c r="CH26" s="26">
        <f t="shared" si="33"/>
        <v>1.0293577981651376</v>
      </c>
      <c r="CI26" s="26">
        <f t="shared" si="34"/>
        <v>1.0303030303030303</v>
      </c>
      <c r="CJ26" s="26"/>
      <c r="CK26" s="26">
        <f t="shared" si="35"/>
        <v>1.0292825768667642</v>
      </c>
      <c r="CL26" s="26">
        <f t="shared" si="36"/>
        <v>1.0298719772403984</v>
      </c>
      <c r="CM26" s="26">
        <f t="shared" si="37"/>
        <v>1.0290055248618784</v>
      </c>
      <c r="CN26" s="26">
        <f t="shared" si="38"/>
        <v>1.0308724832214766</v>
      </c>
      <c r="CO26" s="26">
        <f t="shared" si="39"/>
        <v>1.0299479166666667</v>
      </c>
    </row>
    <row r="27" spans="1:93" ht="18" customHeight="1" x14ac:dyDescent="0.25">
      <c r="A27" s="13" t="s">
        <v>9</v>
      </c>
      <c r="B27" s="13" t="s">
        <v>10</v>
      </c>
      <c r="C27" s="13" t="s">
        <v>52</v>
      </c>
      <c r="D27" s="13" t="s">
        <v>51</v>
      </c>
      <c r="E27" s="13" t="s">
        <v>53</v>
      </c>
      <c r="F27" s="13" t="s">
        <v>39</v>
      </c>
      <c r="G27" s="13" t="s">
        <v>54</v>
      </c>
      <c r="H27" s="13" t="s">
        <v>13</v>
      </c>
      <c r="I27" s="13" t="s">
        <v>14</v>
      </c>
      <c r="J27" s="14">
        <f>+'Select Tuition Changes'!S32</f>
        <v>0.03</v>
      </c>
      <c r="K27" s="14">
        <f>+'Select Tuition Changes'!T32</f>
        <v>0.03</v>
      </c>
      <c r="L27" s="14">
        <f>+'Select Tuition Changes'!U32</f>
        <v>0.03</v>
      </c>
      <c r="M27" s="14">
        <f>+'Select Tuition Changes'!V32</f>
        <v>0.03</v>
      </c>
      <c r="N27" s="14">
        <f>+'Select Tuition Changes'!W32</f>
        <v>0.03</v>
      </c>
      <c r="O27" s="14"/>
      <c r="P27" s="19">
        <v>0.03</v>
      </c>
      <c r="Q27" s="24">
        <f>+'Select Tuition Changes'!Y32-'Tuition Calculations'!AL27</f>
        <v>16369</v>
      </c>
      <c r="R27" s="24">
        <f>+'Select Tuition Changes'!Z32-'Tuition Calculations'!AM27</f>
        <v>16861</v>
      </c>
      <c r="S27" s="24">
        <f>+'Select Tuition Changes'!AA32-'Tuition Calculations'!AN27</f>
        <v>17367</v>
      </c>
      <c r="T27" s="24">
        <f>+'Select Tuition Changes'!AB32-'Tuition Calculations'!AO27</f>
        <v>17891</v>
      </c>
      <c r="U27" s="24">
        <f>+'Select Tuition Changes'!AC32-'Tuition Calculations'!AP27</f>
        <v>18429</v>
      </c>
      <c r="V27" s="24">
        <f>+'Select Tuition Changes'!AD32-'Tuition Calculations'!AQ27</f>
        <v>18982</v>
      </c>
      <c r="W27" s="24"/>
      <c r="X27" s="24">
        <f t="shared" ref="X27:AC27" si="91">+Q27</f>
        <v>16369</v>
      </c>
      <c r="Y27" s="24">
        <f t="shared" si="91"/>
        <v>16861</v>
      </c>
      <c r="Z27" s="24">
        <f t="shared" si="91"/>
        <v>17367</v>
      </c>
      <c r="AA27" s="24">
        <f t="shared" si="91"/>
        <v>17891</v>
      </c>
      <c r="AB27" s="24">
        <f t="shared" si="91"/>
        <v>18429</v>
      </c>
      <c r="AC27" s="24">
        <f t="shared" si="91"/>
        <v>18982</v>
      </c>
      <c r="AD27" s="24"/>
      <c r="AE27" s="24">
        <f t="shared" si="41"/>
        <v>0</v>
      </c>
      <c r="AF27" s="20">
        <f t="shared" si="45"/>
        <v>0</v>
      </c>
      <c r="AG27" s="20">
        <f t="shared" si="46"/>
        <v>0</v>
      </c>
      <c r="AH27" s="20">
        <f t="shared" si="47"/>
        <v>0</v>
      </c>
      <c r="AI27" s="20">
        <f t="shared" si="48"/>
        <v>0</v>
      </c>
      <c r="AJ27" s="20">
        <f t="shared" si="49"/>
        <v>0</v>
      </c>
      <c r="AL27" s="20">
        <f>ROUND($P27*'Select Tuition Changes'!Y32,0)</f>
        <v>506</v>
      </c>
      <c r="AM27" s="20">
        <f>ROUND($P27*'Select Tuition Changes'!Z32,0)</f>
        <v>521</v>
      </c>
      <c r="AN27" s="20">
        <f>ROUND($P27*'Select Tuition Changes'!AA32,0)</f>
        <v>537</v>
      </c>
      <c r="AO27" s="20">
        <f>ROUND($P27*'Select Tuition Changes'!AB32,0)</f>
        <v>553</v>
      </c>
      <c r="AP27" s="20">
        <f>ROUND($P27*'Select Tuition Changes'!AC32,0)</f>
        <v>570</v>
      </c>
      <c r="AQ27" s="20">
        <f>ROUND($P27*'Select Tuition Changes'!AD32,0)</f>
        <v>587</v>
      </c>
      <c r="AS27" s="24">
        <f t="shared" ref="AS27:AX27" si="92">+AL27</f>
        <v>506</v>
      </c>
      <c r="AT27" s="24">
        <f t="shared" si="92"/>
        <v>521</v>
      </c>
      <c r="AU27" s="24">
        <f t="shared" si="92"/>
        <v>537</v>
      </c>
      <c r="AV27" s="24">
        <f t="shared" si="92"/>
        <v>553</v>
      </c>
      <c r="AW27" s="24">
        <f t="shared" si="92"/>
        <v>570</v>
      </c>
      <c r="AX27" s="24">
        <f t="shared" si="92"/>
        <v>587</v>
      </c>
      <c r="AZ27" s="24">
        <f t="shared" si="43"/>
        <v>0</v>
      </c>
      <c r="BA27" s="20">
        <f t="shared" si="3"/>
        <v>0</v>
      </c>
      <c r="BB27" s="20">
        <f t="shared" si="4"/>
        <v>0</v>
      </c>
      <c r="BC27" s="20">
        <f t="shared" si="5"/>
        <v>0</v>
      </c>
      <c r="BD27" s="20">
        <f t="shared" si="6"/>
        <v>0</v>
      </c>
      <c r="BE27" s="20">
        <f t="shared" si="7"/>
        <v>0</v>
      </c>
      <c r="BG27" s="26">
        <f t="shared" si="10"/>
        <v>1.0300568147107336</v>
      </c>
      <c r="BH27" s="26">
        <f t="shared" si="11"/>
        <v>1.0300100824387639</v>
      </c>
      <c r="BI27" s="26">
        <f t="shared" si="12"/>
        <v>1.030172165601428</v>
      </c>
      <c r="BJ27" s="26">
        <f t="shared" si="13"/>
        <v>1.0300709854116594</v>
      </c>
      <c r="BK27" s="26">
        <f t="shared" si="14"/>
        <v>1.030007054099517</v>
      </c>
      <c r="BL27" s="26"/>
      <c r="BM27" s="26">
        <f t="shared" si="15"/>
        <v>1.0300568147107336</v>
      </c>
      <c r="BN27" s="26">
        <f t="shared" si="16"/>
        <v>1.0300100824387639</v>
      </c>
      <c r="BO27" s="26">
        <f t="shared" si="17"/>
        <v>1.030172165601428</v>
      </c>
      <c r="BP27" s="26">
        <f t="shared" si="18"/>
        <v>1.0300709854116594</v>
      </c>
      <c r="BQ27" s="26">
        <f t="shared" si="19"/>
        <v>1.030007054099517</v>
      </c>
      <c r="BR27" s="26"/>
      <c r="BS27" s="26">
        <f t="shared" si="20"/>
        <v>0</v>
      </c>
      <c r="BT27" s="26">
        <f t="shared" si="21"/>
        <v>0</v>
      </c>
      <c r="BU27" s="26">
        <f t="shared" si="22"/>
        <v>0</v>
      </c>
      <c r="BV27" s="26">
        <f t="shared" si="23"/>
        <v>0</v>
      </c>
      <c r="BW27" s="26">
        <f t="shared" si="24"/>
        <v>0</v>
      </c>
      <c r="BX27" s="26"/>
      <c r="BY27" s="26">
        <f t="shared" si="25"/>
        <v>1.0296442687747036</v>
      </c>
      <c r="BZ27" s="26">
        <f t="shared" si="26"/>
        <v>1.0307101727447217</v>
      </c>
      <c r="CA27" s="26">
        <f t="shared" si="27"/>
        <v>1.0297951582867784</v>
      </c>
      <c r="CB27" s="26">
        <f t="shared" si="28"/>
        <v>1.030741410488246</v>
      </c>
      <c r="CC27" s="26">
        <f t="shared" si="29"/>
        <v>1.0298245614035089</v>
      </c>
      <c r="CD27" s="26"/>
      <c r="CE27" s="26">
        <f t="shared" si="30"/>
        <v>1.0296442687747036</v>
      </c>
      <c r="CF27" s="26">
        <f t="shared" si="31"/>
        <v>1.0307101727447217</v>
      </c>
      <c r="CG27" s="26">
        <f t="shared" si="32"/>
        <v>1.0297951582867784</v>
      </c>
      <c r="CH27" s="26">
        <f t="shared" si="33"/>
        <v>1.030741410488246</v>
      </c>
      <c r="CI27" s="26">
        <f t="shared" si="34"/>
        <v>1.0298245614035089</v>
      </c>
      <c r="CJ27" s="26"/>
      <c r="CK27" s="26">
        <f t="shared" si="35"/>
        <v>0</v>
      </c>
      <c r="CL27" s="26">
        <f t="shared" si="36"/>
        <v>0</v>
      </c>
      <c r="CM27" s="26">
        <f t="shared" si="37"/>
        <v>0</v>
      </c>
      <c r="CN27" s="26">
        <f t="shared" si="38"/>
        <v>0</v>
      </c>
      <c r="CO27" s="26">
        <f t="shared" si="39"/>
        <v>0</v>
      </c>
    </row>
    <row r="28" spans="1:93" ht="18" customHeight="1" x14ac:dyDescent="0.25">
      <c r="A28" s="13" t="s">
        <v>9</v>
      </c>
      <c r="B28" s="13" t="s">
        <v>10</v>
      </c>
      <c r="C28" s="13" t="s">
        <v>52</v>
      </c>
      <c r="D28" s="13" t="s">
        <v>51</v>
      </c>
      <c r="E28" s="13" t="s">
        <v>53</v>
      </c>
      <c r="F28" s="13" t="s">
        <v>39</v>
      </c>
      <c r="G28" s="13" t="s">
        <v>54</v>
      </c>
      <c r="H28" s="13" t="s">
        <v>15</v>
      </c>
      <c r="I28" s="13" t="s">
        <v>16</v>
      </c>
      <c r="J28" s="14">
        <f>+'Select Tuition Changes'!S33</f>
        <v>0.03</v>
      </c>
      <c r="K28" s="14">
        <f>+'Select Tuition Changes'!T33</f>
        <v>0.03</v>
      </c>
      <c r="L28" s="14">
        <f>+'Select Tuition Changes'!U33</f>
        <v>0.03</v>
      </c>
      <c r="M28" s="14">
        <f>+'Select Tuition Changes'!V33</f>
        <v>0.03</v>
      </c>
      <c r="N28" s="14">
        <f>+'Select Tuition Changes'!W33</f>
        <v>0.03</v>
      </c>
      <c r="O28" s="14"/>
      <c r="P28" s="19">
        <v>3.5000000000000003E-2</v>
      </c>
      <c r="Q28" s="24">
        <f>+'Select Tuition Changes'!Y33-'Tuition Calculations'!AL28</f>
        <v>34291</v>
      </c>
      <c r="R28" s="24">
        <f>+'Select Tuition Changes'!Z33-'Tuition Calculations'!AM28</f>
        <v>35322</v>
      </c>
      <c r="S28" s="24">
        <f>+'Select Tuition Changes'!AA33-'Tuition Calculations'!AN28</f>
        <v>36384</v>
      </c>
      <c r="T28" s="24">
        <f>+'Select Tuition Changes'!AB33-'Tuition Calculations'!AO28</f>
        <v>37479</v>
      </c>
      <c r="U28" s="24">
        <f>+'Select Tuition Changes'!AC33-'Tuition Calculations'!AP28</f>
        <v>38605</v>
      </c>
      <c r="V28" s="24">
        <f>+'Select Tuition Changes'!AD33-'Tuition Calculations'!AQ28</f>
        <v>39766</v>
      </c>
      <c r="W28" s="24"/>
      <c r="X28" s="24">
        <f t="shared" ref="X28:AC28" si="93">+Q27</f>
        <v>16369</v>
      </c>
      <c r="Y28" s="24">
        <f t="shared" si="93"/>
        <v>16861</v>
      </c>
      <c r="Z28" s="24">
        <f t="shared" si="93"/>
        <v>17367</v>
      </c>
      <c r="AA28" s="24">
        <f t="shared" si="93"/>
        <v>17891</v>
      </c>
      <c r="AB28" s="24">
        <f t="shared" si="93"/>
        <v>18429</v>
      </c>
      <c r="AC28" s="24">
        <f t="shared" si="93"/>
        <v>18982</v>
      </c>
      <c r="AD28" s="24"/>
      <c r="AE28" s="24">
        <f t="shared" si="41"/>
        <v>17922</v>
      </c>
      <c r="AF28" s="20">
        <f t="shared" si="45"/>
        <v>18461</v>
      </c>
      <c r="AG28" s="20">
        <f t="shared" si="46"/>
        <v>19017</v>
      </c>
      <c r="AH28" s="20">
        <f t="shared" si="47"/>
        <v>19588</v>
      </c>
      <c r="AI28" s="20">
        <f t="shared" si="48"/>
        <v>20176</v>
      </c>
      <c r="AJ28" s="20">
        <f t="shared" si="49"/>
        <v>20784</v>
      </c>
      <c r="AL28" s="20">
        <f>ROUND($P28*'Select Tuition Changes'!Y33,0)</f>
        <v>1244</v>
      </c>
      <c r="AM28" s="20">
        <f>ROUND($P28*'Select Tuition Changes'!Z33,0)</f>
        <v>1281</v>
      </c>
      <c r="AN28" s="20">
        <f>ROUND($P28*'Select Tuition Changes'!AA33,0)</f>
        <v>1320</v>
      </c>
      <c r="AO28" s="20">
        <f>ROUND($P28*'Select Tuition Changes'!AB33,0)</f>
        <v>1359</v>
      </c>
      <c r="AP28" s="20">
        <f>ROUND($P28*'Select Tuition Changes'!AC33,0)</f>
        <v>1400</v>
      </c>
      <c r="AQ28" s="20">
        <f>ROUND($P28*'Select Tuition Changes'!AD33,0)</f>
        <v>1442</v>
      </c>
      <c r="AS28" s="24">
        <f t="shared" ref="AS28:AX28" si="94">+AL27</f>
        <v>506</v>
      </c>
      <c r="AT28" s="24">
        <f t="shared" si="94"/>
        <v>521</v>
      </c>
      <c r="AU28" s="24">
        <f t="shared" si="94"/>
        <v>537</v>
      </c>
      <c r="AV28" s="24">
        <f t="shared" si="94"/>
        <v>553</v>
      </c>
      <c r="AW28" s="24">
        <f t="shared" si="94"/>
        <v>570</v>
      </c>
      <c r="AX28" s="24">
        <f t="shared" si="94"/>
        <v>587</v>
      </c>
      <c r="AZ28" s="24">
        <f t="shared" si="43"/>
        <v>738</v>
      </c>
      <c r="BA28" s="20">
        <f t="shared" si="3"/>
        <v>760</v>
      </c>
      <c r="BB28" s="20">
        <f t="shared" si="4"/>
        <v>783</v>
      </c>
      <c r="BC28" s="20">
        <f t="shared" si="5"/>
        <v>806</v>
      </c>
      <c r="BD28" s="20">
        <f t="shared" si="6"/>
        <v>830</v>
      </c>
      <c r="BE28" s="20">
        <f t="shared" si="7"/>
        <v>855</v>
      </c>
      <c r="BG28" s="26">
        <f t="shared" si="10"/>
        <v>1.0300661981277885</v>
      </c>
      <c r="BH28" s="26">
        <f t="shared" si="11"/>
        <v>1.0300662476643452</v>
      </c>
      <c r="BI28" s="26">
        <f t="shared" si="12"/>
        <v>1.0300956464379947</v>
      </c>
      <c r="BJ28" s="26">
        <f t="shared" si="13"/>
        <v>1.0300434910216387</v>
      </c>
      <c r="BK28" s="26">
        <f t="shared" si="14"/>
        <v>1.0300738246341148</v>
      </c>
      <c r="BL28" s="26"/>
      <c r="BM28" s="26">
        <f t="shared" si="15"/>
        <v>1.0300568147107336</v>
      </c>
      <c r="BN28" s="26">
        <f t="shared" si="16"/>
        <v>1.0300100824387639</v>
      </c>
      <c r="BO28" s="26">
        <f t="shared" si="17"/>
        <v>1.030172165601428</v>
      </c>
      <c r="BP28" s="26">
        <f t="shared" si="18"/>
        <v>1.0300709854116594</v>
      </c>
      <c r="BQ28" s="26">
        <f t="shared" si="19"/>
        <v>1.030007054099517</v>
      </c>
      <c r="BR28" s="26"/>
      <c r="BS28" s="26">
        <f t="shared" si="20"/>
        <v>1.0300747684410223</v>
      </c>
      <c r="BT28" s="26">
        <f t="shared" si="21"/>
        <v>1.0301175450950653</v>
      </c>
      <c r="BU28" s="26">
        <f t="shared" si="22"/>
        <v>1.0300257664195194</v>
      </c>
      <c r="BV28" s="26">
        <f t="shared" si="23"/>
        <v>1.0300183785991424</v>
      </c>
      <c r="BW28" s="26">
        <f t="shared" si="24"/>
        <v>1.0301348136399682</v>
      </c>
      <c r="BX28" s="26"/>
      <c r="BY28" s="26">
        <f t="shared" si="25"/>
        <v>1.029742765273312</v>
      </c>
      <c r="BZ28" s="26">
        <f t="shared" si="26"/>
        <v>1.0304449648711944</v>
      </c>
      <c r="CA28" s="26">
        <f t="shared" si="27"/>
        <v>1.0295454545454545</v>
      </c>
      <c r="CB28" s="26">
        <f t="shared" si="28"/>
        <v>1.0301692420897719</v>
      </c>
      <c r="CC28" s="26">
        <f t="shared" si="29"/>
        <v>1.03</v>
      </c>
      <c r="CD28" s="26"/>
      <c r="CE28" s="26">
        <f t="shared" si="30"/>
        <v>1.0296442687747036</v>
      </c>
      <c r="CF28" s="26">
        <f t="shared" si="31"/>
        <v>1.0307101727447217</v>
      </c>
      <c r="CG28" s="26">
        <f t="shared" si="32"/>
        <v>1.0297951582867784</v>
      </c>
      <c r="CH28" s="26">
        <f t="shared" si="33"/>
        <v>1.030741410488246</v>
      </c>
      <c r="CI28" s="26">
        <f t="shared" si="34"/>
        <v>1.0298245614035089</v>
      </c>
      <c r="CJ28" s="26"/>
      <c r="CK28" s="26">
        <f t="shared" si="35"/>
        <v>1.0298102981029811</v>
      </c>
      <c r="CL28" s="26">
        <f t="shared" si="36"/>
        <v>1.0302631578947368</v>
      </c>
      <c r="CM28" s="26">
        <f t="shared" si="37"/>
        <v>1.029374201787995</v>
      </c>
      <c r="CN28" s="26">
        <f t="shared" si="38"/>
        <v>1.0297766749379653</v>
      </c>
      <c r="CO28" s="26">
        <f t="shared" si="39"/>
        <v>1.0301204819277108</v>
      </c>
    </row>
    <row r="29" spans="1:93" ht="18" customHeight="1" x14ac:dyDescent="0.25">
      <c r="A29" s="13" t="s">
        <v>9</v>
      </c>
      <c r="B29" s="13" t="s">
        <v>10</v>
      </c>
      <c r="C29" s="13" t="s">
        <v>52</v>
      </c>
      <c r="D29" s="13" t="s">
        <v>51</v>
      </c>
      <c r="E29" s="13" t="s">
        <v>53</v>
      </c>
      <c r="F29" s="13" t="s">
        <v>55</v>
      </c>
      <c r="G29" s="13" t="s">
        <v>56</v>
      </c>
      <c r="H29" s="13" t="s">
        <v>13</v>
      </c>
      <c r="I29" s="13" t="s">
        <v>14</v>
      </c>
      <c r="J29" s="14">
        <f>+'Select Tuition Changes'!S34</f>
        <v>0.03</v>
      </c>
      <c r="K29" s="14">
        <f>+'Select Tuition Changes'!T34</f>
        <v>0.03</v>
      </c>
      <c r="L29" s="14">
        <f>+'Select Tuition Changes'!U34</f>
        <v>0.03</v>
      </c>
      <c r="M29" s="14">
        <f>+'Select Tuition Changes'!V34</f>
        <v>0.03</v>
      </c>
      <c r="N29" s="14">
        <f>+'Select Tuition Changes'!W34</f>
        <v>0.03</v>
      </c>
      <c r="O29" s="14"/>
      <c r="P29" s="19">
        <v>0.03</v>
      </c>
      <c r="Q29" s="24">
        <f>+'Select Tuition Changes'!Y34-'Tuition Calculations'!AL29</f>
        <v>15475</v>
      </c>
      <c r="R29" s="24">
        <f>+'Select Tuition Changes'!Z34-'Tuition Calculations'!AM29</f>
        <v>15941</v>
      </c>
      <c r="S29" s="24">
        <f>+'Select Tuition Changes'!AA34-'Tuition Calculations'!AN29</f>
        <v>16421</v>
      </c>
      <c r="T29" s="24">
        <f>+'Select Tuition Changes'!AB34-'Tuition Calculations'!AO29</f>
        <v>16916</v>
      </c>
      <c r="U29" s="24">
        <f>+'Select Tuition Changes'!AC34-'Tuition Calculations'!AP29</f>
        <v>17425</v>
      </c>
      <c r="V29" s="24">
        <f>+'Select Tuition Changes'!AD34-'Tuition Calculations'!AQ29</f>
        <v>17949</v>
      </c>
      <c r="W29" s="24"/>
      <c r="X29" s="24">
        <f t="shared" ref="X29:AC29" si="95">+Q29</f>
        <v>15475</v>
      </c>
      <c r="Y29" s="24">
        <f t="shared" si="95"/>
        <v>15941</v>
      </c>
      <c r="Z29" s="24">
        <f t="shared" si="95"/>
        <v>16421</v>
      </c>
      <c r="AA29" s="24">
        <f t="shared" si="95"/>
        <v>16916</v>
      </c>
      <c r="AB29" s="24">
        <f t="shared" si="95"/>
        <v>17425</v>
      </c>
      <c r="AC29" s="24">
        <f t="shared" si="95"/>
        <v>17949</v>
      </c>
      <c r="AD29" s="24"/>
      <c r="AE29" s="24">
        <f t="shared" si="41"/>
        <v>0</v>
      </c>
      <c r="AF29" s="20">
        <f t="shared" si="45"/>
        <v>0</v>
      </c>
      <c r="AG29" s="20">
        <f t="shared" si="46"/>
        <v>0</v>
      </c>
      <c r="AH29" s="20">
        <f t="shared" si="47"/>
        <v>0</v>
      </c>
      <c r="AI29" s="20">
        <f t="shared" si="48"/>
        <v>0</v>
      </c>
      <c r="AJ29" s="20">
        <f t="shared" si="49"/>
        <v>0</v>
      </c>
      <c r="AL29" s="20">
        <f>ROUND($P29*'Select Tuition Changes'!Y34,0)</f>
        <v>479</v>
      </c>
      <c r="AM29" s="20">
        <f>ROUND($P29*'Select Tuition Changes'!Z34,0)</f>
        <v>493</v>
      </c>
      <c r="AN29" s="20">
        <f>ROUND($P29*'Select Tuition Changes'!AA34,0)</f>
        <v>508</v>
      </c>
      <c r="AO29" s="20">
        <f>ROUND($P29*'Select Tuition Changes'!AB34,0)</f>
        <v>523</v>
      </c>
      <c r="AP29" s="20">
        <f>ROUND($P29*'Select Tuition Changes'!AC34,0)</f>
        <v>539</v>
      </c>
      <c r="AQ29" s="20">
        <f>ROUND($P29*'Select Tuition Changes'!AD34,0)</f>
        <v>555</v>
      </c>
      <c r="AS29" s="24">
        <f t="shared" ref="AS29:AX29" si="96">+AL29</f>
        <v>479</v>
      </c>
      <c r="AT29" s="24">
        <f t="shared" si="96"/>
        <v>493</v>
      </c>
      <c r="AU29" s="24">
        <f t="shared" si="96"/>
        <v>508</v>
      </c>
      <c r="AV29" s="24">
        <f t="shared" si="96"/>
        <v>523</v>
      </c>
      <c r="AW29" s="24">
        <f t="shared" si="96"/>
        <v>539</v>
      </c>
      <c r="AX29" s="24">
        <f t="shared" si="96"/>
        <v>555</v>
      </c>
      <c r="AZ29" s="24">
        <f t="shared" si="43"/>
        <v>0</v>
      </c>
      <c r="BA29" s="20">
        <f t="shared" si="3"/>
        <v>0</v>
      </c>
      <c r="BB29" s="20">
        <f t="shared" si="4"/>
        <v>0</v>
      </c>
      <c r="BC29" s="20">
        <f t="shared" si="5"/>
        <v>0</v>
      </c>
      <c r="BD29" s="20">
        <f t="shared" si="6"/>
        <v>0</v>
      </c>
      <c r="BE29" s="20">
        <f t="shared" si="7"/>
        <v>0</v>
      </c>
      <c r="BG29" s="26">
        <f t="shared" si="10"/>
        <v>1.0301130856219709</v>
      </c>
      <c r="BH29" s="26">
        <f t="shared" si="11"/>
        <v>1.0301110344394957</v>
      </c>
      <c r="BI29" s="26">
        <f t="shared" si="12"/>
        <v>1.0301443273856647</v>
      </c>
      <c r="BJ29" s="26">
        <f t="shared" si="13"/>
        <v>1.0300898557578624</v>
      </c>
      <c r="BK29" s="26">
        <f t="shared" si="14"/>
        <v>1.0300717360114777</v>
      </c>
      <c r="BL29" s="26"/>
      <c r="BM29" s="26">
        <f t="shared" si="15"/>
        <v>1.0301130856219709</v>
      </c>
      <c r="BN29" s="26">
        <f t="shared" si="16"/>
        <v>1.0301110344394957</v>
      </c>
      <c r="BO29" s="26">
        <f t="shared" si="17"/>
        <v>1.0301443273856647</v>
      </c>
      <c r="BP29" s="26">
        <f t="shared" si="18"/>
        <v>1.0300898557578624</v>
      </c>
      <c r="BQ29" s="26">
        <f t="shared" si="19"/>
        <v>1.0300717360114777</v>
      </c>
      <c r="BR29" s="26"/>
      <c r="BS29" s="26">
        <f t="shared" si="20"/>
        <v>0</v>
      </c>
      <c r="BT29" s="26">
        <f t="shared" si="21"/>
        <v>0</v>
      </c>
      <c r="BU29" s="26">
        <f t="shared" si="22"/>
        <v>0</v>
      </c>
      <c r="BV29" s="26">
        <f t="shared" si="23"/>
        <v>0</v>
      </c>
      <c r="BW29" s="26">
        <f t="shared" si="24"/>
        <v>0</v>
      </c>
      <c r="BX29" s="26"/>
      <c r="BY29" s="26">
        <f t="shared" si="25"/>
        <v>1.0292275574112735</v>
      </c>
      <c r="BZ29" s="26">
        <f t="shared" si="26"/>
        <v>1.0304259634888437</v>
      </c>
      <c r="CA29" s="26">
        <f t="shared" si="27"/>
        <v>1.0295275590551181</v>
      </c>
      <c r="CB29" s="26">
        <f t="shared" si="28"/>
        <v>1.0305927342256214</v>
      </c>
      <c r="CC29" s="26">
        <f t="shared" si="29"/>
        <v>1.0296846011131726</v>
      </c>
      <c r="CD29" s="26"/>
      <c r="CE29" s="26">
        <f t="shared" si="30"/>
        <v>1.0292275574112735</v>
      </c>
      <c r="CF29" s="26">
        <f t="shared" si="31"/>
        <v>1.0304259634888437</v>
      </c>
      <c r="CG29" s="26">
        <f t="shared" si="32"/>
        <v>1.0295275590551181</v>
      </c>
      <c r="CH29" s="26">
        <f t="shared" si="33"/>
        <v>1.0305927342256214</v>
      </c>
      <c r="CI29" s="26">
        <f t="shared" si="34"/>
        <v>1.0296846011131726</v>
      </c>
      <c r="CJ29" s="26"/>
      <c r="CK29" s="26">
        <f t="shared" si="35"/>
        <v>0</v>
      </c>
      <c r="CL29" s="26">
        <f t="shared" si="36"/>
        <v>0</v>
      </c>
      <c r="CM29" s="26">
        <f t="shared" si="37"/>
        <v>0</v>
      </c>
      <c r="CN29" s="26">
        <f t="shared" si="38"/>
        <v>0</v>
      </c>
      <c r="CO29" s="26">
        <f t="shared" si="39"/>
        <v>0</v>
      </c>
    </row>
    <row r="30" spans="1:93" ht="18" customHeight="1" x14ac:dyDescent="0.25">
      <c r="A30" s="13" t="s">
        <v>9</v>
      </c>
      <c r="B30" s="13" t="s">
        <v>10</v>
      </c>
      <c r="C30" s="13" t="s">
        <v>52</v>
      </c>
      <c r="D30" s="13" t="s">
        <v>51</v>
      </c>
      <c r="E30" s="13" t="s">
        <v>53</v>
      </c>
      <c r="F30" s="13" t="s">
        <v>55</v>
      </c>
      <c r="G30" s="13" t="s">
        <v>56</v>
      </c>
      <c r="H30" s="13" t="s">
        <v>15</v>
      </c>
      <c r="I30" s="13" t="s">
        <v>16</v>
      </c>
      <c r="J30" s="14">
        <f>+'Select Tuition Changes'!S35</f>
        <v>0.03</v>
      </c>
      <c r="K30" s="14">
        <f>+'Select Tuition Changes'!T35</f>
        <v>0.03</v>
      </c>
      <c r="L30" s="14">
        <f>+'Select Tuition Changes'!U35</f>
        <v>0.03</v>
      </c>
      <c r="M30" s="14">
        <f>+'Select Tuition Changes'!V35</f>
        <v>0.03</v>
      </c>
      <c r="N30" s="14">
        <f>+'Select Tuition Changes'!W35</f>
        <v>0.03</v>
      </c>
      <c r="O30" s="14"/>
      <c r="P30" s="19">
        <v>3.5000000000000003E-2</v>
      </c>
      <c r="Q30" s="24">
        <f>+'Select Tuition Changes'!Y35-'Tuition Calculations'!AL30</f>
        <v>27419</v>
      </c>
      <c r="R30" s="24">
        <f>+'Select Tuition Changes'!Z35-'Tuition Calculations'!AM30</f>
        <v>28244</v>
      </c>
      <c r="S30" s="24">
        <f>+'Select Tuition Changes'!AA35-'Tuition Calculations'!AN30</f>
        <v>29092</v>
      </c>
      <c r="T30" s="24">
        <f>+'Select Tuition Changes'!AB35-'Tuition Calculations'!AO30</f>
        <v>29966</v>
      </c>
      <c r="U30" s="24">
        <f>+'Select Tuition Changes'!AC35-'Tuition Calculations'!AP30</f>
        <v>30866</v>
      </c>
      <c r="V30" s="24">
        <f>+'Select Tuition Changes'!AD35-'Tuition Calculations'!AQ30</f>
        <v>31793</v>
      </c>
      <c r="W30" s="24"/>
      <c r="X30" s="24">
        <f t="shared" ref="X30:AC30" si="97">+Q29</f>
        <v>15475</v>
      </c>
      <c r="Y30" s="24">
        <f t="shared" si="97"/>
        <v>15941</v>
      </c>
      <c r="Z30" s="24">
        <f t="shared" si="97"/>
        <v>16421</v>
      </c>
      <c r="AA30" s="24">
        <f t="shared" si="97"/>
        <v>16916</v>
      </c>
      <c r="AB30" s="24">
        <f t="shared" si="97"/>
        <v>17425</v>
      </c>
      <c r="AC30" s="24">
        <f t="shared" si="97"/>
        <v>17949</v>
      </c>
      <c r="AD30" s="24"/>
      <c r="AE30" s="24">
        <f t="shared" si="41"/>
        <v>11944</v>
      </c>
      <c r="AF30" s="20">
        <f t="shared" si="45"/>
        <v>12303</v>
      </c>
      <c r="AG30" s="20">
        <f t="shared" si="46"/>
        <v>12671</v>
      </c>
      <c r="AH30" s="20">
        <f t="shared" si="47"/>
        <v>13050</v>
      </c>
      <c r="AI30" s="20">
        <f t="shared" si="48"/>
        <v>13441</v>
      </c>
      <c r="AJ30" s="20">
        <f t="shared" si="49"/>
        <v>13844</v>
      </c>
      <c r="AL30" s="20">
        <f>ROUND($P30*'Select Tuition Changes'!Y35,0)</f>
        <v>994</v>
      </c>
      <c r="AM30" s="20">
        <f>ROUND($P30*'Select Tuition Changes'!Z35,0)</f>
        <v>1024</v>
      </c>
      <c r="AN30" s="20">
        <f>ROUND($P30*'Select Tuition Changes'!AA35,0)</f>
        <v>1055</v>
      </c>
      <c r="AO30" s="20">
        <f>ROUND($P30*'Select Tuition Changes'!AB35,0)</f>
        <v>1087</v>
      </c>
      <c r="AP30" s="20">
        <f>ROUND($P30*'Select Tuition Changes'!AC35,0)</f>
        <v>1120</v>
      </c>
      <c r="AQ30" s="20">
        <f>ROUND($P30*'Select Tuition Changes'!AD35,0)</f>
        <v>1153</v>
      </c>
      <c r="AS30" s="24">
        <f t="shared" ref="AS30:AX30" si="98">+AL29</f>
        <v>479</v>
      </c>
      <c r="AT30" s="24">
        <f t="shared" si="98"/>
        <v>493</v>
      </c>
      <c r="AU30" s="24">
        <f t="shared" si="98"/>
        <v>508</v>
      </c>
      <c r="AV30" s="24">
        <f t="shared" si="98"/>
        <v>523</v>
      </c>
      <c r="AW30" s="24">
        <f t="shared" si="98"/>
        <v>539</v>
      </c>
      <c r="AX30" s="24">
        <f t="shared" si="98"/>
        <v>555</v>
      </c>
      <c r="AZ30" s="24">
        <f t="shared" si="43"/>
        <v>515</v>
      </c>
      <c r="BA30" s="20">
        <f t="shared" si="3"/>
        <v>531</v>
      </c>
      <c r="BB30" s="20">
        <f t="shared" si="4"/>
        <v>547</v>
      </c>
      <c r="BC30" s="20">
        <f t="shared" si="5"/>
        <v>564</v>
      </c>
      <c r="BD30" s="20">
        <f t="shared" si="6"/>
        <v>581</v>
      </c>
      <c r="BE30" s="20">
        <f t="shared" si="7"/>
        <v>598</v>
      </c>
      <c r="BG30" s="26">
        <f t="shared" si="10"/>
        <v>1.0300886246763192</v>
      </c>
      <c r="BH30" s="26">
        <f t="shared" si="11"/>
        <v>1.0300240759099277</v>
      </c>
      <c r="BI30" s="26">
        <f t="shared" si="12"/>
        <v>1.0300426234016224</v>
      </c>
      <c r="BJ30" s="26">
        <f t="shared" si="13"/>
        <v>1.0300340385770539</v>
      </c>
      <c r="BK30" s="26">
        <f t="shared" si="14"/>
        <v>1.0300330460701095</v>
      </c>
      <c r="BL30" s="26"/>
      <c r="BM30" s="26">
        <f t="shared" si="15"/>
        <v>1.0301130856219709</v>
      </c>
      <c r="BN30" s="26">
        <f t="shared" si="16"/>
        <v>1.0301110344394957</v>
      </c>
      <c r="BO30" s="26">
        <f t="shared" si="17"/>
        <v>1.0301443273856647</v>
      </c>
      <c r="BP30" s="26">
        <f t="shared" si="18"/>
        <v>1.0300898557578624</v>
      </c>
      <c r="BQ30" s="26">
        <f t="shared" si="19"/>
        <v>1.0300717360114777</v>
      </c>
      <c r="BR30" s="26"/>
      <c r="BS30" s="26">
        <f t="shared" si="20"/>
        <v>1.0300569323509712</v>
      </c>
      <c r="BT30" s="26">
        <f t="shared" si="21"/>
        <v>1.0299114037226693</v>
      </c>
      <c r="BU30" s="26">
        <f t="shared" si="22"/>
        <v>1.0299108199826374</v>
      </c>
      <c r="BV30" s="26">
        <f t="shared" si="23"/>
        <v>1.0299616858237548</v>
      </c>
      <c r="BW30" s="26">
        <f t="shared" si="24"/>
        <v>1.0299828881779629</v>
      </c>
      <c r="BX30" s="26"/>
      <c r="BY30" s="26">
        <f t="shared" si="25"/>
        <v>1.0301810865191148</v>
      </c>
      <c r="BZ30" s="26">
        <f t="shared" si="26"/>
        <v>1.0302734375</v>
      </c>
      <c r="CA30" s="26">
        <f t="shared" si="27"/>
        <v>1.0303317535545025</v>
      </c>
      <c r="CB30" s="26">
        <f t="shared" si="28"/>
        <v>1.0303587856485741</v>
      </c>
      <c r="CC30" s="26">
        <f t="shared" si="29"/>
        <v>1.0294642857142857</v>
      </c>
      <c r="CD30" s="26"/>
      <c r="CE30" s="26">
        <f t="shared" si="30"/>
        <v>1.0292275574112735</v>
      </c>
      <c r="CF30" s="26">
        <f t="shared" si="31"/>
        <v>1.0304259634888437</v>
      </c>
      <c r="CG30" s="26">
        <f t="shared" si="32"/>
        <v>1.0295275590551181</v>
      </c>
      <c r="CH30" s="26">
        <f t="shared" si="33"/>
        <v>1.0305927342256214</v>
      </c>
      <c r="CI30" s="26">
        <f t="shared" si="34"/>
        <v>1.0296846011131726</v>
      </c>
      <c r="CJ30" s="26"/>
      <c r="CK30" s="26">
        <f t="shared" si="35"/>
        <v>1.0310679611650486</v>
      </c>
      <c r="CL30" s="26">
        <f t="shared" si="36"/>
        <v>1.0301318267419963</v>
      </c>
      <c r="CM30" s="26">
        <f t="shared" si="37"/>
        <v>1.0310786106032908</v>
      </c>
      <c r="CN30" s="26">
        <f t="shared" si="38"/>
        <v>1.0301418439716312</v>
      </c>
      <c r="CO30" s="26">
        <f t="shared" si="39"/>
        <v>1.0292598967297764</v>
      </c>
    </row>
    <row r="31" spans="1:93" ht="18" customHeight="1" x14ac:dyDescent="0.25">
      <c r="A31" s="13" t="s">
        <v>9</v>
      </c>
      <c r="B31" s="13" t="s">
        <v>10</v>
      </c>
      <c r="C31" s="13" t="s">
        <v>34</v>
      </c>
      <c r="D31" s="13" t="s">
        <v>57</v>
      </c>
      <c r="E31" s="13" t="s">
        <v>58</v>
      </c>
      <c r="F31" s="13" t="s">
        <v>59</v>
      </c>
      <c r="G31" s="13" t="s">
        <v>60</v>
      </c>
      <c r="H31" s="13" t="s">
        <v>13</v>
      </c>
      <c r="I31" s="13" t="s">
        <v>14</v>
      </c>
      <c r="J31" s="14">
        <f>+'Select Tuition Changes'!S36</f>
        <v>0.03</v>
      </c>
      <c r="K31" s="14">
        <f>+'Select Tuition Changes'!T36</f>
        <v>0.03</v>
      </c>
      <c r="L31" s="14">
        <f>+'Select Tuition Changes'!U36</f>
        <v>0.03</v>
      </c>
      <c r="M31" s="14">
        <f>+'Select Tuition Changes'!V36</f>
        <v>0.03</v>
      </c>
      <c r="N31" s="14">
        <f>+'Select Tuition Changes'!W36</f>
        <v>0.03</v>
      </c>
      <c r="O31" s="14"/>
      <c r="P31" s="19">
        <v>0.03</v>
      </c>
      <c r="Q31" s="24">
        <f>+'Select Tuition Changes'!Y36-'Tuition Calculations'!AL31</f>
        <v>19325</v>
      </c>
      <c r="R31" s="24">
        <f>+'Select Tuition Changes'!Z36-'Tuition Calculations'!AM31</f>
        <v>19907</v>
      </c>
      <c r="S31" s="24">
        <f>+'Select Tuition Changes'!AA36-'Tuition Calculations'!AN31</f>
        <v>20507</v>
      </c>
      <c r="T31" s="24">
        <f>+'Select Tuition Changes'!AB36-'Tuition Calculations'!AO31</f>
        <v>21124</v>
      </c>
      <c r="U31" s="24">
        <f>+'Select Tuition Changes'!AC36-'Tuition Calculations'!AP31</f>
        <v>21758</v>
      </c>
      <c r="V31" s="24">
        <f>+'Select Tuition Changes'!AD36-'Tuition Calculations'!AQ31</f>
        <v>22413</v>
      </c>
      <c r="W31" s="24"/>
      <c r="X31" s="24">
        <f t="shared" ref="X31:AC31" si="99">+Q31</f>
        <v>19325</v>
      </c>
      <c r="Y31" s="24">
        <f t="shared" si="99"/>
        <v>19907</v>
      </c>
      <c r="Z31" s="24">
        <f t="shared" si="99"/>
        <v>20507</v>
      </c>
      <c r="AA31" s="24">
        <f t="shared" si="99"/>
        <v>21124</v>
      </c>
      <c r="AB31" s="24">
        <f t="shared" si="99"/>
        <v>21758</v>
      </c>
      <c r="AC31" s="24">
        <f t="shared" si="99"/>
        <v>22413</v>
      </c>
      <c r="AD31" s="24"/>
      <c r="AE31" s="24">
        <f t="shared" si="41"/>
        <v>0</v>
      </c>
      <c r="AF31" s="20">
        <f t="shared" si="45"/>
        <v>0</v>
      </c>
      <c r="AG31" s="20">
        <f t="shared" si="46"/>
        <v>0</v>
      </c>
      <c r="AH31" s="20">
        <f t="shared" si="47"/>
        <v>0</v>
      </c>
      <c r="AI31" s="20">
        <f t="shared" si="48"/>
        <v>0</v>
      </c>
      <c r="AJ31" s="20">
        <f t="shared" si="49"/>
        <v>0</v>
      </c>
      <c r="AL31" s="20">
        <f>ROUND($P31*'Select Tuition Changes'!Y36,0)</f>
        <v>598</v>
      </c>
      <c r="AM31" s="20">
        <f>ROUND($P31*'Select Tuition Changes'!Z36,0)</f>
        <v>616</v>
      </c>
      <c r="AN31" s="20">
        <f>ROUND($P31*'Select Tuition Changes'!AA36,0)</f>
        <v>634</v>
      </c>
      <c r="AO31" s="20">
        <f>ROUND($P31*'Select Tuition Changes'!AB36,0)</f>
        <v>653</v>
      </c>
      <c r="AP31" s="20">
        <f>ROUND($P31*'Select Tuition Changes'!AC36,0)</f>
        <v>673</v>
      </c>
      <c r="AQ31" s="20">
        <f>ROUND($P31*'Select Tuition Changes'!AD36,0)</f>
        <v>693</v>
      </c>
      <c r="AS31" s="24">
        <f t="shared" ref="AS31:AX31" si="100">+AL31</f>
        <v>598</v>
      </c>
      <c r="AT31" s="24">
        <f t="shared" si="100"/>
        <v>616</v>
      </c>
      <c r="AU31" s="24">
        <f t="shared" si="100"/>
        <v>634</v>
      </c>
      <c r="AV31" s="24">
        <f t="shared" si="100"/>
        <v>653</v>
      </c>
      <c r="AW31" s="24">
        <f t="shared" si="100"/>
        <v>673</v>
      </c>
      <c r="AX31" s="24">
        <f t="shared" si="100"/>
        <v>693</v>
      </c>
      <c r="AZ31" s="24">
        <f t="shared" si="43"/>
        <v>0</v>
      </c>
      <c r="BA31" s="20">
        <f t="shared" si="3"/>
        <v>0</v>
      </c>
      <c r="BB31" s="20">
        <f t="shared" si="4"/>
        <v>0</v>
      </c>
      <c r="BC31" s="20">
        <f t="shared" si="5"/>
        <v>0</v>
      </c>
      <c r="BD31" s="20">
        <f t="shared" si="6"/>
        <v>0</v>
      </c>
      <c r="BE31" s="20">
        <f t="shared" si="7"/>
        <v>0</v>
      </c>
      <c r="BG31" s="26">
        <f t="shared" si="10"/>
        <v>1.0301164294954721</v>
      </c>
      <c r="BH31" s="26">
        <f t="shared" si="11"/>
        <v>1.0301401517054303</v>
      </c>
      <c r="BI31" s="26">
        <f t="shared" si="12"/>
        <v>1.0300872872677622</v>
      </c>
      <c r="BJ31" s="26">
        <f t="shared" si="13"/>
        <v>1.0300132550653285</v>
      </c>
      <c r="BK31" s="26">
        <f t="shared" si="14"/>
        <v>1.0301038698409781</v>
      </c>
      <c r="BL31" s="26"/>
      <c r="BM31" s="26">
        <f t="shared" si="15"/>
        <v>1.0301164294954721</v>
      </c>
      <c r="BN31" s="26">
        <f t="shared" si="16"/>
        <v>1.0301401517054303</v>
      </c>
      <c r="BO31" s="26">
        <f t="shared" si="17"/>
        <v>1.0300872872677622</v>
      </c>
      <c r="BP31" s="26">
        <f t="shared" si="18"/>
        <v>1.0300132550653285</v>
      </c>
      <c r="BQ31" s="26">
        <f t="shared" si="19"/>
        <v>1.0301038698409781</v>
      </c>
      <c r="BR31" s="26"/>
      <c r="BS31" s="26">
        <f t="shared" si="20"/>
        <v>0</v>
      </c>
      <c r="BT31" s="26">
        <f t="shared" si="21"/>
        <v>0</v>
      </c>
      <c r="BU31" s="26">
        <f t="shared" si="22"/>
        <v>0</v>
      </c>
      <c r="BV31" s="26">
        <f t="shared" si="23"/>
        <v>0</v>
      </c>
      <c r="BW31" s="26">
        <f t="shared" si="24"/>
        <v>0</v>
      </c>
      <c r="BX31" s="26"/>
      <c r="BY31" s="26">
        <f t="shared" si="25"/>
        <v>1.0301003344481605</v>
      </c>
      <c r="BZ31" s="26">
        <f t="shared" si="26"/>
        <v>1.0292207792207793</v>
      </c>
      <c r="CA31" s="26">
        <f t="shared" si="27"/>
        <v>1.0299684542586751</v>
      </c>
      <c r="CB31" s="26">
        <f t="shared" si="28"/>
        <v>1.0306278713629402</v>
      </c>
      <c r="CC31" s="26">
        <f t="shared" si="29"/>
        <v>1.0297176820208023</v>
      </c>
      <c r="CD31" s="26"/>
      <c r="CE31" s="26">
        <f t="shared" si="30"/>
        <v>1.0301003344481605</v>
      </c>
      <c r="CF31" s="26">
        <f t="shared" si="31"/>
        <v>1.0292207792207793</v>
      </c>
      <c r="CG31" s="26">
        <f t="shared" si="32"/>
        <v>1.0299684542586751</v>
      </c>
      <c r="CH31" s="26">
        <f t="shared" si="33"/>
        <v>1.0306278713629402</v>
      </c>
      <c r="CI31" s="26">
        <f t="shared" si="34"/>
        <v>1.0297176820208023</v>
      </c>
      <c r="CJ31" s="26"/>
      <c r="CK31" s="26">
        <f t="shared" si="35"/>
        <v>0</v>
      </c>
      <c r="CL31" s="26">
        <f t="shared" si="36"/>
        <v>0</v>
      </c>
      <c r="CM31" s="26">
        <f t="shared" si="37"/>
        <v>0</v>
      </c>
      <c r="CN31" s="26">
        <f t="shared" si="38"/>
        <v>0</v>
      </c>
      <c r="CO31" s="26">
        <f t="shared" si="39"/>
        <v>0</v>
      </c>
    </row>
    <row r="32" spans="1:93" ht="18" customHeight="1" x14ac:dyDescent="0.25">
      <c r="A32" s="13" t="s">
        <v>9</v>
      </c>
      <c r="B32" s="13" t="s">
        <v>10</v>
      </c>
      <c r="C32" s="13" t="s">
        <v>34</v>
      </c>
      <c r="D32" s="13" t="s">
        <v>57</v>
      </c>
      <c r="E32" s="13" t="s">
        <v>58</v>
      </c>
      <c r="F32" s="13" t="s">
        <v>59</v>
      </c>
      <c r="G32" s="13" t="s">
        <v>60</v>
      </c>
      <c r="H32" s="13" t="s">
        <v>15</v>
      </c>
      <c r="I32" s="13" t="s">
        <v>16</v>
      </c>
      <c r="J32" s="14">
        <f>+'Select Tuition Changes'!S37</f>
        <v>0.03</v>
      </c>
      <c r="K32" s="14">
        <f>+'Select Tuition Changes'!T37</f>
        <v>0.03</v>
      </c>
      <c r="L32" s="14">
        <f>+'Select Tuition Changes'!U37</f>
        <v>0.03</v>
      </c>
      <c r="M32" s="14">
        <f>+'Select Tuition Changes'!V37</f>
        <v>0.03</v>
      </c>
      <c r="N32" s="14">
        <f>+'Select Tuition Changes'!W37</f>
        <v>0.03</v>
      </c>
      <c r="O32" s="14"/>
      <c r="P32" s="19">
        <v>3.5000000000000003E-2</v>
      </c>
      <c r="Q32" s="24">
        <f>+'Select Tuition Changes'!Y37-'Tuition Calculations'!AL32</f>
        <v>30311</v>
      </c>
      <c r="R32" s="24">
        <f>+'Select Tuition Changes'!Z37-'Tuition Calculations'!AM32</f>
        <v>31223</v>
      </c>
      <c r="S32" s="24">
        <f>+'Select Tuition Changes'!AA37-'Tuition Calculations'!AN32</f>
        <v>32161</v>
      </c>
      <c r="T32" s="24">
        <f>+'Select Tuition Changes'!AB37-'Tuition Calculations'!AO32</f>
        <v>33127</v>
      </c>
      <c r="U32" s="24">
        <f>+'Select Tuition Changes'!AC37-'Tuition Calculations'!AP32</f>
        <v>34123</v>
      </c>
      <c r="V32" s="24">
        <f>+'Select Tuition Changes'!AD37-'Tuition Calculations'!AQ32</f>
        <v>35148</v>
      </c>
      <c r="W32" s="24"/>
      <c r="X32" s="24">
        <f t="shared" ref="X32:AC32" si="101">+Q31</f>
        <v>19325</v>
      </c>
      <c r="Y32" s="24">
        <f t="shared" si="101"/>
        <v>19907</v>
      </c>
      <c r="Z32" s="24">
        <f t="shared" si="101"/>
        <v>20507</v>
      </c>
      <c r="AA32" s="24">
        <f t="shared" si="101"/>
        <v>21124</v>
      </c>
      <c r="AB32" s="24">
        <f t="shared" si="101"/>
        <v>21758</v>
      </c>
      <c r="AC32" s="24">
        <f t="shared" si="101"/>
        <v>22413</v>
      </c>
      <c r="AD32" s="24"/>
      <c r="AE32" s="24">
        <f t="shared" si="41"/>
        <v>10986</v>
      </c>
      <c r="AF32" s="20">
        <f t="shared" si="45"/>
        <v>11316</v>
      </c>
      <c r="AG32" s="20">
        <f t="shared" si="46"/>
        <v>11654</v>
      </c>
      <c r="AH32" s="20">
        <f t="shared" si="47"/>
        <v>12003</v>
      </c>
      <c r="AI32" s="20">
        <f t="shared" si="48"/>
        <v>12365</v>
      </c>
      <c r="AJ32" s="20">
        <f t="shared" si="49"/>
        <v>12735</v>
      </c>
      <c r="AL32" s="20">
        <f>ROUND($P32*'Select Tuition Changes'!Y37,0)</f>
        <v>1099</v>
      </c>
      <c r="AM32" s="20">
        <f>ROUND($P32*'Select Tuition Changes'!Z37,0)</f>
        <v>1132</v>
      </c>
      <c r="AN32" s="20">
        <f>ROUND($P32*'Select Tuition Changes'!AA37,0)</f>
        <v>1166</v>
      </c>
      <c r="AO32" s="20">
        <f>ROUND($P32*'Select Tuition Changes'!AB37,0)</f>
        <v>1202</v>
      </c>
      <c r="AP32" s="20">
        <f>ROUND($P32*'Select Tuition Changes'!AC37,0)</f>
        <v>1238</v>
      </c>
      <c r="AQ32" s="20">
        <f>ROUND($P32*'Select Tuition Changes'!AD37,0)</f>
        <v>1275</v>
      </c>
      <c r="AS32" s="24">
        <f t="shared" ref="AS32:AX32" si="102">+AL31</f>
        <v>598</v>
      </c>
      <c r="AT32" s="24">
        <f t="shared" si="102"/>
        <v>616</v>
      </c>
      <c r="AU32" s="24">
        <f t="shared" si="102"/>
        <v>634</v>
      </c>
      <c r="AV32" s="24">
        <f t="shared" si="102"/>
        <v>653</v>
      </c>
      <c r="AW32" s="24">
        <f t="shared" si="102"/>
        <v>673</v>
      </c>
      <c r="AX32" s="24">
        <f t="shared" si="102"/>
        <v>693</v>
      </c>
      <c r="AZ32" s="24">
        <f t="shared" si="43"/>
        <v>501</v>
      </c>
      <c r="BA32" s="20">
        <f t="shared" si="3"/>
        <v>516</v>
      </c>
      <c r="BB32" s="20">
        <f t="shared" si="4"/>
        <v>532</v>
      </c>
      <c r="BC32" s="20">
        <f t="shared" si="5"/>
        <v>549</v>
      </c>
      <c r="BD32" s="20">
        <f t="shared" si="6"/>
        <v>565</v>
      </c>
      <c r="BE32" s="20">
        <f t="shared" si="7"/>
        <v>582</v>
      </c>
      <c r="BG32" s="26">
        <f t="shared" si="10"/>
        <v>1.0300880868331628</v>
      </c>
      <c r="BH32" s="26">
        <f t="shared" si="11"/>
        <v>1.0300419562502001</v>
      </c>
      <c r="BI32" s="26">
        <f t="shared" si="12"/>
        <v>1.0300363794658127</v>
      </c>
      <c r="BJ32" s="26">
        <f t="shared" si="13"/>
        <v>1.0300661092160472</v>
      </c>
      <c r="BK32" s="26">
        <f t="shared" si="14"/>
        <v>1.0300383905283825</v>
      </c>
      <c r="BL32" s="26"/>
      <c r="BM32" s="26">
        <f t="shared" si="15"/>
        <v>1.0301164294954721</v>
      </c>
      <c r="BN32" s="26">
        <f t="shared" si="16"/>
        <v>1.0301401517054303</v>
      </c>
      <c r="BO32" s="26">
        <f t="shared" si="17"/>
        <v>1.0300872872677622</v>
      </c>
      <c r="BP32" s="26">
        <f t="shared" si="18"/>
        <v>1.0300132550653285</v>
      </c>
      <c r="BQ32" s="26">
        <f t="shared" si="19"/>
        <v>1.0301038698409781</v>
      </c>
      <c r="BR32" s="26"/>
      <c r="BS32" s="26">
        <f t="shared" si="20"/>
        <v>1.0300382304751501</v>
      </c>
      <c r="BT32" s="26">
        <f t="shared" si="21"/>
        <v>1.0298692117355956</v>
      </c>
      <c r="BU32" s="26">
        <f t="shared" si="22"/>
        <v>1.0299467993821865</v>
      </c>
      <c r="BV32" s="26">
        <f t="shared" si="23"/>
        <v>1.0301591268849455</v>
      </c>
      <c r="BW32" s="26">
        <f t="shared" si="24"/>
        <v>1.0299231702385767</v>
      </c>
      <c r="BX32" s="26"/>
      <c r="BY32" s="26">
        <f t="shared" si="25"/>
        <v>1.0300272975432212</v>
      </c>
      <c r="BZ32" s="26">
        <f t="shared" si="26"/>
        <v>1.0300353356890459</v>
      </c>
      <c r="CA32" s="26">
        <f t="shared" si="27"/>
        <v>1.0308747855917668</v>
      </c>
      <c r="CB32" s="26">
        <f t="shared" si="28"/>
        <v>1.0299500831946755</v>
      </c>
      <c r="CC32" s="26">
        <f t="shared" si="29"/>
        <v>1.0298869143780292</v>
      </c>
      <c r="CD32" s="26"/>
      <c r="CE32" s="26">
        <f t="shared" si="30"/>
        <v>1.0301003344481605</v>
      </c>
      <c r="CF32" s="26">
        <f t="shared" si="31"/>
        <v>1.0292207792207793</v>
      </c>
      <c r="CG32" s="26">
        <f t="shared" si="32"/>
        <v>1.0299684542586751</v>
      </c>
      <c r="CH32" s="26">
        <f t="shared" si="33"/>
        <v>1.0306278713629402</v>
      </c>
      <c r="CI32" s="26">
        <f t="shared" si="34"/>
        <v>1.0297176820208023</v>
      </c>
      <c r="CJ32" s="26"/>
      <c r="CK32" s="26">
        <f t="shared" si="35"/>
        <v>1.0299401197604789</v>
      </c>
      <c r="CL32" s="26">
        <f t="shared" si="36"/>
        <v>1.0310077519379846</v>
      </c>
      <c r="CM32" s="26">
        <f t="shared" si="37"/>
        <v>1.0319548872180451</v>
      </c>
      <c r="CN32" s="26">
        <f t="shared" si="38"/>
        <v>1.029143897996357</v>
      </c>
      <c r="CO32" s="26">
        <f t="shared" si="39"/>
        <v>1.0300884955752212</v>
      </c>
    </row>
    <row r="33" spans="1:93" ht="18" customHeight="1" x14ac:dyDescent="0.25">
      <c r="A33" s="13" t="s">
        <v>9</v>
      </c>
      <c r="B33" s="13" t="s">
        <v>10</v>
      </c>
      <c r="C33" s="13" t="s">
        <v>34</v>
      </c>
      <c r="D33" s="13" t="s">
        <v>57</v>
      </c>
      <c r="E33" s="13" t="s">
        <v>58</v>
      </c>
      <c r="F33" s="13" t="s">
        <v>61</v>
      </c>
      <c r="G33" s="13" t="s">
        <v>62</v>
      </c>
      <c r="H33" s="13" t="s">
        <v>13</v>
      </c>
      <c r="I33" s="13" t="s">
        <v>14</v>
      </c>
      <c r="J33" s="14">
        <f>+'Select Tuition Changes'!S38</f>
        <v>0.03</v>
      </c>
      <c r="K33" s="14">
        <f>+'Select Tuition Changes'!T38</f>
        <v>0.03</v>
      </c>
      <c r="L33" s="14">
        <f>+'Select Tuition Changes'!U38</f>
        <v>0.03</v>
      </c>
      <c r="M33" s="14">
        <f>+'Select Tuition Changes'!V38</f>
        <v>0.03</v>
      </c>
      <c r="N33" s="14">
        <f>+'Select Tuition Changes'!W38</f>
        <v>0.03</v>
      </c>
      <c r="O33" s="14"/>
      <c r="P33" s="19">
        <v>0.03</v>
      </c>
      <c r="Q33" s="24">
        <f>+'Select Tuition Changes'!Y38-'Tuition Calculations'!AL33</f>
        <v>19325</v>
      </c>
      <c r="R33" s="24">
        <f>+'Select Tuition Changes'!Z38-'Tuition Calculations'!AM33</f>
        <v>19907</v>
      </c>
      <c r="S33" s="24">
        <f>+'Select Tuition Changes'!AA38-'Tuition Calculations'!AN33</f>
        <v>20507</v>
      </c>
      <c r="T33" s="24">
        <f>+'Select Tuition Changes'!AB38-'Tuition Calculations'!AO33</f>
        <v>21124</v>
      </c>
      <c r="U33" s="24">
        <f>+'Select Tuition Changes'!AC38-'Tuition Calculations'!AP33</f>
        <v>21758</v>
      </c>
      <c r="V33" s="24">
        <f>+'Select Tuition Changes'!AD38-'Tuition Calculations'!AQ33</f>
        <v>22413</v>
      </c>
      <c r="W33" s="24"/>
      <c r="X33" s="24">
        <f t="shared" ref="X33:AC33" si="103">+Q33</f>
        <v>19325</v>
      </c>
      <c r="Y33" s="24">
        <f t="shared" si="103"/>
        <v>19907</v>
      </c>
      <c r="Z33" s="24">
        <f t="shared" si="103"/>
        <v>20507</v>
      </c>
      <c r="AA33" s="24">
        <f t="shared" si="103"/>
        <v>21124</v>
      </c>
      <c r="AB33" s="24">
        <f t="shared" si="103"/>
        <v>21758</v>
      </c>
      <c r="AC33" s="24">
        <f t="shared" si="103"/>
        <v>22413</v>
      </c>
      <c r="AD33" s="24"/>
      <c r="AE33" s="24">
        <f t="shared" si="41"/>
        <v>0</v>
      </c>
      <c r="AF33" s="20">
        <f t="shared" si="45"/>
        <v>0</v>
      </c>
      <c r="AG33" s="20">
        <f t="shared" si="46"/>
        <v>0</v>
      </c>
      <c r="AH33" s="20">
        <f t="shared" si="47"/>
        <v>0</v>
      </c>
      <c r="AI33" s="20">
        <f t="shared" si="48"/>
        <v>0</v>
      </c>
      <c r="AJ33" s="20">
        <f t="shared" si="49"/>
        <v>0</v>
      </c>
      <c r="AL33" s="20">
        <f>ROUND($P33*'Select Tuition Changes'!Y38,0)</f>
        <v>598</v>
      </c>
      <c r="AM33" s="20">
        <f>ROUND($P33*'Select Tuition Changes'!Z38,0)</f>
        <v>616</v>
      </c>
      <c r="AN33" s="20">
        <f>ROUND($P33*'Select Tuition Changes'!AA38,0)</f>
        <v>634</v>
      </c>
      <c r="AO33" s="20">
        <f>ROUND($P33*'Select Tuition Changes'!AB38,0)</f>
        <v>653</v>
      </c>
      <c r="AP33" s="20">
        <f>ROUND($P33*'Select Tuition Changes'!AC38,0)</f>
        <v>673</v>
      </c>
      <c r="AQ33" s="20">
        <f>ROUND($P33*'Select Tuition Changes'!AD38,0)</f>
        <v>693</v>
      </c>
      <c r="AS33" s="24">
        <f t="shared" ref="AS33:AX33" si="104">+AL33</f>
        <v>598</v>
      </c>
      <c r="AT33" s="24">
        <f t="shared" si="104"/>
        <v>616</v>
      </c>
      <c r="AU33" s="24">
        <f t="shared" si="104"/>
        <v>634</v>
      </c>
      <c r="AV33" s="24">
        <f t="shared" si="104"/>
        <v>653</v>
      </c>
      <c r="AW33" s="24">
        <f t="shared" si="104"/>
        <v>673</v>
      </c>
      <c r="AX33" s="24">
        <f t="shared" si="104"/>
        <v>693</v>
      </c>
      <c r="AZ33" s="24">
        <f t="shared" si="43"/>
        <v>0</v>
      </c>
      <c r="BA33" s="20">
        <f t="shared" si="3"/>
        <v>0</v>
      </c>
      <c r="BB33" s="20">
        <f t="shared" si="4"/>
        <v>0</v>
      </c>
      <c r="BC33" s="20">
        <f t="shared" si="5"/>
        <v>0</v>
      </c>
      <c r="BD33" s="20">
        <f t="shared" si="6"/>
        <v>0</v>
      </c>
      <c r="BE33" s="20">
        <f t="shared" si="7"/>
        <v>0</v>
      </c>
      <c r="BG33" s="26">
        <f t="shared" si="10"/>
        <v>1.0301164294954721</v>
      </c>
      <c r="BH33" s="26">
        <f t="shared" si="11"/>
        <v>1.0301401517054303</v>
      </c>
      <c r="BI33" s="26">
        <f t="shared" si="12"/>
        <v>1.0300872872677622</v>
      </c>
      <c r="BJ33" s="26">
        <f t="shared" si="13"/>
        <v>1.0300132550653285</v>
      </c>
      <c r="BK33" s="26">
        <f t="shared" si="14"/>
        <v>1.0301038698409781</v>
      </c>
      <c r="BL33" s="26"/>
      <c r="BM33" s="26">
        <f t="shared" si="15"/>
        <v>1.0301164294954721</v>
      </c>
      <c r="BN33" s="26">
        <f t="shared" si="16"/>
        <v>1.0301401517054303</v>
      </c>
      <c r="BO33" s="26">
        <f t="shared" si="17"/>
        <v>1.0300872872677622</v>
      </c>
      <c r="BP33" s="26">
        <f t="shared" si="18"/>
        <v>1.0300132550653285</v>
      </c>
      <c r="BQ33" s="26">
        <f t="shared" si="19"/>
        <v>1.0301038698409781</v>
      </c>
      <c r="BR33" s="26"/>
      <c r="BS33" s="26">
        <f t="shared" si="20"/>
        <v>0</v>
      </c>
      <c r="BT33" s="26">
        <f t="shared" si="21"/>
        <v>0</v>
      </c>
      <c r="BU33" s="26">
        <f t="shared" si="22"/>
        <v>0</v>
      </c>
      <c r="BV33" s="26">
        <f t="shared" si="23"/>
        <v>0</v>
      </c>
      <c r="BW33" s="26">
        <f t="shared" si="24"/>
        <v>0</v>
      </c>
      <c r="BX33" s="26"/>
      <c r="BY33" s="26">
        <f t="shared" si="25"/>
        <v>1.0301003344481605</v>
      </c>
      <c r="BZ33" s="26">
        <f t="shared" si="26"/>
        <v>1.0292207792207793</v>
      </c>
      <c r="CA33" s="26">
        <f t="shared" si="27"/>
        <v>1.0299684542586751</v>
      </c>
      <c r="CB33" s="26">
        <f t="shared" si="28"/>
        <v>1.0306278713629402</v>
      </c>
      <c r="CC33" s="26">
        <f t="shared" si="29"/>
        <v>1.0297176820208023</v>
      </c>
      <c r="CD33" s="26"/>
      <c r="CE33" s="26">
        <f t="shared" si="30"/>
        <v>1.0301003344481605</v>
      </c>
      <c r="CF33" s="26">
        <f t="shared" si="31"/>
        <v>1.0292207792207793</v>
      </c>
      <c r="CG33" s="26">
        <f t="shared" si="32"/>
        <v>1.0299684542586751</v>
      </c>
      <c r="CH33" s="26">
        <f t="shared" si="33"/>
        <v>1.0306278713629402</v>
      </c>
      <c r="CI33" s="26">
        <f t="shared" si="34"/>
        <v>1.0297176820208023</v>
      </c>
      <c r="CJ33" s="26"/>
      <c r="CK33" s="26">
        <f t="shared" si="35"/>
        <v>0</v>
      </c>
      <c r="CL33" s="26">
        <f t="shared" si="36"/>
        <v>0</v>
      </c>
      <c r="CM33" s="26">
        <f t="shared" si="37"/>
        <v>0</v>
      </c>
      <c r="CN33" s="26">
        <f t="shared" si="38"/>
        <v>0</v>
      </c>
      <c r="CO33" s="26">
        <f t="shared" si="39"/>
        <v>0</v>
      </c>
    </row>
    <row r="34" spans="1:93" ht="18" customHeight="1" x14ac:dyDescent="0.25">
      <c r="A34" s="13" t="s">
        <v>9</v>
      </c>
      <c r="B34" s="13" t="s">
        <v>10</v>
      </c>
      <c r="C34" s="13" t="s">
        <v>34</v>
      </c>
      <c r="D34" s="13" t="s">
        <v>57</v>
      </c>
      <c r="E34" s="13" t="s">
        <v>58</v>
      </c>
      <c r="F34" s="13" t="s">
        <v>61</v>
      </c>
      <c r="G34" s="13" t="s">
        <v>62</v>
      </c>
      <c r="H34" s="13" t="s">
        <v>15</v>
      </c>
      <c r="I34" s="13" t="s">
        <v>16</v>
      </c>
      <c r="J34" s="14">
        <f>+'Select Tuition Changes'!S39</f>
        <v>0.03</v>
      </c>
      <c r="K34" s="14">
        <f>+'Select Tuition Changes'!T39</f>
        <v>0.03</v>
      </c>
      <c r="L34" s="14">
        <f>+'Select Tuition Changes'!U39</f>
        <v>0.03</v>
      </c>
      <c r="M34" s="14">
        <f>+'Select Tuition Changes'!V39</f>
        <v>0.03</v>
      </c>
      <c r="N34" s="14">
        <f>+'Select Tuition Changes'!W39</f>
        <v>0.03</v>
      </c>
      <c r="O34" s="14"/>
      <c r="P34" s="19">
        <v>3.5000000000000003E-2</v>
      </c>
      <c r="Q34" s="24">
        <f>+'Select Tuition Changes'!Y39-'Tuition Calculations'!AL34</f>
        <v>30311</v>
      </c>
      <c r="R34" s="24">
        <f>+'Select Tuition Changes'!Z39-'Tuition Calculations'!AM34</f>
        <v>31223</v>
      </c>
      <c r="S34" s="24">
        <f>+'Select Tuition Changes'!AA39-'Tuition Calculations'!AN34</f>
        <v>32161</v>
      </c>
      <c r="T34" s="24">
        <f>+'Select Tuition Changes'!AB39-'Tuition Calculations'!AO34</f>
        <v>33127</v>
      </c>
      <c r="U34" s="24">
        <f>+'Select Tuition Changes'!AC39-'Tuition Calculations'!AP34</f>
        <v>34123</v>
      </c>
      <c r="V34" s="24">
        <f>+'Select Tuition Changes'!AD39-'Tuition Calculations'!AQ34</f>
        <v>35148</v>
      </c>
      <c r="W34" s="24"/>
      <c r="X34" s="24">
        <f t="shared" ref="X34:AC34" si="105">+Q33</f>
        <v>19325</v>
      </c>
      <c r="Y34" s="24">
        <f t="shared" si="105"/>
        <v>19907</v>
      </c>
      <c r="Z34" s="24">
        <f t="shared" si="105"/>
        <v>20507</v>
      </c>
      <c r="AA34" s="24">
        <f t="shared" si="105"/>
        <v>21124</v>
      </c>
      <c r="AB34" s="24">
        <f t="shared" si="105"/>
        <v>21758</v>
      </c>
      <c r="AC34" s="24">
        <f t="shared" si="105"/>
        <v>22413</v>
      </c>
      <c r="AD34" s="24"/>
      <c r="AE34" s="24">
        <f t="shared" si="41"/>
        <v>10986</v>
      </c>
      <c r="AF34" s="20">
        <f t="shared" si="45"/>
        <v>11316</v>
      </c>
      <c r="AG34" s="20">
        <f t="shared" si="46"/>
        <v>11654</v>
      </c>
      <c r="AH34" s="20">
        <f t="shared" si="47"/>
        <v>12003</v>
      </c>
      <c r="AI34" s="20">
        <f t="shared" si="48"/>
        <v>12365</v>
      </c>
      <c r="AJ34" s="20">
        <f t="shared" si="49"/>
        <v>12735</v>
      </c>
      <c r="AL34" s="20">
        <f>ROUND($P34*'Select Tuition Changes'!Y39,0)</f>
        <v>1099</v>
      </c>
      <c r="AM34" s="20">
        <f>ROUND($P34*'Select Tuition Changes'!Z39,0)</f>
        <v>1132</v>
      </c>
      <c r="AN34" s="20">
        <f>ROUND($P34*'Select Tuition Changes'!AA39,0)</f>
        <v>1166</v>
      </c>
      <c r="AO34" s="20">
        <f>ROUND($P34*'Select Tuition Changes'!AB39,0)</f>
        <v>1202</v>
      </c>
      <c r="AP34" s="20">
        <f>ROUND($P34*'Select Tuition Changes'!AC39,0)</f>
        <v>1238</v>
      </c>
      <c r="AQ34" s="20">
        <f>ROUND($P34*'Select Tuition Changes'!AD39,0)</f>
        <v>1275</v>
      </c>
      <c r="AS34" s="24">
        <f t="shared" ref="AS34:AX34" si="106">+AL33</f>
        <v>598</v>
      </c>
      <c r="AT34" s="24">
        <f t="shared" si="106"/>
        <v>616</v>
      </c>
      <c r="AU34" s="24">
        <f t="shared" si="106"/>
        <v>634</v>
      </c>
      <c r="AV34" s="24">
        <f t="shared" si="106"/>
        <v>653</v>
      </c>
      <c r="AW34" s="24">
        <f t="shared" si="106"/>
        <v>673</v>
      </c>
      <c r="AX34" s="24">
        <f t="shared" si="106"/>
        <v>693</v>
      </c>
      <c r="AZ34" s="24">
        <f t="shared" si="43"/>
        <v>501</v>
      </c>
      <c r="BA34" s="20">
        <f t="shared" si="3"/>
        <v>516</v>
      </c>
      <c r="BB34" s="20">
        <f t="shared" si="4"/>
        <v>532</v>
      </c>
      <c r="BC34" s="20">
        <f t="shared" si="5"/>
        <v>549</v>
      </c>
      <c r="BD34" s="20">
        <f t="shared" si="6"/>
        <v>565</v>
      </c>
      <c r="BE34" s="20">
        <f t="shared" si="7"/>
        <v>582</v>
      </c>
      <c r="BG34" s="26">
        <f t="shared" si="10"/>
        <v>1.0300880868331628</v>
      </c>
      <c r="BH34" s="26">
        <f t="shared" si="11"/>
        <v>1.0300419562502001</v>
      </c>
      <c r="BI34" s="26">
        <f t="shared" si="12"/>
        <v>1.0300363794658127</v>
      </c>
      <c r="BJ34" s="26">
        <f t="shared" si="13"/>
        <v>1.0300661092160472</v>
      </c>
      <c r="BK34" s="26">
        <f t="shared" si="14"/>
        <v>1.0300383905283825</v>
      </c>
      <c r="BL34" s="26"/>
      <c r="BM34" s="26">
        <f t="shared" si="15"/>
        <v>1.0301164294954721</v>
      </c>
      <c r="BN34" s="26">
        <f t="shared" si="16"/>
        <v>1.0301401517054303</v>
      </c>
      <c r="BO34" s="26">
        <f t="shared" si="17"/>
        <v>1.0300872872677622</v>
      </c>
      <c r="BP34" s="26">
        <f t="shared" si="18"/>
        <v>1.0300132550653285</v>
      </c>
      <c r="BQ34" s="26">
        <f t="shared" si="19"/>
        <v>1.0301038698409781</v>
      </c>
      <c r="BR34" s="26"/>
      <c r="BS34" s="26">
        <f t="shared" si="20"/>
        <v>1.0300382304751501</v>
      </c>
      <c r="BT34" s="26">
        <f t="shared" si="21"/>
        <v>1.0298692117355956</v>
      </c>
      <c r="BU34" s="26">
        <f t="shared" si="22"/>
        <v>1.0299467993821865</v>
      </c>
      <c r="BV34" s="26">
        <f t="shared" si="23"/>
        <v>1.0301591268849455</v>
      </c>
      <c r="BW34" s="26">
        <f t="shared" si="24"/>
        <v>1.0299231702385767</v>
      </c>
      <c r="BX34" s="26"/>
      <c r="BY34" s="26">
        <f t="shared" si="25"/>
        <v>1.0300272975432212</v>
      </c>
      <c r="BZ34" s="26">
        <f t="shared" si="26"/>
        <v>1.0300353356890459</v>
      </c>
      <c r="CA34" s="26">
        <f t="shared" si="27"/>
        <v>1.0308747855917668</v>
      </c>
      <c r="CB34" s="26">
        <f t="shared" si="28"/>
        <v>1.0299500831946755</v>
      </c>
      <c r="CC34" s="26">
        <f t="shared" si="29"/>
        <v>1.0298869143780292</v>
      </c>
      <c r="CD34" s="26"/>
      <c r="CE34" s="26">
        <f t="shared" si="30"/>
        <v>1.0301003344481605</v>
      </c>
      <c r="CF34" s="26">
        <f t="shared" si="31"/>
        <v>1.0292207792207793</v>
      </c>
      <c r="CG34" s="26">
        <f t="shared" si="32"/>
        <v>1.0299684542586751</v>
      </c>
      <c r="CH34" s="26">
        <f t="shared" si="33"/>
        <v>1.0306278713629402</v>
      </c>
      <c r="CI34" s="26">
        <f t="shared" si="34"/>
        <v>1.0297176820208023</v>
      </c>
      <c r="CJ34" s="26"/>
      <c r="CK34" s="26">
        <f t="shared" si="35"/>
        <v>1.0299401197604789</v>
      </c>
      <c r="CL34" s="26">
        <f t="shared" si="36"/>
        <v>1.0310077519379846</v>
      </c>
      <c r="CM34" s="26">
        <f t="shared" si="37"/>
        <v>1.0319548872180451</v>
      </c>
      <c r="CN34" s="26">
        <f t="shared" si="38"/>
        <v>1.029143897996357</v>
      </c>
      <c r="CO34" s="26">
        <f t="shared" si="39"/>
        <v>1.0300884955752212</v>
      </c>
    </row>
    <row r="35" spans="1:93" ht="18" customHeight="1" x14ac:dyDescent="0.25">
      <c r="A35" s="13" t="s">
        <v>9</v>
      </c>
      <c r="B35" s="13" t="s">
        <v>10</v>
      </c>
      <c r="C35" s="13" t="s">
        <v>34</v>
      </c>
      <c r="D35" s="13" t="s">
        <v>57</v>
      </c>
      <c r="E35" s="13" t="s">
        <v>58</v>
      </c>
      <c r="F35" s="13" t="s">
        <v>63</v>
      </c>
      <c r="G35" s="13" t="s">
        <v>64</v>
      </c>
      <c r="H35" s="13" t="s">
        <v>13</v>
      </c>
      <c r="I35" s="13" t="s">
        <v>14</v>
      </c>
      <c r="J35" s="14">
        <f>+'Select Tuition Changes'!S40</f>
        <v>0.03</v>
      </c>
      <c r="K35" s="14">
        <f>+'Select Tuition Changes'!T40</f>
        <v>0.03</v>
      </c>
      <c r="L35" s="14">
        <f>+'Select Tuition Changes'!U40</f>
        <v>0.03</v>
      </c>
      <c r="M35" s="14">
        <f>+'Select Tuition Changes'!V40</f>
        <v>0.03</v>
      </c>
      <c r="N35" s="14">
        <f>+'Select Tuition Changes'!W40</f>
        <v>0.03</v>
      </c>
      <c r="O35" s="14"/>
      <c r="P35" s="19">
        <v>0.03</v>
      </c>
      <c r="Q35" s="24">
        <f>+'Select Tuition Changes'!Y40-'Tuition Calculations'!AL35</f>
        <v>19325</v>
      </c>
      <c r="R35" s="24">
        <f>+'Select Tuition Changes'!Z40-'Tuition Calculations'!AM35</f>
        <v>19907</v>
      </c>
      <c r="S35" s="24">
        <f>+'Select Tuition Changes'!AA40-'Tuition Calculations'!AN35</f>
        <v>20507</v>
      </c>
      <c r="T35" s="24">
        <f>+'Select Tuition Changes'!AB40-'Tuition Calculations'!AO35</f>
        <v>21124</v>
      </c>
      <c r="U35" s="24">
        <f>+'Select Tuition Changes'!AC40-'Tuition Calculations'!AP35</f>
        <v>21758</v>
      </c>
      <c r="V35" s="24">
        <f>+'Select Tuition Changes'!AD40-'Tuition Calculations'!AQ35</f>
        <v>22413</v>
      </c>
      <c r="W35" s="24"/>
      <c r="X35" s="24">
        <f t="shared" ref="X35:AC35" si="107">+Q35</f>
        <v>19325</v>
      </c>
      <c r="Y35" s="24">
        <f t="shared" si="107"/>
        <v>19907</v>
      </c>
      <c r="Z35" s="24">
        <f t="shared" si="107"/>
        <v>20507</v>
      </c>
      <c r="AA35" s="24">
        <f t="shared" si="107"/>
        <v>21124</v>
      </c>
      <c r="AB35" s="24">
        <f t="shared" si="107"/>
        <v>21758</v>
      </c>
      <c r="AC35" s="24">
        <f t="shared" si="107"/>
        <v>22413</v>
      </c>
      <c r="AD35" s="24"/>
      <c r="AE35" s="24">
        <f t="shared" si="41"/>
        <v>0</v>
      </c>
      <c r="AF35" s="20">
        <f t="shared" si="45"/>
        <v>0</v>
      </c>
      <c r="AG35" s="20">
        <f t="shared" si="46"/>
        <v>0</v>
      </c>
      <c r="AH35" s="20">
        <f t="shared" si="47"/>
        <v>0</v>
      </c>
      <c r="AI35" s="20">
        <f t="shared" si="48"/>
        <v>0</v>
      </c>
      <c r="AJ35" s="20">
        <f t="shared" si="49"/>
        <v>0</v>
      </c>
      <c r="AL35" s="20">
        <f>ROUND($P35*'Select Tuition Changes'!Y40,0)</f>
        <v>598</v>
      </c>
      <c r="AM35" s="20">
        <f>ROUND($P35*'Select Tuition Changes'!Z40,0)</f>
        <v>616</v>
      </c>
      <c r="AN35" s="20">
        <f>ROUND($P35*'Select Tuition Changes'!AA40,0)</f>
        <v>634</v>
      </c>
      <c r="AO35" s="20">
        <f>ROUND($P35*'Select Tuition Changes'!AB40,0)</f>
        <v>653</v>
      </c>
      <c r="AP35" s="20">
        <f>ROUND($P35*'Select Tuition Changes'!AC40,0)</f>
        <v>673</v>
      </c>
      <c r="AQ35" s="20">
        <f>ROUND($P35*'Select Tuition Changes'!AD40,0)</f>
        <v>693</v>
      </c>
      <c r="AS35" s="24">
        <f t="shared" ref="AS35:AX35" si="108">+AL35</f>
        <v>598</v>
      </c>
      <c r="AT35" s="24">
        <f t="shared" si="108"/>
        <v>616</v>
      </c>
      <c r="AU35" s="24">
        <f t="shared" si="108"/>
        <v>634</v>
      </c>
      <c r="AV35" s="24">
        <f t="shared" si="108"/>
        <v>653</v>
      </c>
      <c r="AW35" s="24">
        <f t="shared" si="108"/>
        <v>673</v>
      </c>
      <c r="AX35" s="24">
        <f t="shared" si="108"/>
        <v>693</v>
      </c>
      <c r="AZ35" s="24">
        <f t="shared" si="43"/>
        <v>0</v>
      </c>
      <c r="BA35" s="20">
        <f t="shared" si="3"/>
        <v>0</v>
      </c>
      <c r="BB35" s="20">
        <f t="shared" si="4"/>
        <v>0</v>
      </c>
      <c r="BC35" s="20">
        <f t="shared" si="5"/>
        <v>0</v>
      </c>
      <c r="BD35" s="20">
        <f t="shared" si="6"/>
        <v>0</v>
      </c>
      <c r="BE35" s="20">
        <f t="shared" si="7"/>
        <v>0</v>
      </c>
      <c r="BG35" s="26">
        <f t="shared" si="10"/>
        <v>1.0301164294954721</v>
      </c>
      <c r="BH35" s="26">
        <f t="shared" si="11"/>
        <v>1.0301401517054303</v>
      </c>
      <c r="BI35" s="26">
        <f t="shared" si="12"/>
        <v>1.0300872872677622</v>
      </c>
      <c r="BJ35" s="26">
        <f t="shared" si="13"/>
        <v>1.0300132550653285</v>
      </c>
      <c r="BK35" s="26">
        <f t="shared" si="14"/>
        <v>1.0301038698409781</v>
      </c>
      <c r="BL35" s="26"/>
      <c r="BM35" s="26">
        <f t="shared" si="15"/>
        <v>1.0301164294954721</v>
      </c>
      <c r="BN35" s="26">
        <f t="shared" si="16"/>
        <v>1.0301401517054303</v>
      </c>
      <c r="BO35" s="26">
        <f t="shared" si="17"/>
        <v>1.0300872872677622</v>
      </c>
      <c r="BP35" s="26">
        <f t="shared" si="18"/>
        <v>1.0300132550653285</v>
      </c>
      <c r="BQ35" s="26">
        <f t="shared" si="19"/>
        <v>1.0301038698409781</v>
      </c>
      <c r="BR35" s="26"/>
      <c r="BS35" s="26">
        <f t="shared" si="20"/>
        <v>0</v>
      </c>
      <c r="BT35" s="26">
        <f t="shared" si="21"/>
        <v>0</v>
      </c>
      <c r="BU35" s="26">
        <f t="shared" si="22"/>
        <v>0</v>
      </c>
      <c r="BV35" s="26">
        <f t="shared" si="23"/>
        <v>0</v>
      </c>
      <c r="BW35" s="26">
        <f t="shared" si="24"/>
        <v>0</v>
      </c>
      <c r="BX35" s="26"/>
      <c r="BY35" s="26">
        <f t="shared" si="25"/>
        <v>1.0301003344481605</v>
      </c>
      <c r="BZ35" s="26">
        <f t="shared" si="26"/>
        <v>1.0292207792207793</v>
      </c>
      <c r="CA35" s="26">
        <f t="shared" si="27"/>
        <v>1.0299684542586751</v>
      </c>
      <c r="CB35" s="26">
        <f t="shared" si="28"/>
        <v>1.0306278713629402</v>
      </c>
      <c r="CC35" s="26">
        <f t="shared" si="29"/>
        <v>1.0297176820208023</v>
      </c>
      <c r="CD35" s="26"/>
      <c r="CE35" s="26">
        <f t="shared" si="30"/>
        <v>1.0301003344481605</v>
      </c>
      <c r="CF35" s="26">
        <f t="shared" si="31"/>
        <v>1.0292207792207793</v>
      </c>
      <c r="CG35" s="26">
        <f t="shared" si="32"/>
        <v>1.0299684542586751</v>
      </c>
      <c r="CH35" s="26">
        <f t="shared" si="33"/>
        <v>1.0306278713629402</v>
      </c>
      <c r="CI35" s="26">
        <f t="shared" si="34"/>
        <v>1.0297176820208023</v>
      </c>
      <c r="CJ35" s="26"/>
      <c r="CK35" s="26">
        <f t="shared" si="35"/>
        <v>0</v>
      </c>
      <c r="CL35" s="26">
        <f t="shared" si="36"/>
        <v>0</v>
      </c>
      <c r="CM35" s="26">
        <f t="shared" si="37"/>
        <v>0</v>
      </c>
      <c r="CN35" s="26">
        <f t="shared" si="38"/>
        <v>0</v>
      </c>
      <c r="CO35" s="26">
        <f t="shared" si="39"/>
        <v>0</v>
      </c>
    </row>
    <row r="36" spans="1:93" ht="18" customHeight="1" x14ac:dyDescent="0.25">
      <c r="A36" s="13" t="s">
        <v>9</v>
      </c>
      <c r="B36" s="13" t="s">
        <v>10</v>
      </c>
      <c r="C36" s="13" t="s">
        <v>34</v>
      </c>
      <c r="D36" s="13" t="s">
        <v>57</v>
      </c>
      <c r="E36" s="13" t="s">
        <v>58</v>
      </c>
      <c r="F36" s="13" t="s">
        <v>63</v>
      </c>
      <c r="G36" s="13" t="s">
        <v>64</v>
      </c>
      <c r="H36" s="13" t="s">
        <v>15</v>
      </c>
      <c r="I36" s="13" t="s">
        <v>16</v>
      </c>
      <c r="J36" s="14">
        <f>+'Select Tuition Changes'!S41</f>
        <v>0.03</v>
      </c>
      <c r="K36" s="14">
        <f>+'Select Tuition Changes'!T41</f>
        <v>0.03</v>
      </c>
      <c r="L36" s="14">
        <f>+'Select Tuition Changes'!U41</f>
        <v>0.03</v>
      </c>
      <c r="M36" s="14">
        <f>+'Select Tuition Changes'!V41</f>
        <v>0.03</v>
      </c>
      <c r="N36" s="14">
        <f>+'Select Tuition Changes'!W41</f>
        <v>0.03</v>
      </c>
      <c r="O36" s="14"/>
      <c r="P36" s="19">
        <v>3.5000000000000003E-2</v>
      </c>
      <c r="Q36" s="24">
        <f>+'Select Tuition Changes'!Y41-'Tuition Calculations'!AL36</f>
        <v>30311</v>
      </c>
      <c r="R36" s="24">
        <f>+'Select Tuition Changes'!Z41-'Tuition Calculations'!AM36</f>
        <v>31223</v>
      </c>
      <c r="S36" s="24">
        <f>+'Select Tuition Changes'!AA41-'Tuition Calculations'!AN36</f>
        <v>32161</v>
      </c>
      <c r="T36" s="24">
        <f>+'Select Tuition Changes'!AB41-'Tuition Calculations'!AO36</f>
        <v>33127</v>
      </c>
      <c r="U36" s="24">
        <f>+'Select Tuition Changes'!AC41-'Tuition Calculations'!AP36</f>
        <v>34123</v>
      </c>
      <c r="V36" s="24">
        <f>+'Select Tuition Changes'!AD41-'Tuition Calculations'!AQ36</f>
        <v>35148</v>
      </c>
      <c r="W36" s="24"/>
      <c r="X36" s="24">
        <f t="shared" ref="X36:AC36" si="109">+Q35</f>
        <v>19325</v>
      </c>
      <c r="Y36" s="24">
        <f t="shared" si="109"/>
        <v>19907</v>
      </c>
      <c r="Z36" s="24">
        <f t="shared" si="109"/>
        <v>20507</v>
      </c>
      <c r="AA36" s="24">
        <f t="shared" si="109"/>
        <v>21124</v>
      </c>
      <c r="AB36" s="24">
        <f t="shared" si="109"/>
        <v>21758</v>
      </c>
      <c r="AC36" s="24">
        <f t="shared" si="109"/>
        <v>22413</v>
      </c>
      <c r="AD36" s="24"/>
      <c r="AE36" s="24">
        <f t="shared" si="41"/>
        <v>10986</v>
      </c>
      <c r="AF36" s="20">
        <f t="shared" si="45"/>
        <v>11316</v>
      </c>
      <c r="AG36" s="20">
        <f t="shared" si="46"/>
        <v>11654</v>
      </c>
      <c r="AH36" s="20">
        <f t="shared" si="47"/>
        <v>12003</v>
      </c>
      <c r="AI36" s="20">
        <f t="shared" si="48"/>
        <v>12365</v>
      </c>
      <c r="AJ36" s="20">
        <f t="shared" si="49"/>
        <v>12735</v>
      </c>
      <c r="AL36" s="20">
        <f>ROUND($P36*'Select Tuition Changes'!Y41,0)</f>
        <v>1099</v>
      </c>
      <c r="AM36" s="20">
        <f>ROUND($P36*'Select Tuition Changes'!Z41,0)</f>
        <v>1132</v>
      </c>
      <c r="AN36" s="20">
        <f>ROUND($P36*'Select Tuition Changes'!AA41,0)</f>
        <v>1166</v>
      </c>
      <c r="AO36" s="20">
        <f>ROUND($P36*'Select Tuition Changes'!AB41,0)</f>
        <v>1202</v>
      </c>
      <c r="AP36" s="20">
        <f>ROUND($P36*'Select Tuition Changes'!AC41,0)</f>
        <v>1238</v>
      </c>
      <c r="AQ36" s="20">
        <f>ROUND($P36*'Select Tuition Changes'!AD41,0)</f>
        <v>1275</v>
      </c>
      <c r="AS36" s="24">
        <f t="shared" ref="AS36:AX36" si="110">+AL35</f>
        <v>598</v>
      </c>
      <c r="AT36" s="24">
        <f t="shared" si="110"/>
        <v>616</v>
      </c>
      <c r="AU36" s="24">
        <f t="shared" si="110"/>
        <v>634</v>
      </c>
      <c r="AV36" s="24">
        <f t="shared" si="110"/>
        <v>653</v>
      </c>
      <c r="AW36" s="24">
        <f t="shared" si="110"/>
        <v>673</v>
      </c>
      <c r="AX36" s="24">
        <f t="shared" si="110"/>
        <v>693</v>
      </c>
      <c r="AZ36" s="24">
        <f t="shared" si="43"/>
        <v>501</v>
      </c>
      <c r="BA36" s="20">
        <f t="shared" si="3"/>
        <v>516</v>
      </c>
      <c r="BB36" s="20">
        <f t="shared" si="4"/>
        <v>532</v>
      </c>
      <c r="BC36" s="20">
        <f t="shared" si="5"/>
        <v>549</v>
      </c>
      <c r="BD36" s="20">
        <f t="shared" si="6"/>
        <v>565</v>
      </c>
      <c r="BE36" s="20">
        <f t="shared" si="7"/>
        <v>582</v>
      </c>
      <c r="BG36" s="26">
        <f t="shared" si="10"/>
        <v>1.0300880868331628</v>
      </c>
      <c r="BH36" s="26">
        <f t="shared" si="11"/>
        <v>1.0300419562502001</v>
      </c>
      <c r="BI36" s="26">
        <f t="shared" si="12"/>
        <v>1.0300363794658127</v>
      </c>
      <c r="BJ36" s="26">
        <f t="shared" si="13"/>
        <v>1.0300661092160472</v>
      </c>
      <c r="BK36" s="26">
        <f t="shared" si="14"/>
        <v>1.0300383905283825</v>
      </c>
      <c r="BL36" s="26"/>
      <c r="BM36" s="26">
        <f t="shared" si="15"/>
        <v>1.0301164294954721</v>
      </c>
      <c r="BN36" s="26">
        <f t="shared" si="16"/>
        <v>1.0301401517054303</v>
      </c>
      <c r="BO36" s="26">
        <f t="shared" si="17"/>
        <v>1.0300872872677622</v>
      </c>
      <c r="BP36" s="26">
        <f t="shared" si="18"/>
        <v>1.0300132550653285</v>
      </c>
      <c r="BQ36" s="26">
        <f t="shared" si="19"/>
        <v>1.0301038698409781</v>
      </c>
      <c r="BR36" s="26"/>
      <c r="BS36" s="26">
        <f t="shared" si="20"/>
        <v>1.0300382304751501</v>
      </c>
      <c r="BT36" s="26">
        <f t="shared" si="21"/>
        <v>1.0298692117355956</v>
      </c>
      <c r="BU36" s="26">
        <f t="shared" si="22"/>
        <v>1.0299467993821865</v>
      </c>
      <c r="BV36" s="26">
        <f t="shared" si="23"/>
        <v>1.0301591268849455</v>
      </c>
      <c r="BW36" s="26">
        <f t="shared" si="24"/>
        <v>1.0299231702385767</v>
      </c>
      <c r="BX36" s="26"/>
      <c r="BY36" s="26">
        <f t="shared" si="25"/>
        <v>1.0300272975432212</v>
      </c>
      <c r="BZ36" s="26">
        <f t="shared" si="26"/>
        <v>1.0300353356890459</v>
      </c>
      <c r="CA36" s="26">
        <f t="shared" si="27"/>
        <v>1.0308747855917668</v>
      </c>
      <c r="CB36" s="26">
        <f t="shared" si="28"/>
        <v>1.0299500831946755</v>
      </c>
      <c r="CC36" s="26">
        <f t="shared" si="29"/>
        <v>1.0298869143780292</v>
      </c>
      <c r="CD36" s="26"/>
      <c r="CE36" s="26">
        <f t="shared" si="30"/>
        <v>1.0301003344481605</v>
      </c>
      <c r="CF36" s="26">
        <f t="shared" si="31"/>
        <v>1.0292207792207793</v>
      </c>
      <c r="CG36" s="26">
        <f t="shared" si="32"/>
        <v>1.0299684542586751</v>
      </c>
      <c r="CH36" s="26">
        <f t="shared" si="33"/>
        <v>1.0306278713629402</v>
      </c>
      <c r="CI36" s="26">
        <f t="shared" si="34"/>
        <v>1.0297176820208023</v>
      </c>
      <c r="CJ36" s="26"/>
      <c r="CK36" s="26">
        <f t="shared" si="35"/>
        <v>1.0299401197604789</v>
      </c>
      <c r="CL36" s="26">
        <f t="shared" si="36"/>
        <v>1.0310077519379846</v>
      </c>
      <c r="CM36" s="26">
        <f t="shared" si="37"/>
        <v>1.0319548872180451</v>
      </c>
      <c r="CN36" s="26">
        <f t="shared" si="38"/>
        <v>1.029143897996357</v>
      </c>
      <c r="CO36" s="26">
        <f t="shared" si="39"/>
        <v>1.0300884955752212</v>
      </c>
    </row>
    <row r="37" spans="1:93" ht="18" customHeight="1" x14ac:dyDescent="0.25">
      <c r="A37" s="13" t="s">
        <v>9</v>
      </c>
      <c r="B37" s="13" t="s">
        <v>10</v>
      </c>
      <c r="C37" s="13" t="s">
        <v>65</v>
      </c>
      <c r="D37" s="13" t="s">
        <v>39</v>
      </c>
      <c r="E37" s="13" t="s">
        <v>66</v>
      </c>
      <c r="F37" s="13" t="s">
        <v>24</v>
      </c>
      <c r="G37" s="13" t="s">
        <v>67</v>
      </c>
      <c r="H37" s="13" t="s">
        <v>13</v>
      </c>
      <c r="I37" s="13" t="s">
        <v>14</v>
      </c>
      <c r="J37" s="14">
        <f>+'Select Tuition Changes'!S42</f>
        <v>0.03</v>
      </c>
      <c r="K37" s="14">
        <f>+'Select Tuition Changes'!T42</f>
        <v>0.03</v>
      </c>
      <c r="L37" s="14">
        <f>+'Select Tuition Changes'!U42</f>
        <v>0.03</v>
      </c>
      <c r="M37" s="14">
        <f>+'Select Tuition Changes'!V42</f>
        <v>0.03</v>
      </c>
      <c r="N37" s="14">
        <f>+'Select Tuition Changes'!W42</f>
        <v>0.03</v>
      </c>
      <c r="O37" s="14"/>
      <c r="P37" s="19">
        <v>0.03</v>
      </c>
      <c r="Q37" s="24">
        <f>+'Select Tuition Changes'!Y42-'Tuition Calculations'!AL37</f>
        <v>18662</v>
      </c>
      <c r="R37" s="24">
        <f>+'Select Tuition Changes'!Z42-'Tuition Calculations'!AM37</f>
        <v>19223</v>
      </c>
      <c r="S37" s="24">
        <f>+'Select Tuition Changes'!AA42-'Tuition Calculations'!AN37</f>
        <v>19803</v>
      </c>
      <c r="T37" s="24">
        <f>+'Select Tuition Changes'!AB42-'Tuition Calculations'!AO37</f>
        <v>20399</v>
      </c>
      <c r="U37" s="24">
        <f>+'Select Tuition Changes'!AC42-'Tuition Calculations'!AP37</f>
        <v>21013</v>
      </c>
      <c r="V37" s="24">
        <f>+'Select Tuition Changes'!AD42-'Tuition Calculations'!AQ37</f>
        <v>21645</v>
      </c>
      <c r="W37" s="24"/>
      <c r="X37" s="24">
        <f t="shared" ref="X37:AC37" si="111">+Q37</f>
        <v>18662</v>
      </c>
      <c r="Y37" s="24">
        <f t="shared" si="111"/>
        <v>19223</v>
      </c>
      <c r="Z37" s="24">
        <f t="shared" si="111"/>
        <v>19803</v>
      </c>
      <c r="AA37" s="24">
        <f t="shared" si="111"/>
        <v>20399</v>
      </c>
      <c r="AB37" s="24">
        <f t="shared" si="111"/>
        <v>21013</v>
      </c>
      <c r="AC37" s="24">
        <f t="shared" si="111"/>
        <v>21645</v>
      </c>
      <c r="AD37" s="24"/>
      <c r="AE37" s="24">
        <f t="shared" si="41"/>
        <v>0</v>
      </c>
      <c r="AF37" s="20">
        <f t="shared" si="45"/>
        <v>0</v>
      </c>
      <c r="AG37" s="20">
        <f t="shared" si="46"/>
        <v>0</v>
      </c>
      <c r="AH37" s="20">
        <f t="shared" si="47"/>
        <v>0</v>
      </c>
      <c r="AI37" s="20">
        <f t="shared" si="48"/>
        <v>0</v>
      </c>
      <c r="AJ37" s="20">
        <f t="shared" si="49"/>
        <v>0</v>
      </c>
      <c r="AL37" s="20">
        <f>ROUND($P37*'Select Tuition Changes'!Y42,0)</f>
        <v>577</v>
      </c>
      <c r="AM37" s="20">
        <f>ROUND($P37*'Select Tuition Changes'!Z42,0)</f>
        <v>595</v>
      </c>
      <c r="AN37" s="20">
        <f>ROUND($P37*'Select Tuition Changes'!AA42,0)</f>
        <v>612</v>
      </c>
      <c r="AO37" s="20">
        <f>ROUND($P37*'Select Tuition Changes'!AB42,0)</f>
        <v>631</v>
      </c>
      <c r="AP37" s="20">
        <f>ROUND($P37*'Select Tuition Changes'!AC42,0)</f>
        <v>650</v>
      </c>
      <c r="AQ37" s="20">
        <f>ROUND($P37*'Select Tuition Changes'!AD42,0)</f>
        <v>669</v>
      </c>
      <c r="AS37" s="24">
        <f t="shared" ref="AS37:AX37" si="112">+AL37</f>
        <v>577</v>
      </c>
      <c r="AT37" s="24">
        <f t="shared" si="112"/>
        <v>595</v>
      </c>
      <c r="AU37" s="24">
        <f t="shared" si="112"/>
        <v>612</v>
      </c>
      <c r="AV37" s="24">
        <f t="shared" si="112"/>
        <v>631</v>
      </c>
      <c r="AW37" s="24">
        <f t="shared" si="112"/>
        <v>650</v>
      </c>
      <c r="AX37" s="24">
        <f t="shared" si="112"/>
        <v>669</v>
      </c>
      <c r="AZ37" s="24">
        <f t="shared" si="43"/>
        <v>0</v>
      </c>
      <c r="BA37" s="20">
        <f t="shared" si="3"/>
        <v>0</v>
      </c>
      <c r="BB37" s="20">
        <f t="shared" si="4"/>
        <v>0</v>
      </c>
      <c r="BC37" s="20">
        <f t="shared" si="5"/>
        <v>0</v>
      </c>
      <c r="BD37" s="20">
        <f t="shared" si="6"/>
        <v>0</v>
      </c>
      <c r="BE37" s="20">
        <f t="shared" si="7"/>
        <v>0</v>
      </c>
      <c r="BG37" s="26">
        <f t="shared" si="10"/>
        <v>1.0300610867002464</v>
      </c>
      <c r="BH37" s="26">
        <f t="shared" si="11"/>
        <v>1.0301721895645841</v>
      </c>
      <c r="BI37" s="26">
        <f t="shared" si="12"/>
        <v>1.0300964500328234</v>
      </c>
      <c r="BJ37" s="26">
        <f t="shared" si="13"/>
        <v>1.0300995146820922</v>
      </c>
      <c r="BK37" s="26">
        <f t="shared" si="14"/>
        <v>1.0300766192357111</v>
      </c>
      <c r="BL37" s="26"/>
      <c r="BM37" s="26">
        <f t="shared" si="15"/>
        <v>1.0300610867002464</v>
      </c>
      <c r="BN37" s="26">
        <f t="shared" si="16"/>
        <v>1.0301721895645841</v>
      </c>
      <c r="BO37" s="26">
        <f t="shared" si="17"/>
        <v>1.0300964500328234</v>
      </c>
      <c r="BP37" s="26">
        <f t="shared" si="18"/>
        <v>1.0300995146820922</v>
      </c>
      <c r="BQ37" s="26">
        <f t="shared" si="19"/>
        <v>1.0300766192357111</v>
      </c>
      <c r="BR37" s="26"/>
      <c r="BS37" s="26">
        <f t="shared" si="20"/>
        <v>0</v>
      </c>
      <c r="BT37" s="26">
        <f t="shared" si="21"/>
        <v>0</v>
      </c>
      <c r="BU37" s="26">
        <f t="shared" si="22"/>
        <v>0</v>
      </c>
      <c r="BV37" s="26">
        <f t="shared" si="23"/>
        <v>0</v>
      </c>
      <c r="BW37" s="26">
        <f t="shared" si="24"/>
        <v>0</v>
      </c>
      <c r="BX37" s="26"/>
      <c r="BY37" s="26">
        <f t="shared" si="25"/>
        <v>1.0311958405545927</v>
      </c>
      <c r="BZ37" s="26">
        <f t="shared" si="26"/>
        <v>1.0285714285714285</v>
      </c>
      <c r="CA37" s="26">
        <f t="shared" si="27"/>
        <v>1.0310457516339868</v>
      </c>
      <c r="CB37" s="26">
        <f t="shared" si="28"/>
        <v>1.0301109350237718</v>
      </c>
      <c r="CC37" s="26">
        <f t="shared" si="29"/>
        <v>1.0292307692307692</v>
      </c>
      <c r="CD37" s="26"/>
      <c r="CE37" s="26">
        <f t="shared" si="30"/>
        <v>1.0311958405545927</v>
      </c>
      <c r="CF37" s="26">
        <f t="shared" si="31"/>
        <v>1.0285714285714285</v>
      </c>
      <c r="CG37" s="26">
        <f t="shared" si="32"/>
        <v>1.0310457516339868</v>
      </c>
      <c r="CH37" s="26">
        <f t="shared" si="33"/>
        <v>1.0301109350237718</v>
      </c>
      <c r="CI37" s="26">
        <f t="shared" si="34"/>
        <v>1.0292307692307692</v>
      </c>
      <c r="CJ37" s="26"/>
      <c r="CK37" s="26">
        <f t="shared" si="35"/>
        <v>0</v>
      </c>
      <c r="CL37" s="26">
        <f t="shared" si="36"/>
        <v>0</v>
      </c>
      <c r="CM37" s="26">
        <f t="shared" si="37"/>
        <v>0</v>
      </c>
      <c r="CN37" s="26">
        <f t="shared" si="38"/>
        <v>0</v>
      </c>
      <c r="CO37" s="26">
        <f t="shared" si="39"/>
        <v>0</v>
      </c>
    </row>
    <row r="38" spans="1:93" ht="18" customHeight="1" x14ac:dyDescent="0.25">
      <c r="A38" s="13" t="s">
        <v>9</v>
      </c>
      <c r="B38" s="13" t="s">
        <v>10</v>
      </c>
      <c r="C38" s="13" t="s">
        <v>65</v>
      </c>
      <c r="D38" s="13" t="s">
        <v>39</v>
      </c>
      <c r="E38" s="13" t="s">
        <v>66</v>
      </c>
      <c r="F38" s="13" t="s">
        <v>24</v>
      </c>
      <c r="G38" s="13" t="s">
        <v>67</v>
      </c>
      <c r="H38" s="13" t="s">
        <v>15</v>
      </c>
      <c r="I38" s="13" t="s">
        <v>16</v>
      </c>
      <c r="J38" s="14">
        <f>+'Select Tuition Changes'!S43</f>
        <v>0.03</v>
      </c>
      <c r="K38" s="14">
        <f>+'Select Tuition Changes'!T43</f>
        <v>0.03</v>
      </c>
      <c r="L38" s="14">
        <f>+'Select Tuition Changes'!U43</f>
        <v>0.03</v>
      </c>
      <c r="M38" s="14">
        <f>+'Select Tuition Changes'!V43</f>
        <v>0.03</v>
      </c>
      <c r="N38" s="14">
        <f>+'Select Tuition Changes'!W43</f>
        <v>0.03</v>
      </c>
      <c r="O38" s="14"/>
      <c r="P38" s="19">
        <v>3.5000000000000003E-2</v>
      </c>
      <c r="Q38" s="24">
        <f>+'Select Tuition Changes'!Y43-'Tuition Calculations'!AL38</f>
        <v>33321</v>
      </c>
      <c r="R38" s="24">
        <f>+'Select Tuition Changes'!Z43-'Tuition Calculations'!AM38</f>
        <v>34323</v>
      </c>
      <c r="S38" s="24">
        <f>+'Select Tuition Changes'!AA43-'Tuition Calculations'!AN38</f>
        <v>35354</v>
      </c>
      <c r="T38" s="24">
        <f>+'Select Tuition Changes'!AB43-'Tuition Calculations'!AO38</f>
        <v>36416</v>
      </c>
      <c r="U38" s="24">
        <f>+'Select Tuition Changes'!AC43-'Tuition Calculations'!AP38</f>
        <v>37511</v>
      </c>
      <c r="V38" s="24">
        <f>+'Select Tuition Changes'!AD43-'Tuition Calculations'!AQ38</f>
        <v>38637</v>
      </c>
      <c r="W38" s="24"/>
      <c r="X38" s="24">
        <f t="shared" ref="X38:AC38" si="113">+Q37</f>
        <v>18662</v>
      </c>
      <c r="Y38" s="24">
        <f t="shared" si="113"/>
        <v>19223</v>
      </c>
      <c r="Z38" s="24">
        <f t="shared" si="113"/>
        <v>19803</v>
      </c>
      <c r="AA38" s="24">
        <f t="shared" si="113"/>
        <v>20399</v>
      </c>
      <c r="AB38" s="24">
        <f t="shared" si="113"/>
        <v>21013</v>
      </c>
      <c r="AC38" s="24">
        <f t="shared" si="113"/>
        <v>21645</v>
      </c>
      <c r="AD38" s="24"/>
      <c r="AE38" s="24">
        <f t="shared" si="41"/>
        <v>14659</v>
      </c>
      <c r="AF38" s="20">
        <f t="shared" si="45"/>
        <v>15100</v>
      </c>
      <c r="AG38" s="20">
        <f t="shared" si="46"/>
        <v>15551</v>
      </c>
      <c r="AH38" s="20">
        <f t="shared" si="47"/>
        <v>16017</v>
      </c>
      <c r="AI38" s="20">
        <f t="shared" si="48"/>
        <v>16498</v>
      </c>
      <c r="AJ38" s="20">
        <f t="shared" si="49"/>
        <v>16992</v>
      </c>
      <c r="AL38" s="20">
        <f>ROUND($P38*'Select Tuition Changes'!Y43,0)</f>
        <v>1209</v>
      </c>
      <c r="AM38" s="20">
        <f>ROUND($P38*'Select Tuition Changes'!Z43,0)</f>
        <v>1245</v>
      </c>
      <c r="AN38" s="20">
        <f>ROUND($P38*'Select Tuition Changes'!AA43,0)</f>
        <v>1282</v>
      </c>
      <c r="AO38" s="20">
        <f>ROUND($P38*'Select Tuition Changes'!AB43,0)</f>
        <v>1321</v>
      </c>
      <c r="AP38" s="20">
        <f>ROUND($P38*'Select Tuition Changes'!AC43,0)</f>
        <v>1360</v>
      </c>
      <c r="AQ38" s="20">
        <f>ROUND($P38*'Select Tuition Changes'!AD43,0)</f>
        <v>1401</v>
      </c>
      <c r="AS38" s="24">
        <f t="shared" ref="AS38:AX38" si="114">+AL37</f>
        <v>577</v>
      </c>
      <c r="AT38" s="24">
        <f t="shared" si="114"/>
        <v>595</v>
      </c>
      <c r="AU38" s="24">
        <f t="shared" si="114"/>
        <v>612</v>
      </c>
      <c r="AV38" s="24">
        <f t="shared" si="114"/>
        <v>631</v>
      </c>
      <c r="AW38" s="24">
        <f t="shared" si="114"/>
        <v>650</v>
      </c>
      <c r="AX38" s="24">
        <f t="shared" si="114"/>
        <v>669</v>
      </c>
      <c r="AZ38" s="24">
        <f t="shared" si="43"/>
        <v>632</v>
      </c>
      <c r="BA38" s="20">
        <f t="shared" si="3"/>
        <v>650</v>
      </c>
      <c r="BB38" s="20">
        <f t="shared" si="4"/>
        <v>670</v>
      </c>
      <c r="BC38" s="20">
        <f t="shared" si="5"/>
        <v>690</v>
      </c>
      <c r="BD38" s="20">
        <f t="shared" si="6"/>
        <v>710</v>
      </c>
      <c r="BE38" s="20">
        <f t="shared" si="7"/>
        <v>732</v>
      </c>
      <c r="BG38" s="26">
        <f t="shared" si="10"/>
        <v>1.0300711263167373</v>
      </c>
      <c r="BH38" s="26">
        <f t="shared" si="11"/>
        <v>1.030038166826909</v>
      </c>
      <c r="BI38" s="26">
        <f t="shared" si="12"/>
        <v>1.030039033772699</v>
      </c>
      <c r="BJ38" s="26">
        <f t="shared" si="13"/>
        <v>1.0300692003514937</v>
      </c>
      <c r="BK38" s="26">
        <f t="shared" si="14"/>
        <v>1.0300178614273146</v>
      </c>
      <c r="BL38" s="26"/>
      <c r="BM38" s="26">
        <f t="shared" si="15"/>
        <v>1.0300610867002464</v>
      </c>
      <c r="BN38" s="26">
        <f t="shared" si="16"/>
        <v>1.0301721895645841</v>
      </c>
      <c r="BO38" s="26">
        <f t="shared" si="17"/>
        <v>1.0300964500328234</v>
      </c>
      <c r="BP38" s="26">
        <f t="shared" si="18"/>
        <v>1.0300995146820922</v>
      </c>
      <c r="BQ38" s="26">
        <f t="shared" si="19"/>
        <v>1.0300766192357111</v>
      </c>
      <c r="BR38" s="26"/>
      <c r="BS38" s="26">
        <f t="shared" si="20"/>
        <v>1.0300839074971007</v>
      </c>
      <c r="BT38" s="26">
        <f t="shared" si="21"/>
        <v>1.0298675496688743</v>
      </c>
      <c r="BU38" s="26">
        <f t="shared" si="22"/>
        <v>1.0299659185904444</v>
      </c>
      <c r="BV38" s="26">
        <f t="shared" si="23"/>
        <v>1.0300305924954736</v>
      </c>
      <c r="BW38" s="26">
        <f t="shared" si="24"/>
        <v>1.0299430233967755</v>
      </c>
      <c r="BX38" s="26"/>
      <c r="BY38" s="26">
        <f t="shared" si="25"/>
        <v>1.0297766749379653</v>
      </c>
      <c r="BZ38" s="26">
        <f t="shared" si="26"/>
        <v>1.0297188755020081</v>
      </c>
      <c r="CA38" s="26">
        <f t="shared" si="27"/>
        <v>1.0304212168486739</v>
      </c>
      <c r="CB38" s="26">
        <f t="shared" si="28"/>
        <v>1.0295230885692657</v>
      </c>
      <c r="CC38" s="26">
        <f t="shared" si="29"/>
        <v>1.0301470588235293</v>
      </c>
      <c r="CD38" s="26"/>
      <c r="CE38" s="26">
        <f t="shared" si="30"/>
        <v>1.0311958405545927</v>
      </c>
      <c r="CF38" s="26">
        <f t="shared" si="31"/>
        <v>1.0285714285714285</v>
      </c>
      <c r="CG38" s="26">
        <f t="shared" si="32"/>
        <v>1.0310457516339868</v>
      </c>
      <c r="CH38" s="26">
        <f t="shared" si="33"/>
        <v>1.0301109350237718</v>
      </c>
      <c r="CI38" s="26">
        <f t="shared" si="34"/>
        <v>1.0292307692307692</v>
      </c>
      <c r="CJ38" s="26"/>
      <c r="CK38" s="26">
        <f t="shared" si="35"/>
        <v>1.0284810126582278</v>
      </c>
      <c r="CL38" s="26">
        <f t="shared" si="36"/>
        <v>1.0307692307692307</v>
      </c>
      <c r="CM38" s="26">
        <f t="shared" si="37"/>
        <v>1.0298507462686568</v>
      </c>
      <c r="CN38" s="26">
        <f t="shared" si="38"/>
        <v>1.0289855072463767</v>
      </c>
      <c r="CO38" s="26">
        <f t="shared" si="39"/>
        <v>1.0309859154929577</v>
      </c>
    </row>
    <row r="39" spans="1:93" ht="18" customHeight="1" x14ac:dyDescent="0.25">
      <c r="A39" s="13" t="s">
        <v>9</v>
      </c>
      <c r="B39" s="13" t="s">
        <v>10</v>
      </c>
      <c r="C39" s="13" t="s">
        <v>68</v>
      </c>
      <c r="D39" s="13" t="s">
        <v>48</v>
      </c>
      <c r="E39" s="13" t="s">
        <v>69</v>
      </c>
      <c r="F39" s="13" t="s">
        <v>28</v>
      </c>
      <c r="G39" s="13" t="s">
        <v>70</v>
      </c>
      <c r="H39" s="13" t="s">
        <v>13</v>
      </c>
      <c r="I39" s="13" t="s">
        <v>14</v>
      </c>
      <c r="J39" s="14">
        <f>+'Select Tuition Changes'!S44</f>
        <v>0.03</v>
      </c>
      <c r="K39" s="14">
        <f>+'Select Tuition Changes'!T44</f>
        <v>0.03</v>
      </c>
      <c r="L39" s="14">
        <f>+'Select Tuition Changes'!U44</f>
        <v>0.03</v>
      </c>
      <c r="M39" s="14">
        <f>+'Select Tuition Changes'!V44</f>
        <v>0.03</v>
      </c>
      <c r="N39" s="14">
        <f>+'Select Tuition Changes'!W44</f>
        <v>0.03</v>
      </c>
      <c r="O39" s="14"/>
      <c r="P39" s="19">
        <v>0.03</v>
      </c>
      <c r="Q39" s="24">
        <f>+'Select Tuition Changes'!Y44-'Tuition Calculations'!AL39</f>
        <v>28372</v>
      </c>
      <c r="R39" s="24">
        <f>+'Select Tuition Changes'!Z44-'Tuition Calculations'!AM39</f>
        <v>29225</v>
      </c>
      <c r="S39" s="24">
        <f>+'Select Tuition Changes'!AA44-'Tuition Calculations'!AN39</f>
        <v>30104</v>
      </c>
      <c r="T39" s="24">
        <f>+'Select Tuition Changes'!AB44-'Tuition Calculations'!AO39</f>
        <v>31009</v>
      </c>
      <c r="U39" s="24">
        <f>+'Select Tuition Changes'!AC44-'Tuition Calculations'!AP39</f>
        <v>31940</v>
      </c>
      <c r="V39" s="24">
        <f>+'Select Tuition Changes'!AD44-'Tuition Calculations'!AQ39</f>
        <v>32900</v>
      </c>
      <c r="W39" s="24"/>
      <c r="X39" s="24">
        <f t="shared" ref="X39:AC39" si="115">+Q39</f>
        <v>28372</v>
      </c>
      <c r="Y39" s="24">
        <f t="shared" si="115"/>
        <v>29225</v>
      </c>
      <c r="Z39" s="24">
        <f t="shared" si="115"/>
        <v>30104</v>
      </c>
      <c r="AA39" s="24">
        <f t="shared" si="115"/>
        <v>31009</v>
      </c>
      <c r="AB39" s="24">
        <f t="shared" si="115"/>
        <v>31940</v>
      </c>
      <c r="AC39" s="24">
        <f t="shared" si="115"/>
        <v>32900</v>
      </c>
      <c r="AD39" s="24"/>
      <c r="AE39" s="24">
        <f t="shared" si="41"/>
        <v>0</v>
      </c>
      <c r="AF39" s="20">
        <f t="shared" si="45"/>
        <v>0</v>
      </c>
      <c r="AG39" s="20">
        <f t="shared" si="46"/>
        <v>0</v>
      </c>
      <c r="AH39" s="20">
        <f t="shared" si="47"/>
        <v>0</v>
      </c>
      <c r="AI39" s="20">
        <f t="shared" si="48"/>
        <v>0</v>
      </c>
      <c r="AJ39" s="20">
        <f t="shared" si="49"/>
        <v>0</v>
      </c>
      <c r="AL39" s="20">
        <f>ROUND($P39*'Select Tuition Changes'!Y44,0)</f>
        <v>878</v>
      </c>
      <c r="AM39" s="20">
        <f>ROUND($P39*'Select Tuition Changes'!Z44,0)</f>
        <v>904</v>
      </c>
      <c r="AN39" s="20">
        <f>ROUND($P39*'Select Tuition Changes'!AA44,0)</f>
        <v>931</v>
      </c>
      <c r="AO39" s="20">
        <f>ROUND($P39*'Select Tuition Changes'!AB44,0)</f>
        <v>959</v>
      </c>
      <c r="AP39" s="20">
        <f>ROUND($P39*'Select Tuition Changes'!AC44,0)</f>
        <v>988</v>
      </c>
      <c r="AQ39" s="20">
        <f>ROUND($P39*'Select Tuition Changes'!AD44,0)</f>
        <v>1018</v>
      </c>
      <c r="AS39" s="24">
        <f t="shared" ref="AS39:AX39" si="116">+AL39</f>
        <v>878</v>
      </c>
      <c r="AT39" s="24">
        <f t="shared" si="116"/>
        <v>904</v>
      </c>
      <c r="AU39" s="24">
        <f t="shared" si="116"/>
        <v>931</v>
      </c>
      <c r="AV39" s="24">
        <f t="shared" si="116"/>
        <v>959</v>
      </c>
      <c r="AW39" s="24">
        <f t="shared" si="116"/>
        <v>988</v>
      </c>
      <c r="AX39" s="24">
        <f t="shared" si="116"/>
        <v>1018</v>
      </c>
      <c r="AZ39" s="24">
        <f t="shared" si="43"/>
        <v>0</v>
      </c>
      <c r="BA39" s="20">
        <f t="shared" si="3"/>
        <v>0</v>
      </c>
      <c r="BB39" s="20">
        <f t="shared" si="4"/>
        <v>0</v>
      </c>
      <c r="BC39" s="20">
        <f t="shared" si="5"/>
        <v>0</v>
      </c>
      <c r="BD39" s="20">
        <f t="shared" si="6"/>
        <v>0</v>
      </c>
      <c r="BE39" s="20">
        <f t="shared" si="7"/>
        <v>0</v>
      </c>
      <c r="BG39" s="26">
        <f t="shared" si="10"/>
        <v>1.030064852671648</v>
      </c>
      <c r="BH39" s="26">
        <f t="shared" si="11"/>
        <v>1.0300769888793841</v>
      </c>
      <c r="BI39" s="26">
        <f t="shared" si="12"/>
        <v>1.0300624501727345</v>
      </c>
      <c r="BJ39" s="26">
        <f t="shared" si="13"/>
        <v>1.0300235415524526</v>
      </c>
      <c r="BK39" s="26">
        <f t="shared" si="14"/>
        <v>1.0300563556668754</v>
      </c>
      <c r="BL39" s="26"/>
      <c r="BM39" s="26">
        <f t="shared" si="15"/>
        <v>1.030064852671648</v>
      </c>
      <c r="BN39" s="26">
        <f t="shared" si="16"/>
        <v>1.0300769888793841</v>
      </c>
      <c r="BO39" s="26">
        <f t="shared" si="17"/>
        <v>1.0300624501727345</v>
      </c>
      <c r="BP39" s="26">
        <f t="shared" si="18"/>
        <v>1.0300235415524526</v>
      </c>
      <c r="BQ39" s="26">
        <f t="shared" si="19"/>
        <v>1.0300563556668754</v>
      </c>
      <c r="BR39" s="26"/>
      <c r="BS39" s="26">
        <f t="shared" si="20"/>
        <v>0</v>
      </c>
      <c r="BT39" s="26">
        <f t="shared" si="21"/>
        <v>0</v>
      </c>
      <c r="BU39" s="26">
        <f t="shared" si="22"/>
        <v>0</v>
      </c>
      <c r="BV39" s="26">
        <f t="shared" si="23"/>
        <v>0</v>
      </c>
      <c r="BW39" s="26">
        <f t="shared" si="24"/>
        <v>0</v>
      </c>
      <c r="BX39" s="26"/>
      <c r="BY39" s="26">
        <f t="shared" si="25"/>
        <v>1.029612756264237</v>
      </c>
      <c r="BZ39" s="26">
        <f t="shared" si="26"/>
        <v>1.029867256637168</v>
      </c>
      <c r="CA39" s="26">
        <f t="shared" si="27"/>
        <v>1.0300751879699248</v>
      </c>
      <c r="CB39" s="26">
        <f t="shared" si="28"/>
        <v>1.0302398331595413</v>
      </c>
      <c r="CC39" s="26">
        <f t="shared" si="29"/>
        <v>1.0303643724696356</v>
      </c>
      <c r="CD39" s="26"/>
      <c r="CE39" s="26">
        <f t="shared" si="30"/>
        <v>1.029612756264237</v>
      </c>
      <c r="CF39" s="26">
        <f t="shared" si="31"/>
        <v>1.029867256637168</v>
      </c>
      <c r="CG39" s="26">
        <f t="shared" si="32"/>
        <v>1.0300751879699248</v>
      </c>
      <c r="CH39" s="26">
        <f t="shared" si="33"/>
        <v>1.0302398331595413</v>
      </c>
      <c r="CI39" s="26">
        <f t="shared" si="34"/>
        <v>1.0303643724696356</v>
      </c>
      <c r="CJ39" s="26"/>
      <c r="CK39" s="26">
        <f t="shared" si="35"/>
        <v>0</v>
      </c>
      <c r="CL39" s="26">
        <f t="shared" si="36"/>
        <v>0</v>
      </c>
      <c r="CM39" s="26">
        <f t="shared" si="37"/>
        <v>0</v>
      </c>
      <c r="CN39" s="26">
        <f t="shared" si="38"/>
        <v>0</v>
      </c>
      <c r="CO39" s="26">
        <f t="shared" si="39"/>
        <v>0</v>
      </c>
    </row>
    <row r="40" spans="1:93" ht="18" customHeight="1" x14ac:dyDescent="0.25">
      <c r="A40" s="13" t="s">
        <v>9</v>
      </c>
      <c r="B40" s="13" t="s">
        <v>10</v>
      </c>
      <c r="C40" s="13" t="s">
        <v>68</v>
      </c>
      <c r="D40" s="13" t="s">
        <v>48</v>
      </c>
      <c r="E40" s="13" t="s">
        <v>69</v>
      </c>
      <c r="F40" s="13" t="s">
        <v>28</v>
      </c>
      <c r="G40" s="13" t="s">
        <v>70</v>
      </c>
      <c r="H40" s="13" t="s">
        <v>15</v>
      </c>
      <c r="I40" s="13" t="s">
        <v>16</v>
      </c>
      <c r="J40" s="14">
        <f>+'Select Tuition Changes'!S45</f>
        <v>0.03</v>
      </c>
      <c r="K40" s="14">
        <f>+'Select Tuition Changes'!T45</f>
        <v>0.03</v>
      </c>
      <c r="L40" s="14">
        <f>+'Select Tuition Changes'!U45</f>
        <v>0.03</v>
      </c>
      <c r="M40" s="14">
        <f>+'Select Tuition Changes'!V45</f>
        <v>0.03</v>
      </c>
      <c r="N40" s="14">
        <f>+'Select Tuition Changes'!W45</f>
        <v>0.03</v>
      </c>
      <c r="O40" s="14"/>
      <c r="P40" s="19">
        <v>3.5000000000000003E-2</v>
      </c>
      <c r="Q40" s="24">
        <f>+'Select Tuition Changes'!Y45-'Tuition Calculations'!AL40</f>
        <v>41578</v>
      </c>
      <c r="R40" s="24">
        <f>+'Select Tuition Changes'!Z45-'Tuition Calculations'!AM40</f>
        <v>42826</v>
      </c>
      <c r="S40" s="24">
        <f>+'Select Tuition Changes'!AA45-'Tuition Calculations'!AN40</f>
        <v>44111</v>
      </c>
      <c r="T40" s="24">
        <f>+'Select Tuition Changes'!AB45-'Tuition Calculations'!AO40</f>
        <v>45437</v>
      </c>
      <c r="U40" s="24">
        <f>+'Select Tuition Changes'!AC45-'Tuition Calculations'!AP40</f>
        <v>46801</v>
      </c>
      <c r="V40" s="24">
        <f>+'Select Tuition Changes'!AD45-'Tuition Calculations'!AQ40</f>
        <v>48205</v>
      </c>
      <c r="W40" s="24"/>
      <c r="X40" s="24">
        <f t="shared" ref="X40:AC40" si="117">+Q39</f>
        <v>28372</v>
      </c>
      <c r="Y40" s="24">
        <f t="shared" si="117"/>
        <v>29225</v>
      </c>
      <c r="Z40" s="24">
        <f t="shared" si="117"/>
        <v>30104</v>
      </c>
      <c r="AA40" s="24">
        <f t="shared" si="117"/>
        <v>31009</v>
      </c>
      <c r="AB40" s="24">
        <f t="shared" si="117"/>
        <v>31940</v>
      </c>
      <c r="AC40" s="24">
        <f t="shared" si="117"/>
        <v>32900</v>
      </c>
      <c r="AD40" s="24"/>
      <c r="AE40" s="24">
        <f t="shared" si="41"/>
        <v>13206</v>
      </c>
      <c r="AF40" s="20">
        <f t="shared" si="45"/>
        <v>13601</v>
      </c>
      <c r="AG40" s="20">
        <f t="shared" si="46"/>
        <v>14007</v>
      </c>
      <c r="AH40" s="20">
        <f t="shared" si="47"/>
        <v>14428</v>
      </c>
      <c r="AI40" s="20">
        <f t="shared" si="48"/>
        <v>14861</v>
      </c>
      <c r="AJ40" s="20">
        <f t="shared" si="49"/>
        <v>15305</v>
      </c>
      <c r="AL40" s="20">
        <f>ROUND($P40*'Select Tuition Changes'!Y45,0)</f>
        <v>1508</v>
      </c>
      <c r="AM40" s="20">
        <f>ROUND($P40*'Select Tuition Changes'!Z45,0)</f>
        <v>1553</v>
      </c>
      <c r="AN40" s="20">
        <f>ROUND($P40*'Select Tuition Changes'!AA45,0)</f>
        <v>1600</v>
      </c>
      <c r="AO40" s="20">
        <f>ROUND($P40*'Select Tuition Changes'!AB45,0)</f>
        <v>1648</v>
      </c>
      <c r="AP40" s="20">
        <f>ROUND($P40*'Select Tuition Changes'!AC45,0)</f>
        <v>1697</v>
      </c>
      <c r="AQ40" s="20">
        <f>ROUND($P40*'Select Tuition Changes'!AD45,0)</f>
        <v>1748</v>
      </c>
      <c r="AS40" s="24">
        <f t="shared" ref="AS40:AX40" si="118">+AL39</f>
        <v>878</v>
      </c>
      <c r="AT40" s="24">
        <f t="shared" si="118"/>
        <v>904</v>
      </c>
      <c r="AU40" s="24">
        <f t="shared" si="118"/>
        <v>931</v>
      </c>
      <c r="AV40" s="24">
        <f t="shared" si="118"/>
        <v>959</v>
      </c>
      <c r="AW40" s="24">
        <f t="shared" si="118"/>
        <v>988</v>
      </c>
      <c r="AX40" s="24">
        <f t="shared" si="118"/>
        <v>1018</v>
      </c>
      <c r="AZ40" s="24">
        <f t="shared" si="43"/>
        <v>630</v>
      </c>
      <c r="BA40" s="20">
        <f t="shared" si="3"/>
        <v>649</v>
      </c>
      <c r="BB40" s="20">
        <f t="shared" si="4"/>
        <v>669</v>
      </c>
      <c r="BC40" s="20">
        <f t="shared" si="5"/>
        <v>689</v>
      </c>
      <c r="BD40" s="20">
        <f t="shared" si="6"/>
        <v>709</v>
      </c>
      <c r="BE40" s="20">
        <f t="shared" si="7"/>
        <v>730</v>
      </c>
      <c r="BG40" s="26">
        <f t="shared" si="10"/>
        <v>1.0300158737794025</v>
      </c>
      <c r="BH40" s="26">
        <f t="shared" si="11"/>
        <v>1.0300051370662682</v>
      </c>
      <c r="BI40" s="26">
        <f t="shared" si="12"/>
        <v>1.0300605291197207</v>
      </c>
      <c r="BJ40" s="26">
        <f t="shared" si="13"/>
        <v>1.0300195875607985</v>
      </c>
      <c r="BK40" s="26">
        <f t="shared" si="14"/>
        <v>1.0299993589880558</v>
      </c>
      <c r="BL40" s="26"/>
      <c r="BM40" s="26">
        <f t="shared" si="15"/>
        <v>1.030064852671648</v>
      </c>
      <c r="BN40" s="26">
        <f t="shared" si="16"/>
        <v>1.0300769888793841</v>
      </c>
      <c r="BO40" s="26">
        <f t="shared" si="17"/>
        <v>1.0300624501727345</v>
      </c>
      <c r="BP40" s="26">
        <f t="shared" si="18"/>
        <v>1.0300235415524526</v>
      </c>
      <c r="BQ40" s="26">
        <f t="shared" si="19"/>
        <v>1.0300563556668754</v>
      </c>
      <c r="BR40" s="26"/>
      <c r="BS40" s="26">
        <f t="shared" si="20"/>
        <v>1.0299106466757535</v>
      </c>
      <c r="BT40" s="26">
        <f t="shared" si="21"/>
        <v>1.0298507462686568</v>
      </c>
      <c r="BU40" s="26">
        <f t="shared" si="22"/>
        <v>1.0300564003712429</v>
      </c>
      <c r="BV40" s="26">
        <f t="shared" si="23"/>
        <v>1.0300110895481009</v>
      </c>
      <c r="BW40" s="26">
        <f t="shared" si="24"/>
        <v>1.029876858892403</v>
      </c>
      <c r="BX40" s="26"/>
      <c r="BY40" s="26">
        <f t="shared" si="25"/>
        <v>1.0298408488063659</v>
      </c>
      <c r="BZ40" s="26">
        <f t="shared" si="26"/>
        <v>1.0302640051513201</v>
      </c>
      <c r="CA40" s="26">
        <f t="shared" si="27"/>
        <v>1.03</v>
      </c>
      <c r="CB40" s="26">
        <f t="shared" si="28"/>
        <v>1.0297330097087378</v>
      </c>
      <c r="CC40" s="26">
        <f t="shared" si="29"/>
        <v>1.0300530347672363</v>
      </c>
      <c r="CD40" s="26"/>
      <c r="CE40" s="26">
        <f t="shared" si="30"/>
        <v>1.029612756264237</v>
      </c>
      <c r="CF40" s="26">
        <f t="shared" si="31"/>
        <v>1.029867256637168</v>
      </c>
      <c r="CG40" s="26">
        <f t="shared" si="32"/>
        <v>1.0300751879699248</v>
      </c>
      <c r="CH40" s="26">
        <f t="shared" si="33"/>
        <v>1.0302398331595413</v>
      </c>
      <c r="CI40" s="26">
        <f t="shared" si="34"/>
        <v>1.0303643724696356</v>
      </c>
      <c r="CJ40" s="26"/>
      <c r="CK40" s="26">
        <f t="shared" si="35"/>
        <v>1.0301587301587301</v>
      </c>
      <c r="CL40" s="26">
        <f t="shared" si="36"/>
        <v>1.0308166409861326</v>
      </c>
      <c r="CM40" s="26">
        <f t="shared" si="37"/>
        <v>1.0298953662182362</v>
      </c>
      <c r="CN40" s="26">
        <f t="shared" si="38"/>
        <v>1.0290275761973875</v>
      </c>
      <c r="CO40" s="26">
        <f t="shared" si="39"/>
        <v>1.0296191819464033</v>
      </c>
    </row>
    <row r="41" spans="1:93" ht="18" customHeight="1" x14ac:dyDescent="0.25">
      <c r="A41" s="13" t="s">
        <v>9</v>
      </c>
      <c r="B41" s="13" t="s">
        <v>10</v>
      </c>
      <c r="C41" s="13" t="s">
        <v>68</v>
      </c>
      <c r="D41" s="13" t="s">
        <v>48</v>
      </c>
      <c r="E41" s="13" t="s">
        <v>69</v>
      </c>
      <c r="F41" s="13" t="s">
        <v>43</v>
      </c>
      <c r="G41" s="13" t="s">
        <v>71</v>
      </c>
      <c r="H41" s="13" t="s">
        <v>13</v>
      </c>
      <c r="I41" s="13" t="s">
        <v>14</v>
      </c>
      <c r="J41" s="14">
        <f>+'Select Tuition Changes'!S46</f>
        <v>0.03</v>
      </c>
      <c r="K41" s="14">
        <f>+'Select Tuition Changes'!T46</f>
        <v>0.03</v>
      </c>
      <c r="L41" s="14">
        <f>+'Select Tuition Changes'!U46</f>
        <v>0.03</v>
      </c>
      <c r="M41" s="14">
        <f>+'Select Tuition Changes'!V46</f>
        <v>0.03</v>
      </c>
      <c r="N41" s="14">
        <f>+'Select Tuition Changes'!W46</f>
        <v>0.03</v>
      </c>
      <c r="O41" s="14"/>
      <c r="P41" s="19">
        <v>0.03</v>
      </c>
      <c r="Q41" s="24">
        <f>+'Select Tuition Changes'!Y46-'Tuition Calculations'!AL41</f>
        <v>27019</v>
      </c>
      <c r="R41" s="24">
        <f>+'Select Tuition Changes'!Z46-'Tuition Calculations'!AM41</f>
        <v>27831</v>
      </c>
      <c r="S41" s="24">
        <f>+'Select Tuition Changes'!AA46-'Tuition Calculations'!AN41</f>
        <v>28666</v>
      </c>
      <c r="T41" s="24">
        <f>+'Select Tuition Changes'!AB46-'Tuition Calculations'!AO41</f>
        <v>29528</v>
      </c>
      <c r="U41" s="24">
        <f>+'Select Tuition Changes'!AC46-'Tuition Calculations'!AP41</f>
        <v>30415</v>
      </c>
      <c r="V41" s="24">
        <f>+'Select Tuition Changes'!AD46-'Tuition Calculations'!AQ41</f>
        <v>31329</v>
      </c>
      <c r="W41" s="24"/>
      <c r="X41" s="24">
        <f t="shared" ref="X41:AC41" si="119">+Q41</f>
        <v>27019</v>
      </c>
      <c r="Y41" s="24">
        <f t="shared" si="119"/>
        <v>27831</v>
      </c>
      <c r="Z41" s="24">
        <f t="shared" si="119"/>
        <v>28666</v>
      </c>
      <c r="AA41" s="24">
        <f t="shared" si="119"/>
        <v>29528</v>
      </c>
      <c r="AB41" s="24">
        <f t="shared" si="119"/>
        <v>30415</v>
      </c>
      <c r="AC41" s="24">
        <f t="shared" si="119"/>
        <v>31329</v>
      </c>
      <c r="AD41" s="24"/>
      <c r="AE41" s="24">
        <f t="shared" si="41"/>
        <v>0</v>
      </c>
      <c r="AF41" s="20">
        <f t="shared" si="45"/>
        <v>0</v>
      </c>
      <c r="AG41" s="20">
        <f t="shared" si="46"/>
        <v>0</v>
      </c>
      <c r="AH41" s="20">
        <f t="shared" si="47"/>
        <v>0</v>
      </c>
      <c r="AI41" s="20">
        <f t="shared" si="48"/>
        <v>0</v>
      </c>
      <c r="AJ41" s="20">
        <f t="shared" si="49"/>
        <v>0</v>
      </c>
      <c r="AL41" s="20">
        <f>ROUND($P41*'Select Tuition Changes'!Y46,0)</f>
        <v>836</v>
      </c>
      <c r="AM41" s="20">
        <f>ROUND($P41*'Select Tuition Changes'!Z46,0)</f>
        <v>861</v>
      </c>
      <c r="AN41" s="20">
        <f>ROUND($P41*'Select Tuition Changes'!AA46,0)</f>
        <v>887</v>
      </c>
      <c r="AO41" s="20">
        <f>ROUND($P41*'Select Tuition Changes'!AB46,0)</f>
        <v>913</v>
      </c>
      <c r="AP41" s="20">
        <f>ROUND($P41*'Select Tuition Changes'!AC46,0)</f>
        <v>941</v>
      </c>
      <c r="AQ41" s="20">
        <f>ROUND($P41*'Select Tuition Changes'!AD46,0)</f>
        <v>969</v>
      </c>
      <c r="AS41" s="24">
        <f t="shared" ref="AS41:AX41" si="120">+AL41</f>
        <v>836</v>
      </c>
      <c r="AT41" s="24">
        <f t="shared" si="120"/>
        <v>861</v>
      </c>
      <c r="AU41" s="24">
        <f t="shared" si="120"/>
        <v>887</v>
      </c>
      <c r="AV41" s="24">
        <f t="shared" si="120"/>
        <v>913</v>
      </c>
      <c r="AW41" s="24">
        <f t="shared" si="120"/>
        <v>941</v>
      </c>
      <c r="AX41" s="24">
        <f t="shared" si="120"/>
        <v>969</v>
      </c>
      <c r="AZ41" s="24">
        <f t="shared" si="43"/>
        <v>0</v>
      </c>
      <c r="BA41" s="20">
        <f t="shared" si="3"/>
        <v>0</v>
      </c>
      <c r="BB41" s="20">
        <f t="shared" si="4"/>
        <v>0</v>
      </c>
      <c r="BC41" s="20">
        <f t="shared" si="5"/>
        <v>0</v>
      </c>
      <c r="BD41" s="20">
        <f t="shared" si="6"/>
        <v>0</v>
      </c>
      <c r="BE41" s="20">
        <f t="shared" si="7"/>
        <v>0</v>
      </c>
      <c r="BG41" s="26">
        <f t="shared" si="10"/>
        <v>1.0300529257189386</v>
      </c>
      <c r="BH41" s="26">
        <f t="shared" si="11"/>
        <v>1.0300025151809133</v>
      </c>
      <c r="BI41" s="26">
        <f t="shared" si="12"/>
        <v>1.0300704667550409</v>
      </c>
      <c r="BJ41" s="26">
        <f t="shared" si="13"/>
        <v>1.030039284746681</v>
      </c>
      <c r="BK41" s="26">
        <f t="shared" si="14"/>
        <v>1.0300509616965312</v>
      </c>
      <c r="BL41" s="26"/>
      <c r="BM41" s="26">
        <f t="shared" si="15"/>
        <v>1.0300529257189386</v>
      </c>
      <c r="BN41" s="26">
        <f t="shared" si="16"/>
        <v>1.0300025151809133</v>
      </c>
      <c r="BO41" s="26">
        <f t="shared" si="17"/>
        <v>1.0300704667550409</v>
      </c>
      <c r="BP41" s="26">
        <f t="shared" si="18"/>
        <v>1.030039284746681</v>
      </c>
      <c r="BQ41" s="26">
        <f t="shared" si="19"/>
        <v>1.0300509616965312</v>
      </c>
      <c r="BR41" s="26"/>
      <c r="BS41" s="26">
        <f t="shared" si="20"/>
        <v>0</v>
      </c>
      <c r="BT41" s="26">
        <f t="shared" si="21"/>
        <v>0</v>
      </c>
      <c r="BU41" s="26">
        <f t="shared" si="22"/>
        <v>0</v>
      </c>
      <c r="BV41" s="26">
        <f t="shared" si="23"/>
        <v>0</v>
      </c>
      <c r="BW41" s="26">
        <f t="shared" si="24"/>
        <v>0</v>
      </c>
      <c r="BX41" s="26"/>
      <c r="BY41" s="26">
        <f t="shared" si="25"/>
        <v>1.0299043062200957</v>
      </c>
      <c r="BZ41" s="26">
        <f t="shared" si="26"/>
        <v>1.0301974448315911</v>
      </c>
      <c r="CA41" s="26">
        <f t="shared" si="27"/>
        <v>1.0293122886133033</v>
      </c>
      <c r="CB41" s="26">
        <f t="shared" si="28"/>
        <v>1.0306681270536693</v>
      </c>
      <c r="CC41" s="26">
        <f t="shared" si="29"/>
        <v>1.0297555791710946</v>
      </c>
      <c r="CD41" s="26"/>
      <c r="CE41" s="26">
        <f t="shared" si="30"/>
        <v>1.0299043062200957</v>
      </c>
      <c r="CF41" s="26">
        <f t="shared" si="31"/>
        <v>1.0301974448315911</v>
      </c>
      <c r="CG41" s="26">
        <f t="shared" si="32"/>
        <v>1.0293122886133033</v>
      </c>
      <c r="CH41" s="26">
        <f t="shared" si="33"/>
        <v>1.0306681270536693</v>
      </c>
      <c r="CI41" s="26">
        <f t="shared" si="34"/>
        <v>1.0297555791710946</v>
      </c>
      <c r="CJ41" s="26"/>
      <c r="CK41" s="26">
        <f t="shared" si="35"/>
        <v>0</v>
      </c>
      <c r="CL41" s="26">
        <f t="shared" si="36"/>
        <v>0</v>
      </c>
      <c r="CM41" s="26">
        <f t="shared" si="37"/>
        <v>0</v>
      </c>
      <c r="CN41" s="26">
        <f t="shared" si="38"/>
        <v>0</v>
      </c>
      <c r="CO41" s="26">
        <f t="shared" si="39"/>
        <v>0</v>
      </c>
    </row>
    <row r="42" spans="1:93" ht="18" customHeight="1" x14ac:dyDescent="0.25">
      <c r="A42" s="13" t="s">
        <v>9</v>
      </c>
      <c r="B42" s="13" t="s">
        <v>10</v>
      </c>
      <c r="C42" s="13" t="s">
        <v>68</v>
      </c>
      <c r="D42" s="13" t="s">
        <v>48</v>
      </c>
      <c r="E42" s="13" t="s">
        <v>69</v>
      </c>
      <c r="F42" s="13" t="s">
        <v>43</v>
      </c>
      <c r="G42" s="13" t="s">
        <v>71</v>
      </c>
      <c r="H42" s="13" t="s">
        <v>15</v>
      </c>
      <c r="I42" s="13" t="s">
        <v>16</v>
      </c>
      <c r="J42" s="14">
        <f>+'Select Tuition Changes'!S47</f>
        <v>0.03</v>
      </c>
      <c r="K42" s="14">
        <f>+'Select Tuition Changes'!T47</f>
        <v>0.03</v>
      </c>
      <c r="L42" s="14">
        <f>+'Select Tuition Changes'!U47</f>
        <v>0.03</v>
      </c>
      <c r="M42" s="14">
        <f>+'Select Tuition Changes'!V47</f>
        <v>0.03</v>
      </c>
      <c r="N42" s="14">
        <f>+'Select Tuition Changes'!W47</f>
        <v>0.03</v>
      </c>
      <c r="O42" s="14"/>
      <c r="P42" s="19">
        <v>3.5000000000000003E-2</v>
      </c>
      <c r="Q42" s="24">
        <f>+'Select Tuition Changes'!Y47-'Tuition Calculations'!AL42</f>
        <v>39601</v>
      </c>
      <c r="R42" s="24">
        <f>+'Select Tuition Changes'!Z47-'Tuition Calculations'!AM42</f>
        <v>40791</v>
      </c>
      <c r="S42" s="24">
        <f>+'Select Tuition Changes'!AA47-'Tuition Calculations'!AN42</f>
        <v>42015</v>
      </c>
      <c r="T42" s="24">
        <f>+'Select Tuition Changes'!AB47-'Tuition Calculations'!AO42</f>
        <v>43277</v>
      </c>
      <c r="U42" s="24">
        <f>+'Select Tuition Changes'!AC47-'Tuition Calculations'!AP42</f>
        <v>44577</v>
      </c>
      <c r="V42" s="24">
        <f>+'Select Tuition Changes'!AD47-'Tuition Calculations'!AQ42</f>
        <v>45915</v>
      </c>
      <c r="W42" s="24"/>
      <c r="X42" s="24">
        <f t="shared" ref="X42:AC42" si="121">+Q41</f>
        <v>27019</v>
      </c>
      <c r="Y42" s="24">
        <f t="shared" si="121"/>
        <v>27831</v>
      </c>
      <c r="Z42" s="24">
        <f t="shared" si="121"/>
        <v>28666</v>
      </c>
      <c r="AA42" s="24">
        <f t="shared" si="121"/>
        <v>29528</v>
      </c>
      <c r="AB42" s="24">
        <f t="shared" si="121"/>
        <v>30415</v>
      </c>
      <c r="AC42" s="24">
        <f t="shared" si="121"/>
        <v>31329</v>
      </c>
      <c r="AD42" s="24"/>
      <c r="AE42" s="24">
        <f t="shared" si="41"/>
        <v>12582</v>
      </c>
      <c r="AF42" s="20">
        <f t="shared" si="45"/>
        <v>12960</v>
      </c>
      <c r="AG42" s="20">
        <f t="shared" si="46"/>
        <v>13349</v>
      </c>
      <c r="AH42" s="20">
        <f t="shared" si="47"/>
        <v>13749</v>
      </c>
      <c r="AI42" s="20">
        <f t="shared" si="48"/>
        <v>14162</v>
      </c>
      <c r="AJ42" s="20">
        <f t="shared" si="49"/>
        <v>14586</v>
      </c>
      <c r="AL42" s="20">
        <f>ROUND($P42*'Select Tuition Changes'!Y47,0)</f>
        <v>1436</v>
      </c>
      <c r="AM42" s="20">
        <f>ROUND($P42*'Select Tuition Changes'!Z47,0)</f>
        <v>1479</v>
      </c>
      <c r="AN42" s="20">
        <f>ROUND($P42*'Select Tuition Changes'!AA47,0)</f>
        <v>1524</v>
      </c>
      <c r="AO42" s="20">
        <f>ROUND($P42*'Select Tuition Changes'!AB47,0)</f>
        <v>1570</v>
      </c>
      <c r="AP42" s="20">
        <f>ROUND($P42*'Select Tuition Changes'!AC47,0)</f>
        <v>1617</v>
      </c>
      <c r="AQ42" s="20">
        <f>ROUND($P42*'Select Tuition Changes'!AD47,0)</f>
        <v>1665</v>
      </c>
      <c r="AS42" s="24">
        <f t="shared" ref="AS42:AX42" si="122">+AL41</f>
        <v>836</v>
      </c>
      <c r="AT42" s="24">
        <f t="shared" si="122"/>
        <v>861</v>
      </c>
      <c r="AU42" s="24">
        <f t="shared" si="122"/>
        <v>887</v>
      </c>
      <c r="AV42" s="24">
        <f t="shared" si="122"/>
        <v>913</v>
      </c>
      <c r="AW42" s="24">
        <f t="shared" si="122"/>
        <v>941</v>
      </c>
      <c r="AX42" s="24">
        <f t="shared" si="122"/>
        <v>969</v>
      </c>
      <c r="AZ42" s="24">
        <f t="shared" si="43"/>
        <v>600</v>
      </c>
      <c r="BA42" s="20">
        <f t="shared" si="3"/>
        <v>618</v>
      </c>
      <c r="BB42" s="20">
        <f t="shared" si="4"/>
        <v>637</v>
      </c>
      <c r="BC42" s="20">
        <f t="shared" si="5"/>
        <v>657</v>
      </c>
      <c r="BD42" s="20">
        <f t="shared" si="6"/>
        <v>676</v>
      </c>
      <c r="BE42" s="20">
        <f t="shared" si="7"/>
        <v>696</v>
      </c>
      <c r="BG42" s="26">
        <f t="shared" si="10"/>
        <v>1.0300497462185298</v>
      </c>
      <c r="BH42" s="26">
        <f t="shared" si="11"/>
        <v>1.030006619107156</v>
      </c>
      <c r="BI42" s="26">
        <f t="shared" si="12"/>
        <v>1.0300368915863383</v>
      </c>
      <c r="BJ42" s="26">
        <f t="shared" si="13"/>
        <v>1.0300390507659958</v>
      </c>
      <c r="BK42" s="26">
        <f t="shared" si="14"/>
        <v>1.0300154788343765</v>
      </c>
      <c r="BL42" s="26"/>
      <c r="BM42" s="26">
        <f t="shared" si="15"/>
        <v>1.0300529257189386</v>
      </c>
      <c r="BN42" s="26">
        <f t="shared" si="16"/>
        <v>1.0300025151809133</v>
      </c>
      <c r="BO42" s="26">
        <f t="shared" si="17"/>
        <v>1.0300704667550409</v>
      </c>
      <c r="BP42" s="26">
        <f t="shared" si="18"/>
        <v>1.030039284746681</v>
      </c>
      <c r="BQ42" s="26">
        <f t="shared" si="19"/>
        <v>1.0300509616965312</v>
      </c>
      <c r="BR42" s="26"/>
      <c r="BS42" s="26">
        <f t="shared" si="20"/>
        <v>1.0300429184549356</v>
      </c>
      <c r="BT42" s="26">
        <f t="shared" si="21"/>
        <v>1.0300154320987653</v>
      </c>
      <c r="BU42" s="26">
        <f t="shared" si="22"/>
        <v>1.0299647913701402</v>
      </c>
      <c r="BV42" s="26">
        <f t="shared" si="23"/>
        <v>1.0300385482580552</v>
      </c>
      <c r="BW42" s="26">
        <f t="shared" si="24"/>
        <v>1.0299392741138258</v>
      </c>
      <c r="BX42" s="26"/>
      <c r="BY42" s="26">
        <f t="shared" si="25"/>
        <v>1.0299442896935933</v>
      </c>
      <c r="BZ42" s="26">
        <f t="shared" si="26"/>
        <v>1.0304259634888437</v>
      </c>
      <c r="CA42" s="26">
        <f t="shared" si="27"/>
        <v>1.0301837270341208</v>
      </c>
      <c r="CB42" s="26">
        <f t="shared" si="28"/>
        <v>1.0299363057324842</v>
      </c>
      <c r="CC42" s="26">
        <f t="shared" si="29"/>
        <v>1.0296846011131726</v>
      </c>
      <c r="CD42" s="26"/>
      <c r="CE42" s="26">
        <f t="shared" si="30"/>
        <v>1.0299043062200957</v>
      </c>
      <c r="CF42" s="26">
        <f t="shared" si="31"/>
        <v>1.0301974448315911</v>
      </c>
      <c r="CG42" s="26">
        <f t="shared" si="32"/>
        <v>1.0293122886133033</v>
      </c>
      <c r="CH42" s="26">
        <f t="shared" si="33"/>
        <v>1.0306681270536693</v>
      </c>
      <c r="CI42" s="26">
        <f t="shared" si="34"/>
        <v>1.0297555791710946</v>
      </c>
      <c r="CJ42" s="26"/>
      <c r="CK42" s="26">
        <f t="shared" si="35"/>
        <v>1.03</v>
      </c>
      <c r="CL42" s="26">
        <f t="shared" si="36"/>
        <v>1.0307443365695792</v>
      </c>
      <c r="CM42" s="26">
        <f t="shared" si="37"/>
        <v>1.0313971742543171</v>
      </c>
      <c r="CN42" s="26">
        <f t="shared" si="38"/>
        <v>1.0289193302891932</v>
      </c>
      <c r="CO42" s="26">
        <f t="shared" si="39"/>
        <v>1.029585798816568</v>
      </c>
    </row>
    <row r="43" spans="1:93" ht="18" customHeight="1" x14ac:dyDescent="0.25">
      <c r="A43" s="13" t="s">
        <v>9</v>
      </c>
      <c r="B43" s="13" t="s">
        <v>10</v>
      </c>
      <c r="C43" s="13" t="s">
        <v>55</v>
      </c>
      <c r="D43" s="13" t="s">
        <v>72</v>
      </c>
      <c r="E43" s="13" t="s">
        <v>73</v>
      </c>
      <c r="F43" s="13" t="s">
        <v>51</v>
      </c>
      <c r="G43" s="13" t="s">
        <v>73</v>
      </c>
      <c r="H43" s="13" t="s">
        <v>13</v>
      </c>
      <c r="I43" s="13" t="s">
        <v>14</v>
      </c>
      <c r="J43" s="14">
        <f>+'Select Tuition Changes'!S48</f>
        <v>0.03</v>
      </c>
      <c r="K43" s="14">
        <f>+'Select Tuition Changes'!T48</f>
        <v>0.03</v>
      </c>
      <c r="L43" s="14">
        <f>+'Select Tuition Changes'!U48</f>
        <v>0.03</v>
      </c>
      <c r="M43" s="14">
        <f>+'Select Tuition Changes'!V48</f>
        <v>0.03</v>
      </c>
      <c r="N43" s="14">
        <f>+'Select Tuition Changes'!W48</f>
        <v>0.03</v>
      </c>
      <c r="O43" s="14"/>
      <c r="P43" s="19">
        <v>0.03</v>
      </c>
      <c r="Q43" s="24">
        <f>+'Select Tuition Changes'!Y48-'Tuition Calculations'!AL43</f>
        <v>29964</v>
      </c>
      <c r="R43" s="24">
        <f>+'Select Tuition Changes'!Z48-'Tuition Calculations'!AM43</f>
        <v>30863</v>
      </c>
      <c r="S43" s="24">
        <f>+'Select Tuition Changes'!AA48-'Tuition Calculations'!AN43</f>
        <v>31792</v>
      </c>
      <c r="T43" s="24">
        <f>+'Select Tuition Changes'!AB48-'Tuition Calculations'!AO43</f>
        <v>32746</v>
      </c>
      <c r="U43" s="24">
        <f>+'Select Tuition Changes'!AC48-'Tuition Calculations'!AP43</f>
        <v>33730</v>
      </c>
      <c r="V43" s="24">
        <f>+'Select Tuition Changes'!AD48-'Tuition Calculations'!AQ43</f>
        <v>34742</v>
      </c>
      <c r="W43" s="24"/>
      <c r="X43" s="24">
        <f t="shared" ref="X43:AC43" si="123">+Q43</f>
        <v>29964</v>
      </c>
      <c r="Y43" s="24">
        <f t="shared" si="123"/>
        <v>30863</v>
      </c>
      <c r="Z43" s="24">
        <f t="shared" si="123"/>
        <v>31792</v>
      </c>
      <c r="AA43" s="24">
        <f t="shared" si="123"/>
        <v>32746</v>
      </c>
      <c r="AB43" s="24">
        <f t="shared" si="123"/>
        <v>33730</v>
      </c>
      <c r="AC43" s="24">
        <f t="shared" si="123"/>
        <v>34742</v>
      </c>
      <c r="AD43" s="24"/>
      <c r="AE43" s="24">
        <f t="shared" si="41"/>
        <v>0</v>
      </c>
      <c r="AF43" s="20">
        <f t="shared" si="45"/>
        <v>0</v>
      </c>
      <c r="AG43" s="20">
        <f t="shared" si="46"/>
        <v>0</v>
      </c>
      <c r="AH43" s="20">
        <f t="shared" si="47"/>
        <v>0</v>
      </c>
      <c r="AI43" s="20">
        <f t="shared" si="48"/>
        <v>0</v>
      </c>
      <c r="AJ43" s="20">
        <f t="shared" si="49"/>
        <v>0</v>
      </c>
      <c r="AL43" s="20">
        <f>ROUND($P43*'Select Tuition Changes'!Y48,0)</f>
        <v>927</v>
      </c>
      <c r="AM43" s="20">
        <f>ROUND($P43*'Select Tuition Changes'!Z48,0)</f>
        <v>955</v>
      </c>
      <c r="AN43" s="20">
        <f>ROUND($P43*'Select Tuition Changes'!AA48,0)</f>
        <v>983</v>
      </c>
      <c r="AO43" s="20">
        <f>ROUND($P43*'Select Tuition Changes'!AB48,0)</f>
        <v>1013</v>
      </c>
      <c r="AP43" s="20">
        <f>ROUND($P43*'Select Tuition Changes'!AC48,0)</f>
        <v>1043</v>
      </c>
      <c r="AQ43" s="20">
        <f>ROUND($P43*'Select Tuition Changes'!AD48,0)</f>
        <v>1075</v>
      </c>
      <c r="AS43" s="24">
        <f t="shared" ref="AS43:AX43" si="124">+AL43</f>
        <v>927</v>
      </c>
      <c r="AT43" s="24">
        <f t="shared" si="124"/>
        <v>955</v>
      </c>
      <c r="AU43" s="24">
        <f t="shared" si="124"/>
        <v>983</v>
      </c>
      <c r="AV43" s="24">
        <f t="shared" si="124"/>
        <v>1013</v>
      </c>
      <c r="AW43" s="24">
        <f t="shared" si="124"/>
        <v>1043</v>
      </c>
      <c r="AX43" s="24">
        <f t="shared" si="124"/>
        <v>1075</v>
      </c>
      <c r="AZ43" s="24">
        <f t="shared" si="43"/>
        <v>0</v>
      </c>
      <c r="BA43" s="20">
        <f t="shared" si="3"/>
        <v>0</v>
      </c>
      <c r="BB43" s="20">
        <f t="shared" si="4"/>
        <v>0</v>
      </c>
      <c r="BC43" s="20">
        <f t="shared" si="5"/>
        <v>0</v>
      </c>
      <c r="BD43" s="20">
        <f t="shared" si="6"/>
        <v>0</v>
      </c>
      <c r="BE43" s="20">
        <f t="shared" si="7"/>
        <v>0</v>
      </c>
      <c r="BG43" s="26">
        <f t="shared" si="10"/>
        <v>1.0300026698705114</v>
      </c>
      <c r="BH43" s="26">
        <f t="shared" si="11"/>
        <v>1.0301007679097949</v>
      </c>
      <c r="BI43" s="26">
        <f t="shared" si="12"/>
        <v>1.0300075490689482</v>
      </c>
      <c r="BJ43" s="26">
        <f t="shared" si="13"/>
        <v>1.030049471691199</v>
      </c>
      <c r="BK43" s="26">
        <f t="shared" si="14"/>
        <v>1.0300029647198339</v>
      </c>
      <c r="BL43" s="26"/>
      <c r="BM43" s="26">
        <f t="shared" si="15"/>
        <v>1.0300026698705114</v>
      </c>
      <c r="BN43" s="26">
        <f t="shared" si="16"/>
        <v>1.0301007679097949</v>
      </c>
      <c r="BO43" s="26">
        <f t="shared" si="17"/>
        <v>1.0300075490689482</v>
      </c>
      <c r="BP43" s="26">
        <f t="shared" si="18"/>
        <v>1.030049471691199</v>
      </c>
      <c r="BQ43" s="26">
        <f t="shared" si="19"/>
        <v>1.0300029647198339</v>
      </c>
      <c r="BR43" s="26"/>
      <c r="BS43" s="26">
        <f t="shared" si="20"/>
        <v>0</v>
      </c>
      <c r="BT43" s="26">
        <f t="shared" si="21"/>
        <v>0</v>
      </c>
      <c r="BU43" s="26">
        <f t="shared" si="22"/>
        <v>0</v>
      </c>
      <c r="BV43" s="26">
        <f t="shared" si="23"/>
        <v>0</v>
      </c>
      <c r="BW43" s="26">
        <f t="shared" si="24"/>
        <v>0</v>
      </c>
      <c r="BX43" s="26"/>
      <c r="BY43" s="26">
        <f t="shared" si="25"/>
        <v>1.0302049622437972</v>
      </c>
      <c r="BZ43" s="26">
        <f t="shared" si="26"/>
        <v>1.0293193717277487</v>
      </c>
      <c r="CA43" s="26">
        <f t="shared" si="27"/>
        <v>1.0305188199389623</v>
      </c>
      <c r="CB43" s="26">
        <f t="shared" si="28"/>
        <v>1.0296150049358341</v>
      </c>
      <c r="CC43" s="26">
        <f t="shared" si="29"/>
        <v>1.0306807286673059</v>
      </c>
      <c r="CD43" s="26"/>
      <c r="CE43" s="26">
        <f t="shared" si="30"/>
        <v>1.0302049622437972</v>
      </c>
      <c r="CF43" s="26">
        <f t="shared" si="31"/>
        <v>1.0293193717277487</v>
      </c>
      <c r="CG43" s="26">
        <f t="shared" si="32"/>
        <v>1.0305188199389623</v>
      </c>
      <c r="CH43" s="26">
        <f t="shared" si="33"/>
        <v>1.0296150049358341</v>
      </c>
      <c r="CI43" s="26">
        <f t="shared" si="34"/>
        <v>1.0306807286673059</v>
      </c>
      <c r="CJ43" s="26"/>
      <c r="CK43" s="26">
        <f t="shared" si="35"/>
        <v>0</v>
      </c>
      <c r="CL43" s="26">
        <f t="shared" si="36"/>
        <v>0</v>
      </c>
      <c r="CM43" s="26">
        <f t="shared" si="37"/>
        <v>0</v>
      </c>
      <c r="CN43" s="26">
        <f t="shared" si="38"/>
        <v>0</v>
      </c>
      <c r="CO43" s="26">
        <f t="shared" si="39"/>
        <v>0</v>
      </c>
    </row>
    <row r="44" spans="1:93" ht="18" customHeight="1" x14ac:dyDescent="0.25">
      <c r="A44" s="13" t="s">
        <v>9</v>
      </c>
      <c r="B44" s="13" t="s">
        <v>10</v>
      </c>
      <c r="C44" s="13" t="s">
        <v>55</v>
      </c>
      <c r="D44" s="13" t="s">
        <v>72</v>
      </c>
      <c r="E44" s="13" t="s">
        <v>73</v>
      </c>
      <c r="F44" s="13" t="s">
        <v>51</v>
      </c>
      <c r="G44" s="13" t="s">
        <v>73</v>
      </c>
      <c r="H44" s="13" t="s">
        <v>15</v>
      </c>
      <c r="I44" s="13" t="s">
        <v>16</v>
      </c>
      <c r="J44" s="14">
        <f>+'Select Tuition Changes'!S49</f>
        <v>0.03</v>
      </c>
      <c r="K44" s="14">
        <f>+'Select Tuition Changes'!T49</f>
        <v>0.03</v>
      </c>
      <c r="L44" s="14">
        <f>+'Select Tuition Changes'!U49</f>
        <v>0.03</v>
      </c>
      <c r="M44" s="14">
        <f>+'Select Tuition Changes'!V49</f>
        <v>0.03</v>
      </c>
      <c r="N44" s="14">
        <f>+'Select Tuition Changes'!W49</f>
        <v>0.03</v>
      </c>
      <c r="O44" s="14"/>
      <c r="P44" s="19">
        <v>3.5000000000000003E-2</v>
      </c>
      <c r="Q44" s="24">
        <f>+'Select Tuition Changes'!Y49-'Tuition Calculations'!AL44</f>
        <v>42394</v>
      </c>
      <c r="R44" s="24">
        <f>+'Select Tuition Changes'!Z49-'Tuition Calculations'!AM44</f>
        <v>43668</v>
      </c>
      <c r="S44" s="24">
        <f>+'Select Tuition Changes'!AA49-'Tuition Calculations'!AN44</f>
        <v>44980</v>
      </c>
      <c r="T44" s="24">
        <f>+'Select Tuition Changes'!AB49-'Tuition Calculations'!AO44</f>
        <v>46332</v>
      </c>
      <c r="U44" s="24">
        <f>+'Select Tuition Changes'!AC49-'Tuition Calculations'!AP44</f>
        <v>47724</v>
      </c>
      <c r="V44" s="24">
        <f>+'Select Tuition Changes'!AD49-'Tuition Calculations'!AQ44</f>
        <v>49157</v>
      </c>
      <c r="W44" s="24"/>
      <c r="X44" s="24">
        <f t="shared" ref="X44:AC44" si="125">+Q43</f>
        <v>29964</v>
      </c>
      <c r="Y44" s="24">
        <f t="shared" si="125"/>
        <v>30863</v>
      </c>
      <c r="Z44" s="24">
        <f t="shared" si="125"/>
        <v>31792</v>
      </c>
      <c r="AA44" s="24">
        <f t="shared" si="125"/>
        <v>32746</v>
      </c>
      <c r="AB44" s="24">
        <f t="shared" si="125"/>
        <v>33730</v>
      </c>
      <c r="AC44" s="24">
        <f t="shared" si="125"/>
        <v>34742</v>
      </c>
      <c r="AD44" s="24"/>
      <c r="AE44" s="24">
        <f t="shared" si="41"/>
        <v>12430</v>
      </c>
      <c r="AF44" s="20">
        <f t="shared" si="45"/>
        <v>12805</v>
      </c>
      <c r="AG44" s="20">
        <f t="shared" si="46"/>
        <v>13188</v>
      </c>
      <c r="AH44" s="20">
        <f t="shared" si="47"/>
        <v>13586</v>
      </c>
      <c r="AI44" s="20">
        <f t="shared" si="48"/>
        <v>13994</v>
      </c>
      <c r="AJ44" s="20">
        <f t="shared" si="49"/>
        <v>14415</v>
      </c>
      <c r="AL44" s="20">
        <f>ROUND($P44*'Select Tuition Changes'!Y49,0)</f>
        <v>1538</v>
      </c>
      <c r="AM44" s="20">
        <f>ROUND($P44*'Select Tuition Changes'!Z49,0)</f>
        <v>1584</v>
      </c>
      <c r="AN44" s="20">
        <f>ROUND($P44*'Select Tuition Changes'!AA49,0)</f>
        <v>1631</v>
      </c>
      <c r="AO44" s="20">
        <f>ROUND($P44*'Select Tuition Changes'!AB49,0)</f>
        <v>1680</v>
      </c>
      <c r="AP44" s="20">
        <f>ROUND($P44*'Select Tuition Changes'!AC49,0)</f>
        <v>1731</v>
      </c>
      <c r="AQ44" s="20">
        <f>ROUND($P44*'Select Tuition Changes'!AD49,0)</f>
        <v>1783</v>
      </c>
      <c r="AS44" s="24">
        <f t="shared" ref="AS44:AX44" si="126">+AL43</f>
        <v>927</v>
      </c>
      <c r="AT44" s="24">
        <f t="shared" si="126"/>
        <v>955</v>
      </c>
      <c r="AU44" s="24">
        <f t="shared" si="126"/>
        <v>983</v>
      </c>
      <c r="AV44" s="24">
        <f t="shared" si="126"/>
        <v>1013</v>
      </c>
      <c r="AW44" s="24">
        <f t="shared" si="126"/>
        <v>1043</v>
      </c>
      <c r="AX44" s="24">
        <f t="shared" si="126"/>
        <v>1075</v>
      </c>
      <c r="AZ44" s="24">
        <f t="shared" si="43"/>
        <v>611</v>
      </c>
      <c r="BA44" s="20">
        <f t="shared" si="3"/>
        <v>629</v>
      </c>
      <c r="BB44" s="20">
        <f t="shared" si="4"/>
        <v>648</v>
      </c>
      <c r="BC44" s="20">
        <f t="shared" si="5"/>
        <v>667</v>
      </c>
      <c r="BD44" s="20">
        <f t="shared" si="6"/>
        <v>688</v>
      </c>
      <c r="BE44" s="20">
        <f t="shared" si="7"/>
        <v>708</v>
      </c>
      <c r="BG44" s="26">
        <f t="shared" si="10"/>
        <v>1.0300514223710902</v>
      </c>
      <c r="BH44" s="26">
        <f t="shared" si="11"/>
        <v>1.0300448841256755</v>
      </c>
      <c r="BI44" s="26">
        <f t="shared" si="12"/>
        <v>1.0300578034682082</v>
      </c>
      <c r="BJ44" s="26">
        <f t="shared" si="13"/>
        <v>1.0300440300440301</v>
      </c>
      <c r="BK44" s="26">
        <f t="shared" si="14"/>
        <v>1.0300268208867656</v>
      </c>
      <c r="BL44" s="26"/>
      <c r="BM44" s="26">
        <f t="shared" si="15"/>
        <v>1.0300026698705114</v>
      </c>
      <c r="BN44" s="26">
        <f t="shared" si="16"/>
        <v>1.0301007679097949</v>
      </c>
      <c r="BO44" s="26">
        <f t="shared" si="17"/>
        <v>1.0300075490689482</v>
      </c>
      <c r="BP44" s="26">
        <f t="shared" si="18"/>
        <v>1.030049471691199</v>
      </c>
      <c r="BQ44" s="26">
        <f t="shared" si="19"/>
        <v>1.0300029647198339</v>
      </c>
      <c r="BR44" s="26"/>
      <c r="BS44" s="26">
        <f t="shared" si="20"/>
        <v>1.0301689460981496</v>
      </c>
      <c r="BT44" s="26">
        <f t="shared" si="21"/>
        <v>1.0299101913315112</v>
      </c>
      <c r="BU44" s="26">
        <f t="shared" si="22"/>
        <v>1.0301789505611161</v>
      </c>
      <c r="BV44" s="26">
        <f t="shared" si="23"/>
        <v>1.0300309141763579</v>
      </c>
      <c r="BW44" s="26">
        <f t="shared" si="24"/>
        <v>1.0300843218522224</v>
      </c>
      <c r="BX44" s="26"/>
      <c r="BY44" s="26">
        <f t="shared" si="25"/>
        <v>1.0299089726918076</v>
      </c>
      <c r="BZ44" s="26">
        <f t="shared" si="26"/>
        <v>1.0296717171717171</v>
      </c>
      <c r="CA44" s="26">
        <f t="shared" si="27"/>
        <v>1.0300429184549356</v>
      </c>
      <c r="CB44" s="26">
        <f t="shared" si="28"/>
        <v>1.0303571428571427</v>
      </c>
      <c r="CC44" s="26">
        <f t="shared" si="29"/>
        <v>1.0300404390525708</v>
      </c>
      <c r="CD44" s="26"/>
      <c r="CE44" s="26">
        <f t="shared" si="30"/>
        <v>1.0302049622437972</v>
      </c>
      <c r="CF44" s="26">
        <f t="shared" si="31"/>
        <v>1.0293193717277487</v>
      </c>
      <c r="CG44" s="26">
        <f t="shared" si="32"/>
        <v>1.0305188199389623</v>
      </c>
      <c r="CH44" s="26">
        <f t="shared" si="33"/>
        <v>1.0296150049358341</v>
      </c>
      <c r="CI44" s="26">
        <f t="shared" si="34"/>
        <v>1.0306807286673059</v>
      </c>
      <c r="CJ44" s="26"/>
      <c r="CK44" s="26">
        <f t="shared" si="35"/>
        <v>1.0294599018003274</v>
      </c>
      <c r="CL44" s="26">
        <f t="shared" si="36"/>
        <v>1.0302066772655007</v>
      </c>
      <c r="CM44" s="26">
        <f t="shared" si="37"/>
        <v>1.029320987654321</v>
      </c>
      <c r="CN44" s="26">
        <f t="shared" si="38"/>
        <v>1.0314842578710646</v>
      </c>
      <c r="CO44" s="26">
        <f t="shared" si="39"/>
        <v>1.0290697674418605</v>
      </c>
    </row>
    <row r="45" spans="1:93" ht="18" customHeight="1" x14ac:dyDescent="0.25">
      <c r="A45" s="13" t="s">
        <v>9</v>
      </c>
      <c r="B45" s="13" t="s">
        <v>10</v>
      </c>
      <c r="C45" s="13" t="s">
        <v>74</v>
      </c>
      <c r="D45" s="13" t="s">
        <v>41</v>
      </c>
      <c r="E45" s="13" t="s">
        <v>75</v>
      </c>
      <c r="F45" s="13" t="s">
        <v>76</v>
      </c>
      <c r="G45" s="13" t="s">
        <v>77</v>
      </c>
      <c r="H45" s="13" t="s">
        <v>13</v>
      </c>
      <c r="I45" s="13" t="s">
        <v>14</v>
      </c>
      <c r="J45" s="14">
        <f>+'Select Tuition Changes'!S50</f>
        <v>0.03</v>
      </c>
      <c r="K45" s="14">
        <f>+'Select Tuition Changes'!T50</f>
        <v>0.03</v>
      </c>
      <c r="L45" s="14">
        <f>+'Select Tuition Changes'!U50</f>
        <v>0.03</v>
      </c>
      <c r="M45" s="14">
        <f>+'Select Tuition Changes'!V50</f>
        <v>0.03</v>
      </c>
      <c r="N45" s="14">
        <f>+'Select Tuition Changes'!W50</f>
        <v>0.03</v>
      </c>
      <c r="O45" s="14"/>
      <c r="P45" s="19">
        <v>0.03</v>
      </c>
      <c r="Q45" s="24">
        <f>+'Select Tuition Changes'!Y50-'Tuition Calculations'!AL45</f>
        <v>17352</v>
      </c>
      <c r="R45" s="24">
        <f>+'Select Tuition Changes'!Z50-'Tuition Calculations'!AM45</f>
        <v>17873</v>
      </c>
      <c r="S45" s="24">
        <f>+'Select Tuition Changes'!AA50-'Tuition Calculations'!AN45</f>
        <v>18412</v>
      </c>
      <c r="T45" s="24">
        <f>+'Select Tuition Changes'!AB50-'Tuition Calculations'!AO45</f>
        <v>18964</v>
      </c>
      <c r="U45" s="24">
        <f>+'Select Tuition Changes'!AC50-'Tuition Calculations'!AP45</f>
        <v>19535</v>
      </c>
      <c r="V45" s="24">
        <f>+'Select Tuition Changes'!AD50-'Tuition Calculations'!AQ45</f>
        <v>20123</v>
      </c>
      <c r="W45" s="24"/>
      <c r="X45" s="24">
        <f t="shared" ref="X45:AC45" si="127">+Q45</f>
        <v>17352</v>
      </c>
      <c r="Y45" s="24">
        <f t="shared" si="127"/>
        <v>17873</v>
      </c>
      <c r="Z45" s="24">
        <f t="shared" si="127"/>
        <v>18412</v>
      </c>
      <c r="AA45" s="24">
        <f t="shared" si="127"/>
        <v>18964</v>
      </c>
      <c r="AB45" s="24">
        <f t="shared" si="127"/>
        <v>19535</v>
      </c>
      <c r="AC45" s="24">
        <f t="shared" si="127"/>
        <v>20123</v>
      </c>
      <c r="AD45" s="24"/>
      <c r="AE45" s="24">
        <f t="shared" si="41"/>
        <v>0</v>
      </c>
      <c r="AF45" s="20">
        <f t="shared" si="45"/>
        <v>0</v>
      </c>
      <c r="AG45" s="20">
        <f t="shared" si="46"/>
        <v>0</v>
      </c>
      <c r="AH45" s="20">
        <f t="shared" si="47"/>
        <v>0</v>
      </c>
      <c r="AI45" s="20">
        <f t="shared" si="48"/>
        <v>0</v>
      </c>
      <c r="AJ45" s="20">
        <f t="shared" si="49"/>
        <v>0</v>
      </c>
      <c r="AL45" s="20">
        <f>ROUND($P45*'Select Tuition Changes'!Y50,0)</f>
        <v>537</v>
      </c>
      <c r="AM45" s="20">
        <f>ROUND($P45*'Select Tuition Changes'!Z50,0)</f>
        <v>553</v>
      </c>
      <c r="AN45" s="20">
        <f>ROUND($P45*'Select Tuition Changes'!AA50,0)</f>
        <v>569</v>
      </c>
      <c r="AO45" s="20">
        <f>ROUND($P45*'Select Tuition Changes'!AB50,0)</f>
        <v>587</v>
      </c>
      <c r="AP45" s="20">
        <f>ROUND($P45*'Select Tuition Changes'!AC50,0)</f>
        <v>604</v>
      </c>
      <c r="AQ45" s="20">
        <f>ROUND($P45*'Select Tuition Changes'!AD50,0)</f>
        <v>622</v>
      </c>
      <c r="AS45" s="24">
        <f t="shared" ref="AS45:AX45" si="128">+AL45</f>
        <v>537</v>
      </c>
      <c r="AT45" s="24">
        <f t="shared" si="128"/>
        <v>553</v>
      </c>
      <c r="AU45" s="24">
        <f t="shared" si="128"/>
        <v>569</v>
      </c>
      <c r="AV45" s="24">
        <f t="shared" si="128"/>
        <v>587</v>
      </c>
      <c r="AW45" s="24">
        <f t="shared" si="128"/>
        <v>604</v>
      </c>
      <c r="AX45" s="24">
        <f t="shared" si="128"/>
        <v>622</v>
      </c>
      <c r="AZ45" s="24">
        <f t="shared" si="43"/>
        <v>0</v>
      </c>
      <c r="BA45" s="20">
        <f t="shared" si="3"/>
        <v>0</v>
      </c>
      <c r="BB45" s="20">
        <f t="shared" si="4"/>
        <v>0</v>
      </c>
      <c r="BC45" s="20">
        <f t="shared" si="5"/>
        <v>0</v>
      </c>
      <c r="BD45" s="20">
        <f t="shared" si="6"/>
        <v>0</v>
      </c>
      <c r="BE45" s="20">
        <f t="shared" si="7"/>
        <v>0</v>
      </c>
      <c r="BG45" s="26">
        <f t="shared" si="10"/>
        <v>1.0300253573075149</v>
      </c>
      <c r="BH45" s="26">
        <f t="shared" si="11"/>
        <v>1.0301572203882952</v>
      </c>
      <c r="BI45" s="26">
        <f t="shared" si="12"/>
        <v>1.0299804475342169</v>
      </c>
      <c r="BJ45" s="26">
        <f t="shared" si="13"/>
        <v>1.0301096815017929</v>
      </c>
      <c r="BK45" s="26">
        <f t="shared" si="14"/>
        <v>1.0300998208343999</v>
      </c>
      <c r="BL45" s="26"/>
      <c r="BM45" s="26">
        <f t="shared" si="15"/>
        <v>1.0300253573075149</v>
      </c>
      <c r="BN45" s="26">
        <f t="shared" si="16"/>
        <v>1.0301572203882952</v>
      </c>
      <c r="BO45" s="26">
        <f t="shared" si="17"/>
        <v>1.0299804475342169</v>
      </c>
      <c r="BP45" s="26">
        <f t="shared" si="18"/>
        <v>1.0301096815017929</v>
      </c>
      <c r="BQ45" s="26">
        <f t="shared" si="19"/>
        <v>1.0300998208343999</v>
      </c>
      <c r="BR45" s="26"/>
      <c r="BS45" s="26">
        <f t="shared" si="20"/>
        <v>0</v>
      </c>
      <c r="BT45" s="26">
        <f t="shared" si="21"/>
        <v>0</v>
      </c>
      <c r="BU45" s="26">
        <f t="shared" si="22"/>
        <v>0</v>
      </c>
      <c r="BV45" s="26">
        <f t="shared" si="23"/>
        <v>0</v>
      </c>
      <c r="BW45" s="26">
        <f t="shared" si="24"/>
        <v>0</v>
      </c>
      <c r="BX45" s="26"/>
      <c r="BY45" s="26">
        <f t="shared" si="25"/>
        <v>1.0297951582867784</v>
      </c>
      <c r="BZ45" s="26">
        <f t="shared" si="26"/>
        <v>1.0289330922242315</v>
      </c>
      <c r="CA45" s="26">
        <f t="shared" si="27"/>
        <v>1.031634446397188</v>
      </c>
      <c r="CB45" s="26">
        <f t="shared" si="28"/>
        <v>1.028960817717206</v>
      </c>
      <c r="CC45" s="26">
        <f t="shared" si="29"/>
        <v>1.0298013245033113</v>
      </c>
      <c r="CD45" s="26"/>
      <c r="CE45" s="26">
        <f t="shared" si="30"/>
        <v>1.0297951582867784</v>
      </c>
      <c r="CF45" s="26">
        <f t="shared" si="31"/>
        <v>1.0289330922242315</v>
      </c>
      <c r="CG45" s="26">
        <f t="shared" si="32"/>
        <v>1.031634446397188</v>
      </c>
      <c r="CH45" s="26">
        <f t="shared" si="33"/>
        <v>1.028960817717206</v>
      </c>
      <c r="CI45" s="26">
        <f t="shared" si="34"/>
        <v>1.0298013245033113</v>
      </c>
      <c r="CJ45" s="26"/>
      <c r="CK45" s="26">
        <f t="shared" si="35"/>
        <v>0</v>
      </c>
      <c r="CL45" s="26">
        <f t="shared" si="36"/>
        <v>0</v>
      </c>
      <c r="CM45" s="26">
        <f t="shared" si="37"/>
        <v>0</v>
      </c>
      <c r="CN45" s="26">
        <f t="shared" si="38"/>
        <v>0</v>
      </c>
      <c r="CO45" s="26">
        <f t="shared" si="39"/>
        <v>0</v>
      </c>
    </row>
    <row r="46" spans="1:93" ht="18" customHeight="1" x14ac:dyDescent="0.25">
      <c r="A46" s="13" t="s">
        <v>9</v>
      </c>
      <c r="B46" s="13" t="s">
        <v>10</v>
      </c>
      <c r="C46" s="13" t="s">
        <v>74</v>
      </c>
      <c r="D46" s="13" t="s">
        <v>41</v>
      </c>
      <c r="E46" s="13" t="s">
        <v>75</v>
      </c>
      <c r="F46" s="13" t="s">
        <v>76</v>
      </c>
      <c r="G46" s="13" t="s">
        <v>77</v>
      </c>
      <c r="H46" s="13" t="s">
        <v>15</v>
      </c>
      <c r="I46" s="13" t="s">
        <v>16</v>
      </c>
      <c r="J46" s="14">
        <f>+'Select Tuition Changes'!S51</f>
        <v>0.03</v>
      </c>
      <c r="K46" s="14">
        <f>+'Select Tuition Changes'!T51</f>
        <v>0.03</v>
      </c>
      <c r="L46" s="14">
        <f>+'Select Tuition Changes'!U51</f>
        <v>0.03</v>
      </c>
      <c r="M46" s="14">
        <f>+'Select Tuition Changes'!V51</f>
        <v>0.03</v>
      </c>
      <c r="N46" s="14">
        <f>+'Select Tuition Changes'!W51</f>
        <v>0.03</v>
      </c>
      <c r="O46" s="14"/>
      <c r="P46" s="19">
        <v>3.5000000000000003E-2</v>
      </c>
      <c r="Q46" s="24">
        <f>+'Select Tuition Changes'!Y51-'Tuition Calculations'!AL46</f>
        <v>33620</v>
      </c>
      <c r="R46" s="24">
        <f>+'Select Tuition Changes'!Z51-'Tuition Calculations'!AM46</f>
        <v>34630</v>
      </c>
      <c r="S46" s="24">
        <f>+'Select Tuition Changes'!AA51-'Tuition Calculations'!AN46</f>
        <v>35669</v>
      </c>
      <c r="T46" s="24">
        <f>+'Select Tuition Changes'!AB51-'Tuition Calculations'!AO46</f>
        <v>36740</v>
      </c>
      <c r="U46" s="24">
        <f>+'Select Tuition Changes'!AC51-'Tuition Calculations'!AP46</f>
        <v>37843</v>
      </c>
      <c r="V46" s="24">
        <f>+'Select Tuition Changes'!AD51-'Tuition Calculations'!AQ46</f>
        <v>38981</v>
      </c>
      <c r="W46" s="24"/>
      <c r="X46" s="24">
        <f t="shared" ref="X46:AC46" si="129">+Q45</f>
        <v>17352</v>
      </c>
      <c r="Y46" s="24">
        <f t="shared" si="129"/>
        <v>17873</v>
      </c>
      <c r="Z46" s="24">
        <f t="shared" si="129"/>
        <v>18412</v>
      </c>
      <c r="AA46" s="24">
        <f t="shared" si="129"/>
        <v>18964</v>
      </c>
      <c r="AB46" s="24">
        <f t="shared" si="129"/>
        <v>19535</v>
      </c>
      <c r="AC46" s="24">
        <f t="shared" si="129"/>
        <v>20123</v>
      </c>
      <c r="AD46" s="24"/>
      <c r="AE46" s="24">
        <f t="shared" si="41"/>
        <v>16268</v>
      </c>
      <c r="AF46" s="20">
        <f t="shared" si="45"/>
        <v>16757</v>
      </c>
      <c r="AG46" s="20">
        <f t="shared" si="46"/>
        <v>17257</v>
      </c>
      <c r="AH46" s="20">
        <f t="shared" si="47"/>
        <v>17776</v>
      </c>
      <c r="AI46" s="20">
        <f t="shared" si="48"/>
        <v>18308</v>
      </c>
      <c r="AJ46" s="20">
        <f t="shared" si="49"/>
        <v>18858</v>
      </c>
      <c r="AL46" s="20">
        <f>ROUND($P46*'Select Tuition Changes'!Y51,0)</f>
        <v>1219</v>
      </c>
      <c r="AM46" s="20">
        <f>ROUND($P46*'Select Tuition Changes'!Z51,0)</f>
        <v>1256</v>
      </c>
      <c r="AN46" s="20">
        <f>ROUND($P46*'Select Tuition Changes'!AA51,0)</f>
        <v>1294</v>
      </c>
      <c r="AO46" s="20">
        <f>ROUND($P46*'Select Tuition Changes'!AB51,0)</f>
        <v>1333</v>
      </c>
      <c r="AP46" s="20">
        <f>ROUND($P46*'Select Tuition Changes'!AC51,0)</f>
        <v>1373</v>
      </c>
      <c r="AQ46" s="20">
        <f>ROUND($P46*'Select Tuition Changes'!AD51,0)</f>
        <v>1414</v>
      </c>
      <c r="AS46" s="24">
        <f t="shared" ref="AS46:AX46" si="130">+AL45</f>
        <v>537</v>
      </c>
      <c r="AT46" s="24">
        <f t="shared" si="130"/>
        <v>553</v>
      </c>
      <c r="AU46" s="24">
        <f t="shared" si="130"/>
        <v>569</v>
      </c>
      <c r="AV46" s="24">
        <f t="shared" si="130"/>
        <v>587</v>
      </c>
      <c r="AW46" s="24">
        <f t="shared" si="130"/>
        <v>604</v>
      </c>
      <c r="AX46" s="24">
        <f t="shared" si="130"/>
        <v>622</v>
      </c>
      <c r="AZ46" s="24">
        <f t="shared" si="43"/>
        <v>682</v>
      </c>
      <c r="BA46" s="20">
        <f t="shared" si="3"/>
        <v>703</v>
      </c>
      <c r="BB46" s="20">
        <f t="shared" si="4"/>
        <v>725</v>
      </c>
      <c r="BC46" s="20">
        <f t="shared" si="5"/>
        <v>746</v>
      </c>
      <c r="BD46" s="20">
        <f t="shared" si="6"/>
        <v>769</v>
      </c>
      <c r="BE46" s="20">
        <f t="shared" si="7"/>
        <v>792</v>
      </c>
      <c r="BG46" s="26">
        <f t="shared" si="10"/>
        <v>1.0300416418798335</v>
      </c>
      <c r="BH46" s="26">
        <f t="shared" si="11"/>
        <v>1.0300028876696505</v>
      </c>
      <c r="BI46" s="26">
        <f t="shared" si="12"/>
        <v>1.030026073060641</v>
      </c>
      <c r="BJ46" s="26">
        <f t="shared" si="13"/>
        <v>1.0300217746325531</v>
      </c>
      <c r="BK46" s="26">
        <f t="shared" si="14"/>
        <v>1.0300716116586952</v>
      </c>
      <c r="BL46" s="26"/>
      <c r="BM46" s="26">
        <f t="shared" si="15"/>
        <v>1.0300253573075149</v>
      </c>
      <c r="BN46" s="26">
        <f t="shared" si="16"/>
        <v>1.0301572203882952</v>
      </c>
      <c r="BO46" s="26">
        <f t="shared" si="17"/>
        <v>1.0299804475342169</v>
      </c>
      <c r="BP46" s="26">
        <f t="shared" si="18"/>
        <v>1.0301096815017929</v>
      </c>
      <c r="BQ46" s="26">
        <f t="shared" si="19"/>
        <v>1.0300998208343999</v>
      </c>
      <c r="BR46" s="26"/>
      <c r="BS46" s="26">
        <f t="shared" si="20"/>
        <v>1.0300590115564299</v>
      </c>
      <c r="BT46" s="26">
        <f t="shared" si="21"/>
        <v>1.0298382765411469</v>
      </c>
      <c r="BU46" s="26">
        <f t="shared" si="22"/>
        <v>1.0300747522744393</v>
      </c>
      <c r="BV46" s="26">
        <f t="shared" si="23"/>
        <v>1.0299279927992799</v>
      </c>
      <c r="BW46" s="26">
        <f t="shared" si="24"/>
        <v>1.0300415119073629</v>
      </c>
      <c r="BX46" s="26"/>
      <c r="BY46" s="26">
        <f t="shared" si="25"/>
        <v>1.0303527481542247</v>
      </c>
      <c r="BZ46" s="26">
        <f t="shared" si="26"/>
        <v>1.0302547770700636</v>
      </c>
      <c r="CA46" s="26">
        <f t="shared" si="27"/>
        <v>1.0301391035548686</v>
      </c>
      <c r="CB46" s="26">
        <f t="shared" si="28"/>
        <v>1.0300075018754689</v>
      </c>
      <c r="CC46" s="26">
        <f t="shared" si="29"/>
        <v>1.0298616168973052</v>
      </c>
      <c r="CD46" s="26"/>
      <c r="CE46" s="26">
        <f t="shared" si="30"/>
        <v>1.0297951582867784</v>
      </c>
      <c r="CF46" s="26">
        <f t="shared" si="31"/>
        <v>1.0289330922242315</v>
      </c>
      <c r="CG46" s="26">
        <f t="shared" si="32"/>
        <v>1.031634446397188</v>
      </c>
      <c r="CH46" s="26">
        <f t="shared" si="33"/>
        <v>1.028960817717206</v>
      </c>
      <c r="CI46" s="26">
        <f t="shared" si="34"/>
        <v>1.0298013245033113</v>
      </c>
      <c r="CJ46" s="26"/>
      <c r="CK46" s="26">
        <f t="shared" si="35"/>
        <v>1.030791788856305</v>
      </c>
      <c r="CL46" s="26">
        <f t="shared" si="36"/>
        <v>1.0312944523470839</v>
      </c>
      <c r="CM46" s="26">
        <f t="shared" si="37"/>
        <v>1.0289655172413794</v>
      </c>
      <c r="CN46" s="26">
        <f t="shared" si="38"/>
        <v>1.0308310991957104</v>
      </c>
      <c r="CO46" s="26">
        <f t="shared" si="39"/>
        <v>1.0299089726918076</v>
      </c>
    </row>
    <row r="47" spans="1:93" ht="18" customHeight="1" x14ac:dyDescent="0.25">
      <c r="A47" s="13" t="s">
        <v>9</v>
      </c>
      <c r="B47" s="13" t="s">
        <v>10</v>
      </c>
      <c r="C47" s="13" t="s">
        <v>74</v>
      </c>
      <c r="D47" s="13" t="s">
        <v>41</v>
      </c>
      <c r="E47" s="13" t="s">
        <v>75</v>
      </c>
      <c r="F47" s="13" t="s">
        <v>74</v>
      </c>
      <c r="G47" s="13" t="s">
        <v>78</v>
      </c>
      <c r="H47" s="13" t="s">
        <v>13</v>
      </c>
      <c r="I47" s="13" t="s">
        <v>14</v>
      </c>
      <c r="J47" s="14">
        <f>+'Select Tuition Changes'!S52</f>
        <v>0.03</v>
      </c>
      <c r="K47" s="14">
        <f>+'Select Tuition Changes'!T52</f>
        <v>0.03</v>
      </c>
      <c r="L47" s="14">
        <f>+'Select Tuition Changes'!U52</f>
        <v>0.03</v>
      </c>
      <c r="M47" s="14">
        <f>+'Select Tuition Changes'!V52</f>
        <v>0.03</v>
      </c>
      <c r="N47" s="14">
        <f>+'Select Tuition Changes'!W52</f>
        <v>0.03</v>
      </c>
      <c r="O47" s="14"/>
      <c r="P47" s="19">
        <v>0.03</v>
      </c>
      <c r="Q47" s="24">
        <f>+'Select Tuition Changes'!Y52-'Tuition Calculations'!AL47</f>
        <v>17352</v>
      </c>
      <c r="R47" s="24">
        <f>+'Select Tuition Changes'!Z52-'Tuition Calculations'!AM47</f>
        <v>17873</v>
      </c>
      <c r="S47" s="24">
        <f>+'Select Tuition Changes'!AA52-'Tuition Calculations'!AN47</f>
        <v>18412</v>
      </c>
      <c r="T47" s="24">
        <f>+'Select Tuition Changes'!AB52-'Tuition Calculations'!AO47</f>
        <v>18964</v>
      </c>
      <c r="U47" s="24">
        <f>+'Select Tuition Changes'!AC52-'Tuition Calculations'!AP47</f>
        <v>19535</v>
      </c>
      <c r="V47" s="24">
        <f>+'Select Tuition Changes'!AD52-'Tuition Calculations'!AQ47</f>
        <v>20123</v>
      </c>
      <c r="W47" s="24"/>
      <c r="X47" s="24">
        <f t="shared" ref="X47:AC47" si="131">+Q47</f>
        <v>17352</v>
      </c>
      <c r="Y47" s="24">
        <f t="shared" si="131"/>
        <v>17873</v>
      </c>
      <c r="Z47" s="24">
        <f t="shared" si="131"/>
        <v>18412</v>
      </c>
      <c r="AA47" s="24">
        <f t="shared" si="131"/>
        <v>18964</v>
      </c>
      <c r="AB47" s="24">
        <f t="shared" si="131"/>
        <v>19535</v>
      </c>
      <c r="AC47" s="24">
        <f t="shared" si="131"/>
        <v>20123</v>
      </c>
      <c r="AD47" s="24"/>
      <c r="AE47" s="24">
        <f t="shared" si="41"/>
        <v>0</v>
      </c>
      <c r="AF47" s="20">
        <f t="shared" si="45"/>
        <v>0</v>
      </c>
      <c r="AG47" s="20">
        <f t="shared" si="46"/>
        <v>0</v>
      </c>
      <c r="AH47" s="20">
        <f t="shared" si="47"/>
        <v>0</v>
      </c>
      <c r="AI47" s="20">
        <f t="shared" si="48"/>
        <v>0</v>
      </c>
      <c r="AJ47" s="20">
        <f t="shared" si="49"/>
        <v>0</v>
      </c>
      <c r="AL47" s="20">
        <f>ROUND($P47*'Select Tuition Changes'!Y52,0)</f>
        <v>537</v>
      </c>
      <c r="AM47" s="20">
        <f>ROUND($P47*'Select Tuition Changes'!Z52,0)</f>
        <v>553</v>
      </c>
      <c r="AN47" s="20">
        <f>ROUND($P47*'Select Tuition Changes'!AA52,0)</f>
        <v>569</v>
      </c>
      <c r="AO47" s="20">
        <f>ROUND($P47*'Select Tuition Changes'!AB52,0)</f>
        <v>587</v>
      </c>
      <c r="AP47" s="20">
        <f>ROUND($P47*'Select Tuition Changes'!AC52,0)</f>
        <v>604</v>
      </c>
      <c r="AQ47" s="20">
        <f>ROUND($P47*'Select Tuition Changes'!AD52,0)</f>
        <v>622</v>
      </c>
      <c r="AS47" s="24">
        <f t="shared" ref="AS47:AX47" si="132">+AL47</f>
        <v>537</v>
      </c>
      <c r="AT47" s="24">
        <f t="shared" si="132"/>
        <v>553</v>
      </c>
      <c r="AU47" s="24">
        <f t="shared" si="132"/>
        <v>569</v>
      </c>
      <c r="AV47" s="24">
        <f t="shared" si="132"/>
        <v>587</v>
      </c>
      <c r="AW47" s="24">
        <f t="shared" si="132"/>
        <v>604</v>
      </c>
      <c r="AX47" s="24">
        <f t="shared" si="132"/>
        <v>622</v>
      </c>
      <c r="AZ47" s="24">
        <f t="shared" si="43"/>
        <v>0</v>
      </c>
      <c r="BA47" s="20">
        <f t="shared" si="3"/>
        <v>0</v>
      </c>
      <c r="BB47" s="20">
        <f t="shared" si="4"/>
        <v>0</v>
      </c>
      <c r="BC47" s="20">
        <f t="shared" si="5"/>
        <v>0</v>
      </c>
      <c r="BD47" s="20">
        <f t="shared" si="6"/>
        <v>0</v>
      </c>
      <c r="BE47" s="20">
        <f t="shared" si="7"/>
        <v>0</v>
      </c>
      <c r="BG47" s="26">
        <f t="shared" si="10"/>
        <v>1.0300253573075149</v>
      </c>
      <c r="BH47" s="26">
        <f t="shared" si="11"/>
        <v>1.0301572203882952</v>
      </c>
      <c r="BI47" s="26">
        <f t="shared" si="12"/>
        <v>1.0299804475342169</v>
      </c>
      <c r="BJ47" s="26">
        <f t="shared" si="13"/>
        <v>1.0301096815017929</v>
      </c>
      <c r="BK47" s="26">
        <f t="shared" si="14"/>
        <v>1.0300998208343999</v>
      </c>
      <c r="BL47" s="26"/>
      <c r="BM47" s="26">
        <f t="shared" si="15"/>
        <v>1.0300253573075149</v>
      </c>
      <c r="BN47" s="26">
        <f t="shared" si="16"/>
        <v>1.0301572203882952</v>
      </c>
      <c r="BO47" s="26">
        <f t="shared" si="17"/>
        <v>1.0299804475342169</v>
      </c>
      <c r="BP47" s="26">
        <f t="shared" si="18"/>
        <v>1.0301096815017929</v>
      </c>
      <c r="BQ47" s="26">
        <f t="shared" si="19"/>
        <v>1.0300998208343999</v>
      </c>
      <c r="BR47" s="26"/>
      <c r="BS47" s="26">
        <f t="shared" si="20"/>
        <v>0</v>
      </c>
      <c r="BT47" s="26">
        <f t="shared" si="21"/>
        <v>0</v>
      </c>
      <c r="BU47" s="26">
        <f t="shared" si="22"/>
        <v>0</v>
      </c>
      <c r="BV47" s="26">
        <f t="shared" si="23"/>
        <v>0</v>
      </c>
      <c r="BW47" s="26">
        <f t="shared" si="24"/>
        <v>0</v>
      </c>
      <c r="BX47" s="26"/>
      <c r="BY47" s="26">
        <f t="shared" si="25"/>
        <v>1.0297951582867784</v>
      </c>
      <c r="BZ47" s="26">
        <f t="shared" si="26"/>
        <v>1.0289330922242315</v>
      </c>
      <c r="CA47" s="26">
        <f t="shared" si="27"/>
        <v>1.031634446397188</v>
      </c>
      <c r="CB47" s="26">
        <f t="shared" si="28"/>
        <v>1.028960817717206</v>
      </c>
      <c r="CC47" s="26">
        <f t="shared" si="29"/>
        <v>1.0298013245033113</v>
      </c>
      <c r="CD47" s="26"/>
      <c r="CE47" s="26">
        <f t="shared" si="30"/>
        <v>1.0297951582867784</v>
      </c>
      <c r="CF47" s="26">
        <f t="shared" si="31"/>
        <v>1.0289330922242315</v>
      </c>
      <c r="CG47" s="26">
        <f t="shared" si="32"/>
        <v>1.031634446397188</v>
      </c>
      <c r="CH47" s="26">
        <f t="shared" si="33"/>
        <v>1.028960817717206</v>
      </c>
      <c r="CI47" s="26">
        <f t="shared" si="34"/>
        <v>1.0298013245033113</v>
      </c>
      <c r="CJ47" s="26"/>
      <c r="CK47" s="26">
        <f t="shared" si="35"/>
        <v>0</v>
      </c>
      <c r="CL47" s="26">
        <f t="shared" si="36"/>
        <v>0</v>
      </c>
      <c r="CM47" s="26">
        <f t="shared" si="37"/>
        <v>0</v>
      </c>
      <c r="CN47" s="26">
        <f t="shared" si="38"/>
        <v>0</v>
      </c>
      <c r="CO47" s="26">
        <f t="shared" si="39"/>
        <v>0</v>
      </c>
    </row>
    <row r="48" spans="1:93" ht="18" customHeight="1" x14ac:dyDescent="0.25">
      <c r="A48" s="13" t="s">
        <v>9</v>
      </c>
      <c r="B48" s="13" t="s">
        <v>10</v>
      </c>
      <c r="C48" s="13" t="s">
        <v>74</v>
      </c>
      <c r="D48" s="13" t="s">
        <v>41</v>
      </c>
      <c r="E48" s="13" t="s">
        <v>75</v>
      </c>
      <c r="F48" s="13" t="s">
        <v>74</v>
      </c>
      <c r="G48" s="13" t="s">
        <v>78</v>
      </c>
      <c r="H48" s="13" t="s">
        <v>15</v>
      </c>
      <c r="I48" s="13" t="s">
        <v>16</v>
      </c>
      <c r="J48" s="14">
        <f>+'Select Tuition Changes'!S53</f>
        <v>0.03</v>
      </c>
      <c r="K48" s="14">
        <f>+'Select Tuition Changes'!T53</f>
        <v>0.03</v>
      </c>
      <c r="L48" s="14">
        <f>+'Select Tuition Changes'!U53</f>
        <v>0.03</v>
      </c>
      <c r="M48" s="14">
        <f>+'Select Tuition Changes'!V53</f>
        <v>0.03</v>
      </c>
      <c r="N48" s="14">
        <f>+'Select Tuition Changes'!W53</f>
        <v>0.03</v>
      </c>
      <c r="O48" s="14"/>
      <c r="P48" s="19">
        <v>3.5000000000000003E-2</v>
      </c>
      <c r="Q48" s="24">
        <f>+'Select Tuition Changes'!Y53-'Tuition Calculations'!AL48</f>
        <v>33620</v>
      </c>
      <c r="R48" s="24">
        <f>+'Select Tuition Changes'!Z53-'Tuition Calculations'!AM48</f>
        <v>34630</v>
      </c>
      <c r="S48" s="24">
        <f>+'Select Tuition Changes'!AA53-'Tuition Calculations'!AN48</f>
        <v>35669</v>
      </c>
      <c r="T48" s="24">
        <f>+'Select Tuition Changes'!AB53-'Tuition Calculations'!AO48</f>
        <v>36740</v>
      </c>
      <c r="U48" s="24">
        <f>+'Select Tuition Changes'!AC53-'Tuition Calculations'!AP48</f>
        <v>37843</v>
      </c>
      <c r="V48" s="24">
        <f>+'Select Tuition Changes'!AD53-'Tuition Calculations'!AQ48</f>
        <v>38981</v>
      </c>
      <c r="W48" s="24"/>
      <c r="X48" s="24">
        <f t="shared" ref="X48:AC48" si="133">+Q47</f>
        <v>17352</v>
      </c>
      <c r="Y48" s="24">
        <f t="shared" si="133"/>
        <v>17873</v>
      </c>
      <c r="Z48" s="24">
        <f t="shared" si="133"/>
        <v>18412</v>
      </c>
      <c r="AA48" s="24">
        <f t="shared" si="133"/>
        <v>18964</v>
      </c>
      <c r="AB48" s="24">
        <f t="shared" si="133"/>
        <v>19535</v>
      </c>
      <c r="AC48" s="24">
        <f t="shared" si="133"/>
        <v>20123</v>
      </c>
      <c r="AD48" s="24"/>
      <c r="AE48" s="24">
        <f t="shared" si="41"/>
        <v>16268</v>
      </c>
      <c r="AF48" s="20">
        <f t="shared" si="45"/>
        <v>16757</v>
      </c>
      <c r="AG48" s="20">
        <f t="shared" si="46"/>
        <v>17257</v>
      </c>
      <c r="AH48" s="20">
        <f t="shared" si="47"/>
        <v>17776</v>
      </c>
      <c r="AI48" s="20">
        <f t="shared" si="48"/>
        <v>18308</v>
      </c>
      <c r="AJ48" s="20">
        <f t="shared" si="49"/>
        <v>18858</v>
      </c>
      <c r="AL48" s="20">
        <f>ROUND($P48*'Select Tuition Changes'!Y53,0)</f>
        <v>1219</v>
      </c>
      <c r="AM48" s="20">
        <f>ROUND($P48*'Select Tuition Changes'!Z53,0)</f>
        <v>1256</v>
      </c>
      <c r="AN48" s="20">
        <f>ROUND($P48*'Select Tuition Changes'!AA53,0)</f>
        <v>1294</v>
      </c>
      <c r="AO48" s="20">
        <f>ROUND($P48*'Select Tuition Changes'!AB53,0)</f>
        <v>1333</v>
      </c>
      <c r="AP48" s="20">
        <f>ROUND($P48*'Select Tuition Changes'!AC53,0)</f>
        <v>1373</v>
      </c>
      <c r="AQ48" s="20">
        <f>ROUND($P48*'Select Tuition Changes'!AD53,0)</f>
        <v>1414</v>
      </c>
      <c r="AS48" s="24">
        <f t="shared" ref="AS48:AX48" si="134">+AL47</f>
        <v>537</v>
      </c>
      <c r="AT48" s="24">
        <f t="shared" si="134"/>
        <v>553</v>
      </c>
      <c r="AU48" s="24">
        <f t="shared" si="134"/>
        <v>569</v>
      </c>
      <c r="AV48" s="24">
        <f t="shared" si="134"/>
        <v>587</v>
      </c>
      <c r="AW48" s="24">
        <f t="shared" si="134"/>
        <v>604</v>
      </c>
      <c r="AX48" s="24">
        <f t="shared" si="134"/>
        <v>622</v>
      </c>
      <c r="AZ48" s="24">
        <f t="shared" si="43"/>
        <v>682</v>
      </c>
      <c r="BA48" s="20">
        <f t="shared" si="3"/>
        <v>703</v>
      </c>
      <c r="BB48" s="20">
        <f t="shared" si="4"/>
        <v>725</v>
      </c>
      <c r="BC48" s="20">
        <f t="shared" si="5"/>
        <v>746</v>
      </c>
      <c r="BD48" s="20">
        <f t="shared" si="6"/>
        <v>769</v>
      </c>
      <c r="BE48" s="20">
        <f t="shared" si="7"/>
        <v>792</v>
      </c>
      <c r="BG48" s="26">
        <f t="shared" si="10"/>
        <v>1.0300416418798335</v>
      </c>
      <c r="BH48" s="26">
        <f t="shared" si="11"/>
        <v>1.0300028876696505</v>
      </c>
      <c r="BI48" s="26">
        <f t="shared" si="12"/>
        <v>1.030026073060641</v>
      </c>
      <c r="BJ48" s="26">
        <f t="shared" si="13"/>
        <v>1.0300217746325531</v>
      </c>
      <c r="BK48" s="26">
        <f t="shared" si="14"/>
        <v>1.0300716116586952</v>
      </c>
      <c r="BL48" s="26"/>
      <c r="BM48" s="26">
        <f t="shared" si="15"/>
        <v>1.0300253573075149</v>
      </c>
      <c r="BN48" s="26">
        <f t="shared" si="16"/>
        <v>1.0301572203882952</v>
      </c>
      <c r="BO48" s="26">
        <f t="shared" si="17"/>
        <v>1.0299804475342169</v>
      </c>
      <c r="BP48" s="26">
        <f t="shared" si="18"/>
        <v>1.0301096815017929</v>
      </c>
      <c r="BQ48" s="26">
        <f t="shared" si="19"/>
        <v>1.0300998208343999</v>
      </c>
      <c r="BR48" s="26"/>
      <c r="BS48" s="26">
        <f t="shared" si="20"/>
        <v>1.0300590115564299</v>
      </c>
      <c r="BT48" s="26">
        <f t="shared" si="21"/>
        <v>1.0298382765411469</v>
      </c>
      <c r="BU48" s="26">
        <f t="shared" si="22"/>
        <v>1.0300747522744393</v>
      </c>
      <c r="BV48" s="26">
        <f t="shared" si="23"/>
        <v>1.0299279927992799</v>
      </c>
      <c r="BW48" s="26">
        <f t="shared" si="24"/>
        <v>1.0300415119073629</v>
      </c>
      <c r="BX48" s="26"/>
      <c r="BY48" s="26">
        <f t="shared" si="25"/>
        <v>1.0303527481542247</v>
      </c>
      <c r="BZ48" s="26">
        <f t="shared" si="26"/>
        <v>1.0302547770700636</v>
      </c>
      <c r="CA48" s="26">
        <f t="shared" si="27"/>
        <v>1.0301391035548686</v>
      </c>
      <c r="CB48" s="26">
        <f t="shared" si="28"/>
        <v>1.0300075018754689</v>
      </c>
      <c r="CC48" s="26">
        <f t="shared" si="29"/>
        <v>1.0298616168973052</v>
      </c>
      <c r="CD48" s="26"/>
      <c r="CE48" s="26">
        <f t="shared" si="30"/>
        <v>1.0297951582867784</v>
      </c>
      <c r="CF48" s="26">
        <f t="shared" si="31"/>
        <v>1.0289330922242315</v>
      </c>
      <c r="CG48" s="26">
        <f t="shared" si="32"/>
        <v>1.031634446397188</v>
      </c>
      <c r="CH48" s="26">
        <f t="shared" si="33"/>
        <v>1.028960817717206</v>
      </c>
      <c r="CI48" s="26">
        <f t="shared" si="34"/>
        <v>1.0298013245033113</v>
      </c>
      <c r="CJ48" s="26"/>
      <c r="CK48" s="26">
        <f t="shared" si="35"/>
        <v>1.030791788856305</v>
      </c>
      <c r="CL48" s="26">
        <f t="shared" si="36"/>
        <v>1.0312944523470839</v>
      </c>
      <c r="CM48" s="26">
        <f t="shared" si="37"/>
        <v>1.0289655172413794</v>
      </c>
      <c r="CN48" s="26">
        <f t="shared" si="38"/>
        <v>1.0308310991957104</v>
      </c>
      <c r="CO48" s="26">
        <f t="shared" si="39"/>
        <v>1.0299089726918076</v>
      </c>
    </row>
    <row r="49" spans="1:93" ht="18" customHeight="1" x14ac:dyDescent="0.25">
      <c r="A49" s="13" t="s">
        <v>9</v>
      </c>
      <c r="B49" s="13" t="s">
        <v>10</v>
      </c>
      <c r="C49" s="13" t="s">
        <v>79</v>
      </c>
      <c r="D49" s="13" t="s">
        <v>44</v>
      </c>
      <c r="E49" s="13" t="s">
        <v>80</v>
      </c>
      <c r="F49" s="13" t="s">
        <v>81</v>
      </c>
      <c r="G49" s="13" t="s">
        <v>82</v>
      </c>
      <c r="H49" s="13" t="s">
        <v>13</v>
      </c>
      <c r="I49" s="13" t="s">
        <v>14</v>
      </c>
      <c r="J49" s="14">
        <f>+'Select Tuition Changes'!S54</f>
        <v>0.03</v>
      </c>
      <c r="K49" s="14">
        <f>+'Select Tuition Changes'!T54</f>
        <v>0.03</v>
      </c>
      <c r="L49" s="14">
        <f>+'Select Tuition Changes'!U54</f>
        <v>0.03</v>
      </c>
      <c r="M49" s="14">
        <f>+'Select Tuition Changes'!V54</f>
        <v>0.03</v>
      </c>
      <c r="N49" s="14">
        <f>+'Select Tuition Changes'!W54</f>
        <v>0.03</v>
      </c>
      <c r="O49" s="14"/>
      <c r="P49" s="19">
        <v>0.03</v>
      </c>
      <c r="Q49" s="24">
        <f>+'Select Tuition Changes'!Y54-'Tuition Calculations'!AL49</f>
        <v>24697</v>
      </c>
      <c r="R49" s="24">
        <f>+'Select Tuition Changes'!Z54-'Tuition Calculations'!AM49</f>
        <v>25439</v>
      </c>
      <c r="S49" s="24">
        <f>+'Select Tuition Changes'!AA54-'Tuition Calculations'!AN49</f>
        <v>26205</v>
      </c>
      <c r="T49" s="24">
        <f>+'Select Tuition Changes'!AB54-'Tuition Calculations'!AO49</f>
        <v>26993</v>
      </c>
      <c r="U49" s="24">
        <f>+'Select Tuition Changes'!AC54-'Tuition Calculations'!AP49</f>
        <v>27805</v>
      </c>
      <c r="V49" s="24">
        <f>+'Select Tuition Changes'!AD54-'Tuition Calculations'!AQ49</f>
        <v>28640</v>
      </c>
      <c r="W49" s="24"/>
      <c r="X49" s="24">
        <f t="shared" ref="X49:AC49" si="135">+Q49</f>
        <v>24697</v>
      </c>
      <c r="Y49" s="24">
        <f t="shared" si="135"/>
        <v>25439</v>
      </c>
      <c r="Z49" s="24">
        <f t="shared" si="135"/>
        <v>26205</v>
      </c>
      <c r="AA49" s="24">
        <f t="shared" si="135"/>
        <v>26993</v>
      </c>
      <c r="AB49" s="24">
        <f t="shared" si="135"/>
        <v>27805</v>
      </c>
      <c r="AC49" s="24">
        <f t="shared" si="135"/>
        <v>28640</v>
      </c>
      <c r="AD49" s="24"/>
      <c r="AE49" s="24">
        <f t="shared" si="41"/>
        <v>0</v>
      </c>
      <c r="AF49" s="20">
        <f t="shared" si="45"/>
        <v>0</v>
      </c>
      <c r="AG49" s="20">
        <f t="shared" si="46"/>
        <v>0</v>
      </c>
      <c r="AH49" s="20">
        <f t="shared" si="47"/>
        <v>0</v>
      </c>
      <c r="AI49" s="20">
        <f t="shared" si="48"/>
        <v>0</v>
      </c>
      <c r="AJ49" s="20">
        <f t="shared" si="49"/>
        <v>0</v>
      </c>
      <c r="AL49" s="20">
        <f>ROUND($P49*'Select Tuition Changes'!Y54,0)</f>
        <v>764</v>
      </c>
      <c r="AM49" s="20">
        <f>ROUND($P49*'Select Tuition Changes'!Z54,0)</f>
        <v>787</v>
      </c>
      <c r="AN49" s="20">
        <f>ROUND($P49*'Select Tuition Changes'!AA54,0)</f>
        <v>810</v>
      </c>
      <c r="AO49" s="20">
        <f>ROUND($P49*'Select Tuition Changes'!AB54,0)</f>
        <v>835</v>
      </c>
      <c r="AP49" s="20">
        <f>ROUND($P49*'Select Tuition Changes'!AC54,0)</f>
        <v>860</v>
      </c>
      <c r="AQ49" s="20">
        <f>ROUND($P49*'Select Tuition Changes'!AD54,0)</f>
        <v>886</v>
      </c>
      <c r="AS49" s="24">
        <f t="shared" ref="AS49:AX49" si="136">+AL49</f>
        <v>764</v>
      </c>
      <c r="AT49" s="24">
        <f t="shared" si="136"/>
        <v>787</v>
      </c>
      <c r="AU49" s="24">
        <f t="shared" si="136"/>
        <v>810</v>
      </c>
      <c r="AV49" s="24">
        <f t="shared" si="136"/>
        <v>835</v>
      </c>
      <c r="AW49" s="24">
        <f t="shared" si="136"/>
        <v>860</v>
      </c>
      <c r="AX49" s="24">
        <f t="shared" si="136"/>
        <v>886</v>
      </c>
      <c r="AZ49" s="24">
        <f t="shared" si="43"/>
        <v>0</v>
      </c>
      <c r="BA49" s="20">
        <f t="shared" si="3"/>
        <v>0</v>
      </c>
      <c r="BB49" s="20">
        <f t="shared" si="4"/>
        <v>0</v>
      </c>
      <c r="BC49" s="20">
        <f t="shared" si="5"/>
        <v>0</v>
      </c>
      <c r="BD49" s="20">
        <f t="shared" si="6"/>
        <v>0</v>
      </c>
      <c r="BE49" s="20">
        <f t="shared" si="7"/>
        <v>0</v>
      </c>
      <c r="BG49" s="26">
        <f t="shared" si="10"/>
        <v>1.0300441349151719</v>
      </c>
      <c r="BH49" s="26">
        <f t="shared" si="11"/>
        <v>1.0301112465112623</v>
      </c>
      <c r="BI49" s="26">
        <f t="shared" si="12"/>
        <v>1.0300705972142721</v>
      </c>
      <c r="BJ49" s="26">
        <f t="shared" si="13"/>
        <v>1.0300818730782055</v>
      </c>
      <c r="BK49" s="26">
        <f t="shared" si="14"/>
        <v>1.0300305700413595</v>
      </c>
      <c r="BL49" s="26"/>
      <c r="BM49" s="26">
        <f t="shared" si="15"/>
        <v>1.0300441349151719</v>
      </c>
      <c r="BN49" s="26">
        <f t="shared" si="16"/>
        <v>1.0301112465112623</v>
      </c>
      <c r="BO49" s="26">
        <f t="shared" si="17"/>
        <v>1.0300705972142721</v>
      </c>
      <c r="BP49" s="26">
        <f t="shared" si="18"/>
        <v>1.0300818730782055</v>
      </c>
      <c r="BQ49" s="26">
        <f t="shared" si="19"/>
        <v>1.0300305700413595</v>
      </c>
      <c r="BR49" s="26"/>
      <c r="BS49" s="26">
        <f t="shared" si="20"/>
        <v>0</v>
      </c>
      <c r="BT49" s="26">
        <f t="shared" si="21"/>
        <v>0</v>
      </c>
      <c r="BU49" s="26">
        <f t="shared" si="22"/>
        <v>0</v>
      </c>
      <c r="BV49" s="26">
        <f t="shared" si="23"/>
        <v>0</v>
      </c>
      <c r="BW49" s="26">
        <f t="shared" si="24"/>
        <v>0</v>
      </c>
      <c r="BX49" s="26"/>
      <c r="BY49" s="26">
        <f t="shared" si="25"/>
        <v>1.0301047120418849</v>
      </c>
      <c r="BZ49" s="26">
        <f t="shared" si="26"/>
        <v>1.0292249047013977</v>
      </c>
      <c r="CA49" s="26">
        <f t="shared" si="27"/>
        <v>1.0308641975308641</v>
      </c>
      <c r="CB49" s="26">
        <f t="shared" si="28"/>
        <v>1.0299401197604789</v>
      </c>
      <c r="CC49" s="26">
        <f t="shared" si="29"/>
        <v>1.0302325581395348</v>
      </c>
      <c r="CD49" s="26"/>
      <c r="CE49" s="26">
        <f t="shared" si="30"/>
        <v>1.0301047120418849</v>
      </c>
      <c r="CF49" s="26">
        <f t="shared" si="31"/>
        <v>1.0292249047013977</v>
      </c>
      <c r="CG49" s="26">
        <f t="shared" si="32"/>
        <v>1.0308641975308641</v>
      </c>
      <c r="CH49" s="26">
        <f t="shared" si="33"/>
        <v>1.0299401197604789</v>
      </c>
      <c r="CI49" s="26">
        <f t="shared" si="34"/>
        <v>1.0302325581395348</v>
      </c>
      <c r="CJ49" s="26"/>
      <c r="CK49" s="26">
        <f t="shared" si="35"/>
        <v>0</v>
      </c>
      <c r="CL49" s="26">
        <f t="shared" si="36"/>
        <v>0</v>
      </c>
      <c r="CM49" s="26">
        <f t="shared" si="37"/>
        <v>0</v>
      </c>
      <c r="CN49" s="26">
        <f t="shared" si="38"/>
        <v>0</v>
      </c>
      <c r="CO49" s="26">
        <f t="shared" si="39"/>
        <v>0</v>
      </c>
    </row>
    <row r="50" spans="1:93" ht="18" customHeight="1" x14ac:dyDescent="0.25">
      <c r="A50" s="13" t="s">
        <v>9</v>
      </c>
      <c r="B50" s="13" t="s">
        <v>10</v>
      </c>
      <c r="C50" s="13" t="s">
        <v>79</v>
      </c>
      <c r="D50" s="13" t="s">
        <v>44</v>
      </c>
      <c r="E50" s="13" t="s">
        <v>80</v>
      </c>
      <c r="F50" s="13" t="s">
        <v>81</v>
      </c>
      <c r="G50" s="13" t="s">
        <v>82</v>
      </c>
      <c r="H50" s="13" t="s">
        <v>15</v>
      </c>
      <c r="I50" s="13" t="s">
        <v>16</v>
      </c>
      <c r="J50" s="14">
        <f>+'Select Tuition Changes'!S55</f>
        <v>0.03</v>
      </c>
      <c r="K50" s="14">
        <f>+'Select Tuition Changes'!T55</f>
        <v>0.03</v>
      </c>
      <c r="L50" s="14">
        <f>+'Select Tuition Changes'!U55</f>
        <v>0.03</v>
      </c>
      <c r="M50" s="14">
        <f>+'Select Tuition Changes'!V55</f>
        <v>0.03</v>
      </c>
      <c r="N50" s="14">
        <f>+'Select Tuition Changes'!W55</f>
        <v>0.03</v>
      </c>
      <c r="O50" s="14"/>
      <c r="P50" s="19">
        <v>3.5000000000000003E-2</v>
      </c>
      <c r="Q50" s="24">
        <f>+'Select Tuition Changes'!Y55-'Tuition Calculations'!AL50</f>
        <v>44201</v>
      </c>
      <c r="R50" s="24">
        <f>+'Select Tuition Changes'!Z55-'Tuition Calculations'!AM50</f>
        <v>45530</v>
      </c>
      <c r="S50" s="24">
        <f>+'Select Tuition Changes'!AA55-'Tuition Calculations'!AN50</f>
        <v>46896</v>
      </c>
      <c r="T50" s="24">
        <f>+'Select Tuition Changes'!AB55-'Tuition Calculations'!AO50</f>
        <v>48303</v>
      </c>
      <c r="U50" s="24">
        <f>+'Select Tuition Changes'!AC55-'Tuition Calculations'!AP50</f>
        <v>49753</v>
      </c>
      <c r="V50" s="24">
        <f>+'Select Tuition Changes'!AD55-'Tuition Calculations'!AQ50</f>
        <v>51247</v>
      </c>
      <c r="W50" s="24"/>
      <c r="X50" s="24">
        <f t="shared" ref="X50:AC50" si="137">+Q49</f>
        <v>24697</v>
      </c>
      <c r="Y50" s="24">
        <f t="shared" si="137"/>
        <v>25439</v>
      </c>
      <c r="Z50" s="24">
        <f t="shared" si="137"/>
        <v>26205</v>
      </c>
      <c r="AA50" s="24">
        <f t="shared" si="137"/>
        <v>26993</v>
      </c>
      <c r="AB50" s="24">
        <f t="shared" si="137"/>
        <v>27805</v>
      </c>
      <c r="AC50" s="24">
        <f t="shared" si="137"/>
        <v>28640</v>
      </c>
      <c r="AD50" s="24"/>
      <c r="AE50" s="24">
        <f t="shared" si="41"/>
        <v>19504</v>
      </c>
      <c r="AF50" s="20">
        <f t="shared" si="45"/>
        <v>20091</v>
      </c>
      <c r="AG50" s="20">
        <f t="shared" si="46"/>
        <v>20691</v>
      </c>
      <c r="AH50" s="20">
        <f t="shared" si="47"/>
        <v>21310</v>
      </c>
      <c r="AI50" s="20">
        <f t="shared" si="48"/>
        <v>21948</v>
      </c>
      <c r="AJ50" s="20">
        <f t="shared" si="49"/>
        <v>22607</v>
      </c>
      <c r="AL50" s="20">
        <f>ROUND($P50*'Select Tuition Changes'!Y55,0)</f>
        <v>1603</v>
      </c>
      <c r="AM50" s="20">
        <f>ROUND($P50*'Select Tuition Changes'!Z55,0)</f>
        <v>1651</v>
      </c>
      <c r="AN50" s="20">
        <f>ROUND($P50*'Select Tuition Changes'!AA55,0)</f>
        <v>1701</v>
      </c>
      <c r="AO50" s="20">
        <f>ROUND($P50*'Select Tuition Changes'!AB55,0)</f>
        <v>1752</v>
      </c>
      <c r="AP50" s="20">
        <f>ROUND($P50*'Select Tuition Changes'!AC55,0)</f>
        <v>1805</v>
      </c>
      <c r="AQ50" s="20">
        <f>ROUND($P50*'Select Tuition Changes'!AD55,0)</f>
        <v>1859</v>
      </c>
      <c r="AS50" s="24">
        <f t="shared" ref="AS50:AX50" si="138">+AL49</f>
        <v>764</v>
      </c>
      <c r="AT50" s="24">
        <f t="shared" si="138"/>
        <v>787</v>
      </c>
      <c r="AU50" s="24">
        <f t="shared" si="138"/>
        <v>810</v>
      </c>
      <c r="AV50" s="24">
        <f t="shared" si="138"/>
        <v>835</v>
      </c>
      <c r="AW50" s="24">
        <f t="shared" si="138"/>
        <v>860</v>
      </c>
      <c r="AX50" s="24">
        <f t="shared" si="138"/>
        <v>886</v>
      </c>
      <c r="AZ50" s="24">
        <f t="shared" si="43"/>
        <v>839</v>
      </c>
      <c r="BA50" s="20">
        <f t="shared" si="3"/>
        <v>864</v>
      </c>
      <c r="BB50" s="20">
        <f t="shared" si="4"/>
        <v>891</v>
      </c>
      <c r="BC50" s="20">
        <f t="shared" si="5"/>
        <v>917</v>
      </c>
      <c r="BD50" s="20">
        <f t="shared" si="6"/>
        <v>945</v>
      </c>
      <c r="BE50" s="20">
        <f t="shared" si="7"/>
        <v>973</v>
      </c>
      <c r="BG50" s="26">
        <f t="shared" si="10"/>
        <v>1.030067193049931</v>
      </c>
      <c r="BH50" s="26">
        <f t="shared" si="11"/>
        <v>1.0300021963540522</v>
      </c>
      <c r="BI50" s="26">
        <f t="shared" si="12"/>
        <v>1.0300025588536337</v>
      </c>
      <c r="BJ50" s="26">
        <f t="shared" si="13"/>
        <v>1.0300188394095604</v>
      </c>
      <c r="BK50" s="26">
        <f t="shared" si="14"/>
        <v>1.030028339999598</v>
      </c>
      <c r="BL50" s="26"/>
      <c r="BM50" s="26">
        <f t="shared" si="15"/>
        <v>1.0300441349151719</v>
      </c>
      <c r="BN50" s="26">
        <f t="shared" si="16"/>
        <v>1.0301112465112623</v>
      </c>
      <c r="BO50" s="26">
        <f t="shared" si="17"/>
        <v>1.0300705972142721</v>
      </c>
      <c r="BP50" s="26">
        <f t="shared" si="18"/>
        <v>1.0300818730782055</v>
      </c>
      <c r="BQ50" s="26">
        <f t="shared" si="19"/>
        <v>1.0300305700413595</v>
      </c>
      <c r="BR50" s="26"/>
      <c r="BS50" s="26">
        <f t="shared" si="20"/>
        <v>1.0300963904840033</v>
      </c>
      <c r="BT50" s="26">
        <f t="shared" si="21"/>
        <v>1.0298641182619084</v>
      </c>
      <c r="BU50" s="26">
        <f t="shared" si="22"/>
        <v>1.0299163887680634</v>
      </c>
      <c r="BV50" s="26">
        <f t="shared" si="23"/>
        <v>1.0299389957766307</v>
      </c>
      <c r="BW50" s="26">
        <f t="shared" si="24"/>
        <v>1.0300255148532895</v>
      </c>
      <c r="BX50" s="26"/>
      <c r="BY50" s="26">
        <f t="shared" si="25"/>
        <v>1.0299438552713662</v>
      </c>
      <c r="BZ50" s="26">
        <f t="shared" si="26"/>
        <v>1.0302846759539672</v>
      </c>
      <c r="CA50" s="26">
        <f t="shared" si="27"/>
        <v>1.0299823633156966</v>
      </c>
      <c r="CB50" s="26">
        <f t="shared" si="28"/>
        <v>1.0302511415525115</v>
      </c>
      <c r="CC50" s="26">
        <f t="shared" si="29"/>
        <v>1.0299168975069253</v>
      </c>
      <c r="CD50" s="26"/>
      <c r="CE50" s="26">
        <f t="shared" si="30"/>
        <v>1.0301047120418849</v>
      </c>
      <c r="CF50" s="26">
        <f t="shared" si="31"/>
        <v>1.0292249047013977</v>
      </c>
      <c r="CG50" s="26">
        <f t="shared" si="32"/>
        <v>1.0308641975308641</v>
      </c>
      <c r="CH50" s="26">
        <f t="shared" si="33"/>
        <v>1.0299401197604789</v>
      </c>
      <c r="CI50" s="26">
        <f t="shared" si="34"/>
        <v>1.0302325581395348</v>
      </c>
      <c r="CJ50" s="26"/>
      <c r="CK50" s="26">
        <f t="shared" si="35"/>
        <v>1.029797377830751</v>
      </c>
      <c r="CL50" s="26">
        <f t="shared" si="36"/>
        <v>1.03125</v>
      </c>
      <c r="CM50" s="26">
        <f t="shared" si="37"/>
        <v>1.0291806958473626</v>
      </c>
      <c r="CN50" s="26">
        <f t="shared" si="38"/>
        <v>1.0305343511450382</v>
      </c>
      <c r="CO50" s="26">
        <f t="shared" si="39"/>
        <v>1.0296296296296297</v>
      </c>
    </row>
    <row r="51" spans="1:93" ht="18" customHeight="1" x14ac:dyDescent="0.25">
      <c r="A51" s="13" t="s">
        <v>9</v>
      </c>
      <c r="B51" s="13" t="s">
        <v>10</v>
      </c>
      <c r="C51" s="13" t="s">
        <v>84</v>
      </c>
      <c r="D51" s="13" t="s">
        <v>83</v>
      </c>
      <c r="E51" s="13" t="s">
        <v>85</v>
      </c>
      <c r="F51" s="13" t="s">
        <v>57</v>
      </c>
      <c r="G51" s="13" t="s">
        <v>86</v>
      </c>
      <c r="H51" s="13" t="s">
        <v>13</v>
      </c>
      <c r="I51" s="13" t="s">
        <v>14</v>
      </c>
      <c r="J51" s="14">
        <f>+'Select Tuition Changes'!S56</f>
        <v>0.03</v>
      </c>
      <c r="K51" s="14">
        <f>+'Select Tuition Changes'!T56</f>
        <v>0</v>
      </c>
      <c r="L51" s="14">
        <f>+'Select Tuition Changes'!U56</f>
        <v>0</v>
      </c>
      <c r="M51" s="14">
        <f>+'Select Tuition Changes'!V56</f>
        <v>0</v>
      </c>
      <c r="N51" s="14">
        <f>+'Select Tuition Changes'!W56</f>
        <v>0</v>
      </c>
      <c r="O51" s="14"/>
      <c r="P51" s="19">
        <v>0.03</v>
      </c>
      <c r="Q51" s="24">
        <f>+'Select Tuition Changes'!Y56-'Tuition Calculations'!AL51</f>
        <v>25701</v>
      </c>
      <c r="R51" s="24">
        <f>+'Select Tuition Changes'!Z56-'Tuition Calculations'!AM51</f>
        <v>26472</v>
      </c>
      <c r="S51" s="24">
        <f>+'Select Tuition Changes'!AA56-'Tuition Calculations'!AN51</f>
        <v>26472</v>
      </c>
      <c r="T51" s="24">
        <f>+'Select Tuition Changes'!AB56-'Tuition Calculations'!AO51</f>
        <v>26472</v>
      </c>
      <c r="U51" s="24">
        <f>+'Select Tuition Changes'!AC56-'Tuition Calculations'!AP51</f>
        <v>26472</v>
      </c>
      <c r="V51" s="24">
        <f>+'Select Tuition Changes'!AD56-'Tuition Calculations'!AQ51</f>
        <v>26472</v>
      </c>
      <c r="W51" s="24"/>
      <c r="X51" s="24">
        <f t="shared" ref="X51:AC51" si="139">+Q51</f>
        <v>25701</v>
      </c>
      <c r="Y51" s="24">
        <f t="shared" si="139"/>
        <v>26472</v>
      </c>
      <c r="Z51" s="24">
        <f t="shared" si="139"/>
        <v>26472</v>
      </c>
      <c r="AA51" s="24">
        <f t="shared" si="139"/>
        <v>26472</v>
      </c>
      <c r="AB51" s="24">
        <f t="shared" si="139"/>
        <v>26472</v>
      </c>
      <c r="AC51" s="24">
        <f t="shared" si="139"/>
        <v>26472</v>
      </c>
      <c r="AD51" s="24"/>
      <c r="AE51" s="24">
        <f t="shared" si="41"/>
        <v>0</v>
      </c>
      <c r="AF51" s="20">
        <f t="shared" si="45"/>
        <v>0</v>
      </c>
      <c r="AG51" s="20">
        <f t="shared" si="46"/>
        <v>0</v>
      </c>
      <c r="AH51" s="20">
        <f t="shared" si="47"/>
        <v>0</v>
      </c>
      <c r="AI51" s="20">
        <f t="shared" si="48"/>
        <v>0</v>
      </c>
      <c r="AJ51" s="20">
        <f t="shared" si="49"/>
        <v>0</v>
      </c>
      <c r="AL51" s="20">
        <f>ROUND($P51*'Select Tuition Changes'!Y56,0)</f>
        <v>795</v>
      </c>
      <c r="AM51" s="20">
        <f>ROUND($P51*'Select Tuition Changes'!Z56,0)</f>
        <v>819</v>
      </c>
      <c r="AN51" s="20">
        <f>ROUND($P51*'Select Tuition Changes'!AA56,0)</f>
        <v>819</v>
      </c>
      <c r="AO51" s="20">
        <f>ROUND($P51*'Select Tuition Changes'!AB56,0)</f>
        <v>819</v>
      </c>
      <c r="AP51" s="20">
        <f>ROUND($P51*'Select Tuition Changes'!AC56,0)</f>
        <v>819</v>
      </c>
      <c r="AQ51" s="20">
        <f>ROUND($P51*'Select Tuition Changes'!AD56,0)</f>
        <v>819</v>
      </c>
      <c r="AS51" s="24">
        <f t="shared" ref="AS51:AX51" si="140">+AL51</f>
        <v>795</v>
      </c>
      <c r="AT51" s="24">
        <f t="shared" si="140"/>
        <v>819</v>
      </c>
      <c r="AU51" s="24">
        <f t="shared" si="140"/>
        <v>819</v>
      </c>
      <c r="AV51" s="24">
        <f t="shared" si="140"/>
        <v>819</v>
      </c>
      <c r="AW51" s="24">
        <f t="shared" si="140"/>
        <v>819</v>
      </c>
      <c r="AX51" s="24">
        <f t="shared" si="140"/>
        <v>819</v>
      </c>
      <c r="AZ51" s="24">
        <f t="shared" si="43"/>
        <v>0</v>
      </c>
      <c r="BA51" s="20">
        <f t="shared" si="3"/>
        <v>0</v>
      </c>
      <c r="BB51" s="20">
        <f t="shared" si="4"/>
        <v>0</v>
      </c>
      <c r="BC51" s="20">
        <f t="shared" si="5"/>
        <v>0</v>
      </c>
      <c r="BD51" s="20">
        <f t="shared" si="6"/>
        <v>0</v>
      </c>
      <c r="BE51" s="20">
        <f t="shared" si="7"/>
        <v>0</v>
      </c>
      <c r="BG51" s="26">
        <f t="shared" si="10"/>
        <v>1.0299988327302441</v>
      </c>
      <c r="BH51" s="26">
        <f t="shared" si="11"/>
        <v>1</v>
      </c>
      <c r="BI51" s="26">
        <f t="shared" si="12"/>
        <v>1</v>
      </c>
      <c r="BJ51" s="26">
        <f t="shared" si="13"/>
        <v>1</v>
      </c>
      <c r="BK51" s="26">
        <f t="shared" si="14"/>
        <v>1</v>
      </c>
      <c r="BL51" s="26"/>
      <c r="BM51" s="26">
        <f t="shared" si="15"/>
        <v>1.0299988327302441</v>
      </c>
      <c r="BN51" s="26">
        <f t="shared" si="16"/>
        <v>1</v>
      </c>
      <c r="BO51" s="26">
        <f t="shared" si="17"/>
        <v>1</v>
      </c>
      <c r="BP51" s="26">
        <f t="shared" si="18"/>
        <v>1</v>
      </c>
      <c r="BQ51" s="26">
        <f t="shared" si="19"/>
        <v>1</v>
      </c>
      <c r="BR51" s="26"/>
      <c r="BS51" s="26">
        <f t="shared" si="20"/>
        <v>0</v>
      </c>
      <c r="BT51" s="26">
        <f t="shared" si="21"/>
        <v>0</v>
      </c>
      <c r="BU51" s="26">
        <f t="shared" si="22"/>
        <v>0</v>
      </c>
      <c r="BV51" s="26">
        <f t="shared" si="23"/>
        <v>0</v>
      </c>
      <c r="BW51" s="26">
        <f t="shared" si="24"/>
        <v>0</v>
      </c>
      <c r="BX51" s="26"/>
      <c r="BY51" s="26">
        <f t="shared" si="25"/>
        <v>1.030188679245283</v>
      </c>
      <c r="BZ51" s="26">
        <f t="shared" si="26"/>
        <v>1</v>
      </c>
      <c r="CA51" s="26">
        <f t="shared" si="27"/>
        <v>1</v>
      </c>
      <c r="CB51" s="26">
        <f t="shared" si="28"/>
        <v>1</v>
      </c>
      <c r="CC51" s="26">
        <f t="shared" si="29"/>
        <v>1</v>
      </c>
      <c r="CD51" s="26"/>
      <c r="CE51" s="26">
        <f t="shared" si="30"/>
        <v>1.030188679245283</v>
      </c>
      <c r="CF51" s="26">
        <f t="shared" si="31"/>
        <v>1</v>
      </c>
      <c r="CG51" s="26">
        <f t="shared" si="32"/>
        <v>1</v>
      </c>
      <c r="CH51" s="26">
        <f t="shared" si="33"/>
        <v>1</v>
      </c>
      <c r="CI51" s="26">
        <f t="shared" si="34"/>
        <v>1</v>
      </c>
      <c r="CJ51" s="26"/>
      <c r="CK51" s="26">
        <f t="shared" si="35"/>
        <v>0</v>
      </c>
      <c r="CL51" s="26">
        <f t="shared" si="36"/>
        <v>0</v>
      </c>
      <c r="CM51" s="26">
        <f t="shared" si="37"/>
        <v>0</v>
      </c>
      <c r="CN51" s="26">
        <f t="shared" si="38"/>
        <v>0</v>
      </c>
      <c r="CO51" s="26">
        <f t="shared" si="39"/>
        <v>0</v>
      </c>
    </row>
    <row r="52" spans="1:93" ht="18" customHeight="1" x14ac:dyDescent="0.25">
      <c r="A52" s="13" t="s">
        <v>9</v>
      </c>
      <c r="B52" s="13" t="s">
        <v>10</v>
      </c>
      <c r="C52" s="13" t="s">
        <v>84</v>
      </c>
      <c r="D52" s="13" t="s">
        <v>83</v>
      </c>
      <c r="E52" s="13" t="s">
        <v>85</v>
      </c>
      <c r="F52" s="13" t="s">
        <v>57</v>
      </c>
      <c r="G52" s="13" t="s">
        <v>86</v>
      </c>
      <c r="H52" s="13" t="s">
        <v>15</v>
      </c>
      <c r="I52" s="13" t="s">
        <v>16</v>
      </c>
      <c r="J52" s="14">
        <f>+'Select Tuition Changes'!S57</f>
        <v>0.03</v>
      </c>
      <c r="K52" s="14">
        <f>+'Select Tuition Changes'!T57</f>
        <v>0</v>
      </c>
      <c r="L52" s="14">
        <f>+'Select Tuition Changes'!U57</f>
        <v>0</v>
      </c>
      <c r="M52" s="14">
        <f>+'Select Tuition Changes'!V57</f>
        <v>0</v>
      </c>
      <c r="N52" s="14">
        <f>+'Select Tuition Changes'!W57</f>
        <v>0</v>
      </c>
      <c r="O52" s="14"/>
      <c r="P52" s="19">
        <v>3.5000000000000003E-2</v>
      </c>
      <c r="Q52" s="24">
        <f>+'Select Tuition Changes'!Y57-'Tuition Calculations'!AL52</f>
        <v>47492</v>
      </c>
      <c r="R52" s="24">
        <f>+'Select Tuition Changes'!Z57-'Tuition Calculations'!AM52</f>
        <v>48920</v>
      </c>
      <c r="S52" s="24">
        <f>+'Select Tuition Changes'!AA57-'Tuition Calculations'!AN52</f>
        <v>48920</v>
      </c>
      <c r="T52" s="24">
        <f>+'Select Tuition Changes'!AB57-'Tuition Calculations'!AO52</f>
        <v>48920</v>
      </c>
      <c r="U52" s="24">
        <f>+'Select Tuition Changes'!AC57-'Tuition Calculations'!AP52</f>
        <v>48920</v>
      </c>
      <c r="V52" s="24">
        <f>+'Select Tuition Changes'!AD57-'Tuition Calculations'!AQ52</f>
        <v>48920</v>
      </c>
      <c r="W52" s="24"/>
      <c r="X52" s="24">
        <f t="shared" ref="X52:AC52" si="141">+Q51</f>
        <v>25701</v>
      </c>
      <c r="Y52" s="24">
        <f t="shared" si="141"/>
        <v>26472</v>
      </c>
      <c r="Z52" s="24">
        <f t="shared" si="141"/>
        <v>26472</v>
      </c>
      <c r="AA52" s="24">
        <f t="shared" si="141"/>
        <v>26472</v>
      </c>
      <c r="AB52" s="24">
        <f t="shared" si="141"/>
        <v>26472</v>
      </c>
      <c r="AC52" s="24">
        <f t="shared" si="141"/>
        <v>26472</v>
      </c>
      <c r="AD52" s="24"/>
      <c r="AE52" s="24">
        <f t="shared" si="41"/>
        <v>21791</v>
      </c>
      <c r="AF52" s="20">
        <f t="shared" si="45"/>
        <v>22448</v>
      </c>
      <c r="AG52" s="20">
        <f t="shared" si="46"/>
        <v>22448</v>
      </c>
      <c r="AH52" s="20">
        <f t="shared" si="47"/>
        <v>22448</v>
      </c>
      <c r="AI52" s="20">
        <f t="shared" si="48"/>
        <v>22448</v>
      </c>
      <c r="AJ52" s="20">
        <f t="shared" si="49"/>
        <v>22448</v>
      </c>
      <c r="AL52" s="20">
        <f>ROUND($P52*'Select Tuition Changes'!Y57,0)</f>
        <v>1723</v>
      </c>
      <c r="AM52" s="20">
        <f>ROUND($P52*'Select Tuition Changes'!Z57,0)</f>
        <v>1774</v>
      </c>
      <c r="AN52" s="20">
        <f>ROUND($P52*'Select Tuition Changes'!AA57,0)</f>
        <v>1774</v>
      </c>
      <c r="AO52" s="20">
        <f>ROUND($P52*'Select Tuition Changes'!AB57,0)</f>
        <v>1774</v>
      </c>
      <c r="AP52" s="20">
        <f>ROUND($P52*'Select Tuition Changes'!AC57,0)</f>
        <v>1774</v>
      </c>
      <c r="AQ52" s="20">
        <f>ROUND($P52*'Select Tuition Changes'!AD57,0)</f>
        <v>1774</v>
      </c>
      <c r="AS52" s="24">
        <f t="shared" ref="AS52:AX52" si="142">+AL51</f>
        <v>795</v>
      </c>
      <c r="AT52" s="24">
        <f t="shared" si="142"/>
        <v>819</v>
      </c>
      <c r="AU52" s="24">
        <f t="shared" si="142"/>
        <v>819</v>
      </c>
      <c r="AV52" s="24">
        <f t="shared" si="142"/>
        <v>819</v>
      </c>
      <c r="AW52" s="24">
        <f t="shared" si="142"/>
        <v>819</v>
      </c>
      <c r="AX52" s="24">
        <f t="shared" si="142"/>
        <v>819</v>
      </c>
      <c r="AZ52" s="24">
        <f t="shared" si="43"/>
        <v>928</v>
      </c>
      <c r="BA52" s="20">
        <f t="shared" si="3"/>
        <v>955</v>
      </c>
      <c r="BB52" s="20">
        <f t="shared" si="4"/>
        <v>955</v>
      </c>
      <c r="BC52" s="20">
        <f t="shared" si="5"/>
        <v>955</v>
      </c>
      <c r="BD52" s="20">
        <f t="shared" si="6"/>
        <v>955</v>
      </c>
      <c r="BE52" s="20">
        <f t="shared" si="7"/>
        <v>955</v>
      </c>
      <c r="BG52" s="26">
        <f t="shared" si="10"/>
        <v>1.0300682220163395</v>
      </c>
      <c r="BH52" s="26">
        <f t="shared" si="11"/>
        <v>1</v>
      </c>
      <c r="BI52" s="26">
        <f t="shared" si="12"/>
        <v>1</v>
      </c>
      <c r="BJ52" s="26">
        <f t="shared" si="13"/>
        <v>1</v>
      </c>
      <c r="BK52" s="26">
        <f t="shared" si="14"/>
        <v>1</v>
      </c>
      <c r="BL52" s="26"/>
      <c r="BM52" s="26">
        <f t="shared" si="15"/>
        <v>1.0299988327302441</v>
      </c>
      <c r="BN52" s="26">
        <f t="shared" si="16"/>
        <v>1</v>
      </c>
      <c r="BO52" s="26">
        <f t="shared" si="17"/>
        <v>1</v>
      </c>
      <c r="BP52" s="26">
        <f t="shared" si="18"/>
        <v>1</v>
      </c>
      <c r="BQ52" s="26">
        <f t="shared" si="19"/>
        <v>1</v>
      </c>
      <c r="BR52" s="26"/>
      <c r="BS52" s="26">
        <f t="shared" si="20"/>
        <v>1.0301500619521822</v>
      </c>
      <c r="BT52" s="26">
        <f t="shared" si="21"/>
        <v>1</v>
      </c>
      <c r="BU52" s="26">
        <f t="shared" si="22"/>
        <v>1</v>
      </c>
      <c r="BV52" s="26">
        <f t="shared" si="23"/>
        <v>1</v>
      </c>
      <c r="BW52" s="26">
        <f t="shared" si="24"/>
        <v>1</v>
      </c>
      <c r="BX52" s="26"/>
      <c r="BY52" s="26">
        <f t="shared" si="25"/>
        <v>1.0295995356935577</v>
      </c>
      <c r="BZ52" s="26">
        <f t="shared" si="26"/>
        <v>1</v>
      </c>
      <c r="CA52" s="26">
        <f t="shared" si="27"/>
        <v>1</v>
      </c>
      <c r="CB52" s="26">
        <f t="shared" si="28"/>
        <v>1</v>
      </c>
      <c r="CC52" s="26">
        <f t="shared" si="29"/>
        <v>1</v>
      </c>
      <c r="CD52" s="26"/>
      <c r="CE52" s="26">
        <f t="shared" si="30"/>
        <v>1.030188679245283</v>
      </c>
      <c r="CF52" s="26">
        <f t="shared" si="31"/>
        <v>1</v>
      </c>
      <c r="CG52" s="26">
        <f t="shared" si="32"/>
        <v>1</v>
      </c>
      <c r="CH52" s="26">
        <f t="shared" si="33"/>
        <v>1</v>
      </c>
      <c r="CI52" s="26">
        <f t="shared" si="34"/>
        <v>1</v>
      </c>
      <c r="CJ52" s="26"/>
      <c r="CK52" s="26">
        <f t="shared" si="35"/>
        <v>1.0290948275862069</v>
      </c>
      <c r="CL52" s="26">
        <f t="shared" si="36"/>
        <v>1</v>
      </c>
      <c r="CM52" s="26">
        <f t="shared" si="37"/>
        <v>1</v>
      </c>
      <c r="CN52" s="26">
        <f t="shared" si="38"/>
        <v>1</v>
      </c>
      <c r="CO52" s="26">
        <f t="shared" si="39"/>
        <v>1</v>
      </c>
    </row>
    <row r="53" spans="1:93" ht="18" customHeight="1" x14ac:dyDescent="0.25">
      <c r="A53" s="13" t="s">
        <v>9</v>
      </c>
      <c r="B53" s="13" t="s">
        <v>10</v>
      </c>
      <c r="C53" s="13" t="s">
        <v>87</v>
      </c>
      <c r="D53" s="13" t="s">
        <v>52</v>
      </c>
      <c r="E53" s="13" t="s">
        <v>88</v>
      </c>
      <c r="F53" s="13" t="s">
        <v>38</v>
      </c>
      <c r="G53" s="13" t="s">
        <v>89</v>
      </c>
      <c r="H53" s="13" t="s">
        <v>13</v>
      </c>
      <c r="I53" s="13" t="s">
        <v>14</v>
      </c>
      <c r="J53" s="14">
        <f>+'Select Tuition Changes'!S58</f>
        <v>0.03</v>
      </c>
      <c r="K53" s="14">
        <f>+'Select Tuition Changes'!T58</f>
        <v>0</v>
      </c>
      <c r="L53" s="14">
        <f>+'Select Tuition Changes'!U58</f>
        <v>0</v>
      </c>
      <c r="M53" s="14">
        <f>+'Select Tuition Changes'!V58</f>
        <v>0</v>
      </c>
      <c r="N53" s="14">
        <f>+'Select Tuition Changes'!W58</f>
        <v>0</v>
      </c>
      <c r="O53" s="14"/>
      <c r="P53" s="19">
        <v>0.05</v>
      </c>
      <c r="Q53" s="24">
        <f>+'Select Tuition Changes'!Y58-'Tuition Calculations'!AL53</f>
        <v>29574</v>
      </c>
      <c r="R53" s="24">
        <f>+'Select Tuition Changes'!Z58-'Tuition Calculations'!AM53</f>
        <v>30464</v>
      </c>
      <c r="S53" s="24">
        <f>+'Select Tuition Changes'!AA58-'Tuition Calculations'!AN53</f>
        <v>30464</v>
      </c>
      <c r="T53" s="24">
        <f>+'Select Tuition Changes'!AB58-'Tuition Calculations'!AO53</f>
        <v>30464</v>
      </c>
      <c r="U53" s="24">
        <f>+'Select Tuition Changes'!AC58-'Tuition Calculations'!AP53</f>
        <v>30464</v>
      </c>
      <c r="V53" s="24">
        <f>+'Select Tuition Changes'!AD58-'Tuition Calculations'!AQ53</f>
        <v>30464</v>
      </c>
      <c r="W53" s="24"/>
      <c r="X53" s="24">
        <f t="shared" ref="X53:AC53" si="143">+Q53</f>
        <v>29574</v>
      </c>
      <c r="Y53" s="24">
        <f t="shared" si="143"/>
        <v>30464</v>
      </c>
      <c r="Z53" s="24">
        <f t="shared" si="143"/>
        <v>30464</v>
      </c>
      <c r="AA53" s="24">
        <f t="shared" si="143"/>
        <v>30464</v>
      </c>
      <c r="AB53" s="24">
        <f t="shared" si="143"/>
        <v>30464</v>
      </c>
      <c r="AC53" s="24">
        <f t="shared" si="143"/>
        <v>30464</v>
      </c>
      <c r="AD53" s="24"/>
      <c r="AE53" s="24">
        <f t="shared" si="41"/>
        <v>0</v>
      </c>
      <c r="AF53" s="20">
        <f t="shared" si="45"/>
        <v>0</v>
      </c>
      <c r="AG53" s="20">
        <f t="shared" si="46"/>
        <v>0</v>
      </c>
      <c r="AH53" s="20">
        <f t="shared" si="47"/>
        <v>0</v>
      </c>
      <c r="AI53" s="20">
        <f t="shared" si="48"/>
        <v>0</v>
      </c>
      <c r="AJ53" s="20">
        <f t="shared" si="49"/>
        <v>0</v>
      </c>
      <c r="AL53" s="20">
        <f>ROUND($P53*'Select Tuition Changes'!Y58,0)</f>
        <v>1557</v>
      </c>
      <c r="AM53" s="20">
        <f>ROUND($P53*'Select Tuition Changes'!Z58,0)</f>
        <v>1603</v>
      </c>
      <c r="AN53" s="20">
        <f>ROUND($P53*'Select Tuition Changes'!AA58,0)</f>
        <v>1603</v>
      </c>
      <c r="AO53" s="20">
        <f>ROUND($P53*'Select Tuition Changes'!AB58,0)</f>
        <v>1603</v>
      </c>
      <c r="AP53" s="20">
        <f>ROUND($P53*'Select Tuition Changes'!AC58,0)</f>
        <v>1603</v>
      </c>
      <c r="AQ53" s="20">
        <f>ROUND($P53*'Select Tuition Changes'!AD58,0)</f>
        <v>1603</v>
      </c>
      <c r="AS53" s="24">
        <f t="shared" ref="AS53:AX53" si="144">+AL53</f>
        <v>1557</v>
      </c>
      <c r="AT53" s="24">
        <f t="shared" si="144"/>
        <v>1603</v>
      </c>
      <c r="AU53" s="24">
        <f t="shared" si="144"/>
        <v>1603</v>
      </c>
      <c r="AV53" s="24">
        <f t="shared" si="144"/>
        <v>1603</v>
      </c>
      <c r="AW53" s="24">
        <f t="shared" si="144"/>
        <v>1603</v>
      </c>
      <c r="AX53" s="24">
        <f t="shared" si="144"/>
        <v>1603</v>
      </c>
      <c r="AZ53" s="24">
        <f t="shared" si="43"/>
        <v>0</v>
      </c>
      <c r="BA53" s="20">
        <f t="shared" si="3"/>
        <v>0</v>
      </c>
      <c r="BB53" s="20">
        <f t="shared" si="4"/>
        <v>0</v>
      </c>
      <c r="BC53" s="20">
        <f t="shared" si="5"/>
        <v>0</v>
      </c>
      <c r="BD53" s="20">
        <f t="shared" si="6"/>
        <v>0</v>
      </c>
      <c r="BE53" s="20">
        <f t="shared" si="7"/>
        <v>0</v>
      </c>
      <c r="BG53" s="26">
        <f t="shared" si="10"/>
        <v>1.0300940014877933</v>
      </c>
      <c r="BH53" s="26">
        <f t="shared" si="11"/>
        <v>1</v>
      </c>
      <c r="BI53" s="26">
        <f t="shared" si="12"/>
        <v>1</v>
      </c>
      <c r="BJ53" s="26">
        <f t="shared" si="13"/>
        <v>1</v>
      </c>
      <c r="BK53" s="26">
        <f t="shared" si="14"/>
        <v>1</v>
      </c>
      <c r="BL53" s="26"/>
      <c r="BM53" s="26">
        <f t="shared" si="15"/>
        <v>1.0300940014877933</v>
      </c>
      <c r="BN53" s="26">
        <f t="shared" si="16"/>
        <v>1</v>
      </c>
      <c r="BO53" s="26">
        <f t="shared" si="17"/>
        <v>1</v>
      </c>
      <c r="BP53" s="26">
        <f t="shared" si="18"/>
        <v>1</v>
      </c>
      <c r="BQ53" s="26">
        <f t="shared" si="19"/>
        <v>1</v>
      </c>
      <c r="BR53" s="26"/>
      <c r="BS53" s="26">
        <f t="shared" si="20"/>
        <v>0</v>
      </c>
      <c r="BT53" s="26">
        <f t="shared" si="21"/>
        <v>0</v>
      </c>
      <c r="BU53" s="26">
        <f t="shared" si="22"/>
        <v>0</v>
      </c>
      <c r="BV53" s="26">
        <f t="shared" si="23"/>
        <v>0</v>
      </c>
      <c r="BW53" s="26">
        <f t="shared" si="24"/>
        <v>0</v>
      </c>
      <c r="BX53" s="26"/>
      <c r="BY53" s="26">
        <f t="shared" si="25"/>
        <v>1.0295439948619138</v>
      </c>
      <c r="BZ53" s="26">
        <f t="shared" si="26"/>
        <v>1</v>
      </c>
      <c r="CA53" s="26">
        <f t="shared" si="27"/>
        <v>1</v>
      </c>
      <c r="CB53" s="26">
        <f t="shared" si="28"/>
        <v>1</v>
      </c>
      <c r="CC53" s="26">
        <f t="shared" si="29"/>
        <v>1</v>
      </c>
      <c r="CD53" s="26"/>
      <c r="CE53" s="26">
        <f t="shared" si="30"/>
        <v>1.0295439948619138</v>
      </c>
      <c r="CF53" s="26">
        <f t="shared" si="31"/>
        <v>1</v>
      </c>
      <c r="CG53" s="26">
        <f t="shared" si="32"/>
        <v>1</v>
      </c>
      <c r="CH53" s="26">
        <f t="shared" si="33"/>
        <v>1</v>
      </c>
      <c r="CI53" s="26">
        <f t="shared" si="34"/>
        <v>1</v>
      </c>
      <c r="CJ53" s="26"/>
      <c r="CK53" s="26">
        <f t="shared" si="35"/>
        <v>0</v>
      </c>
      <c r="CL53" s="26">
        <f t="shared" si="36"/>
        <v>0</v>
      </c>
      <c r="CM53" s="26">
        <f t="shared" si="37"/>
        <v>0</v>
      </c>
      <c r="CN53" s="26">
        <f t="shared" si="38"/>
        <v>0</v>
      </c>
      <c r="CO53" s="26">
        <f t="shared" si="39"/>
        <v>0</v>
      </c>
    </row>
    <row r="54" spans="1:93" ht="18" customHeight="1" x14ac:dyDescent="0.25">
      <c r="A54" s="13" t="s">
        <v>9</v>
      </c>
      <c r="B54" s="13" t="s">
        <v>10</v>
      </c>
      <c r="C54" s="13" t="s">
        <v>87</v>
      </c>
      <c r="D54" s="13" t="s">
        <v>52</v>
      </c>
      <c r="E54" s="13" t="s">
        <v>88</v>
      </c>
      <c r="F54" s="13" t="s">
        <v>38</v>
      </c>
      <c r="G54" s="13" t="s">
        <v>89</v>
      </c>
      <c r="H54" s="13" t="s">
        <v>15</v>
      </c>
      <c r="I54" s="13" t="s">
        <v>16</v>
      </c>
      <c r="J54" s="14">
        <f>+'Select Tuition Changes'!S59</f>
        <v>0.03</v>
      </c>
      <c r="K54" s="14">
        <f>+'Select Tuition Changes'!T59</f>
        <v>0</v>
      </c>
      <c r="L54" s="14">
        <f>+'Select Tuition Changes'!U59</f>
        <v>0</v>
      </c>
      <c r="M54" s="14">
        <f>+'Select Tuition Changes'!V59</f>
        <v>0</v>
      </c>
      <c r="N54" s="14">
        <f>+'Select Tuition Changes'!W59</f>
        <v>0</v>
      </c>
      <c r="O54" s="14"/>
      <c r="P54" s="19">
        <v>0.03</v>
      </c>
      <c r="Q54" s="24">
        <f>+'Select Tuition Changes'!Y59-'Tuition Calculations'!AL54</f>
        <v>58313</v>
      </c>
      <c r="R54" s="24">
        <f>+'Select Tuition Changes'!Z59-'Tuition Calculations'!AM54</f>
        <v>60065</v>
      </c>
      <c r="S54" s="24">
        <f>+'Select Tuition Changes'!AA59-'Tuition Calculations'!AN54</f>
        <v>60065</v>
      </c>
      <c r="T54" s="24">
        <f>+'Select Tuition Changes'!AB59-'Tuition Calculations'!AO54</f>
        <v>60065</v>
      </c>
      <c r="U54" s="24">
        <f>+'Select Tuition Changes'!AC59-'Tuition Calculations'!AP54</f>
        <v>60065</v>
      </c>
      <c r="V54" s="24">
        <f>+'Select Tuition Changes'!AD59-'Tuition Calculations'!AQ54</f>
        <v>60065</v>
      </c>
      <c r="W54" s="24"/>
      <c r="X54" s="24">
        <f t="shared" ref="X54:AC54" si="145">+Q53</f>
        <v>29574</v>
      </c>
      <c r="Y54" s="24">
        <f t="shared" si="145"/>
        <v>30464</v>
      </c>
      <c r="Z54" s="24">
        <f t="shared" si="145"/>
        <v>30464</v>
      </c>
      <c r="AA54" s="24">
        <f t="shared" si="145"/>
        <v>30464</v>
      </c>
      <c r="AB54" s="24">
        <f t="shared" si="145"/>
        <v>30464</v>
      </c>
      <c r="AC54" s="24">
        <f t="shared" si="145"/>
        <v>30464</v>
      </c>
      <c r="AD54" s="24"/>
      <c r="AE54" s="24">
        <f t="shared" si="41"/>
        <v>28739</v>
      </c>
      <c r="AF54" s="20">
        <f t="shared" si="45"/>
        <v>29601</v>
      </c>
      <c r="AG54" s="20">
        <f t="shared" si="46"/>
        <v>29601</v>
      </c>
      <c r="AH54" s="20">
        <f t="shared" si="47"/>
        <v>29601</v>
      </c>
      <c r="AI54" s="20">
        <f t="shared" si="48"/>
        <v>29601</v>
      </c>
      <c r="AJ54" s="20">
        <f t="shared" si="49"/>
        <v>29601</v>
      </c>
      <c r="AL54" s="20">
        <f>ROUND($P54*'Select Tuition Changes'!Y59,0)</f>
        <v>1804</v>
      </c>
      <c r="AM54" s="20">
        <f>ROUND($P54*'Select Tuition Changes'!Z59,0)</f>
        <v>1858</v>
      </c>
      <c r="AN54" s="20">
        <f>ROUND($P54*'Select Tuition Changes'!AA59,0)</f>
        <v>1858</v>
      </c>
      <c r="AO54" s="20">
        <f>ROUND($P54*'Select Tuition Changes'!AB59,0)</f>
        <v>1858</v>
      </c>
      <c r="AP54" s="20">
        <f>ROUND($P54*'Select Tuition Changes'!AC59,0)</f>
        <v>1858</v>
      </c>
      <c r="AQ54" s="20">
        <f>ROUND($P54*'Select Tuition Changes'!AD59,0)</f>
        <v>1858</v>
      </c>
      <c r="AS54" s="24">
        <f t="shared" ref="AS54:AX54" si="146">+AL53</f>
        <v>1557</v>
      </c>
      <c r="AT54" s="24">
        <f t="shared" si="146"/>
        <v>1603</v>
      </c>
      <c r="AU54" s="24">
        <f t="shared" si="146"/>
        <v>1603</v>
      </c>
      <c r="AV54" s="24">
        <f t="shared" si="146"/>
        <v>1603</v>
      </c>
      <c r="AW54" s="24">
        <f t="shared" si="146"/>
        <v>1603</v>
      </c>
      <c r="AX54" s="24">
        <f t="shared" si="146"/>
        <v>1603</v>
      </c>
      <c r="AZ54" s="24">
        <f t="shared" si="43"/>
        <v>247</v>
      </c>
      <c r="BA54" s="20">
        <f t="shared" si="3"/>
        <v>255</v>
      </c>
      <c r="BB54" s="20">
        <f t="shared" si="4"/>
        <v>255</v>
      </c>
      <c r="BC54" s="20">
        <f t="shared" si="5"/>
        <v>255</v>
      </c>
      <c r="BD54" s="20">
        <f t="shared" si="6"/>
        <v>255</v>
      </c>
      <c r="BE54" s="20">
        <f t="shared" si="7"/>
        <v>255</v>
      </c>
      <c r="BG54" s="26">
        <f t="shared" si="10"/>
        <v>1.0300447584586627</v>
      </c>
      <c r="BH54" s="26">
        <f t="shared" si="11"/>
        <v>1</v>
      </c>
      <c r="BI54" s="26">
        <f t="shared" si="12"/>
        <v>1</v>
      </c>
      <c r="BJ54" s="26">
        <f t="shared" si="13"/>
        <v>1</v>
      </c>
      <c r="BK54" s="26">
        <f t="shared" si="14"/>
        <v>1</v>
      </c>
      <c r="BL54" s="26"/>
      <c r="BM54" s="26">
        <f t="shared" si="15"/>
        <v>1.0300940014877933</v>
      </c>
      <c r="BN54" s="26">
        <f t="shared" si="16"/>
        <v>1</v>
      </c>
      <c r="BO54" s="26">
        <f t="shared" si="17"/>
        <v>1</v>
      </c>
      <c r="BP54" s="26">
        <f t="shared" si="18"/>
        <v>1</v>
      </c>
      <c r="BQ54" s="26">
        <f t="shared" si="19"/>
        <v>1</v>
      </c>
      <c r="BR54" s="26"/>
      <c r="BS54" s="26">
        <f t="shared" si="20"/>
        <v>1.029994084693274</v>
      </c>
      <c r="BT54" s="26">
        <f t="shared" si="21"/>
        <v>1</v>
      </c>
      <c r="BU54" s="26">
        <f t="shared" si="22"/>
        <v>1</v>
      </c>
      <c r="BV54" s="26">
        <f t="shared" si="23"/>
        <v>1</v>
      </c>
      <c r="BW54" s="26">
        <f t="shared" si="24"/>
        <v>1</v>
      </c>
      <c r="BX54" s="26"/>
      <c r="BY54" s="26">
        <f t="shared" si="25"/>
        <v>1.0299334811529934</v>
      </c>
      <c r="BZ54" s="26">
        <f t="shared" si="26"/>
        <v>1</v>
      </c>
      <c r="CA54" s="26">
        <f t="shared" si="27"/>
        <v>1</v>
      </c>
      <c r="CB54" s="26">
        <f t="shared" si="28"/>
        <v>1</v>
      </c>
      <c r="CC54" s="26">
        <f t="shared" si="29"/>
        <v>1</v>
      </c>
      <c r="CD54" s="26"/>
      <c r="CE54" s="26">
        <f t="shared" si="30"/>
        <v>1.0295439948619138</v>
      </c>
      <c r="CF54" s="26">
        <f t="shared" si="31"/>
        <v>1</v>
      </c>
      <c r="CG54" s="26">
        <f t="shared" si="32"/>
        <v>1</v>
      </c>
      <c r="CH54" s="26">
        <f t="shared" si="33"/>
        <v>1</v>
      </c>
      <c r="CI54" s="26">
        <f t="shared" si="34"/>
        <v>1</v>
      </c>
      <c r="CJ54" s="26"/>
      <c r="CK54" s="26">
        <f t="shared" si="35"/>
        <v>1.0323886639676114</v>
      </c>
      <c r="CL54" s="26">
        <f t="shared" si="36"/>
        <v>1</v>
      </c>
      <c r="CM54" s="26">
        <f t="shared" si="37"/>
        <v>1</v>
      </c>
      <c r="CN54" s="26">
        <f t="shared" si="38"/>
        <v>1</v>
      </c>
      <c r="CO54" s="26">
        <f t="shared" si="39"/>
        <v>1</v>
      </c>
    </row>
    <row r="55" spans="1:93" ht="18" customHeight="1" x14ac:dyDescent="0.25">
      <c r="A55" s="13" t="s">
        <v>9</v>
      </c>
      <c r="B55" s="13" t="s">
        <v>10</v>
      </c>
      <c r="C55" s="13" t="s">
        <v>90</v>
      </c>
      <c r="D55" s="13" t="s">
        <v>30</v>
      </c>
      <c r="E55" s="13" t="s">
        <v>91</v>
      </c>
      <c r="F55" s="13" t="s">
        <v>52</v>
      </c>
      <c r="G55" s="13" t="s">
        <v>93</v>
      </c>
      <c r="H55" s="13" t="s">
        <v>13</v>
      </c>
      <c r="I55" s="13" t="s">
        <v>14</v>
      </c>
      <c r="J55" s="14">
        <f>+'Select Tuition Changes'!S60</f>
        <v>0.03</v>
      </c>
      <c r="K55" s="14">
        <f>+'Select Tuition Changes'!T60</f>
        <v>0</v>
      </c>
      <c r="L55" s="14">
        <f>+'Select Tuition Changes'!U60</f>
        <v>0</v>
      </c>
      <c r="M55" s="14">
        <f>+'Select Tuition Changes'!V60</f>
        <v>0</v>
      </c>
      <c r="N55" s="14">
        <f>+'Select Tuition Changes'!W60</f>
        <v>0</v>
      </c>
      <c r="O55" s="14"/>
      <c r="P55" s="19">
        <v>0.05</v>
      </c>
      <c r="Q55" s="24">
        <f>+'Select Tuition Changes'!Y60-'Tuition Calculations'!AL55</f>
        <v>36637</v>
      </c>
      <c r="R55" s="24">
        <f>+'Select Tuition Changes'!Z60-'Tuition Calculations'!AM55</f>
        <v>37737</v>
      </c>
      <c r="S55" s="24">
        <f>+'Select Tuition Changes'!AA60-'Tuition Calculations'!AN55</f>
        <v>37737</v>
      </c>
      <c r="T55" s="24">
        <f>+'Select Tuition Changes'!AB60-'Tuition Calculations'!AO55</f>
        <v>37737</v>
      </c>
      <c r="U55" s="24">
        <f>+'Select Tuition Changes'!AC60-'Tuition Calculations'!AP55</f>
        <v>37737</v>
      </c>
      <c r="V55" s="24">
        <f>+'Select Tuition Changes'!AD60-'Tuition Calculations'!AQ55</f>
        <v>37737</v>
      </c>
      <c r="W55" s="24"/>
      <c r="X55" s="24">
        <f t="shared" ref="X55:AC55" si="147">+Q55</f>
        <v>36637</v>
      </c>
      <c r="Y55" s="24">
        <f t="shared" si="147"/>
        <v>37737</v>
      </c>
      <c r="Z55" s="24">
        <f t="shared" si="147"/>
        <v>37737</v>
      </c>
      <c r="AA55" s="24">
        <f t="shared" si="147"/>
        <v>37737</v>
      </c>
      <c r="AB55" s="24">
        <f t="shared" si="147"/>
        <v>37737</v>
      </c>
      <c r="AC55" s="24">
        <f t="shared" si="147"/>
        <v>37737</v>
      </c>
      <c r="AD55" s="24"/>
      <c r="AE55" s="24">
        <f t="shared" si="41"/>
        <v>0</v>
      </c>
      <c r="AF55" s="20">
        <f t="shared" si="45"/>
        <v>0</v>
      </c>
      <c r="AG55" s="20">
        <f t="shared" si="46"/>
        <v>0</v>
      </c>
      <c r="AH55" s="20">
        <f t="shared" si="47"/>
        <v>0</v>
      </c>
      <c r="AI55" s="20">
        <f t="shared" si="48"/>
        <v>0</v>
      </c>
      <c r="AJ55" s="20">
        <f t="shared" si="49"/>
        <v>0</v>
      </c>
      <c r="AL55" s="20">
        <f>ROUND($P55*'Select Tuition Changes'!Y60,0)</f>
        <v>1928</v>
      </c>
      <c r="AM55" s="20">
        <f>ROUND($P55*'Select Tuition Changes'!Z60,0)</f>
        <v>1986</v>
      </c>
      <c r="AN55" s="20">
        <f>ROUND($P55*'Select Tuition Changes'!AA60,0)</f>
        <v>1986</v>
      </c>
      <c r="AO55" s="20">
        <f>ROUND($P55*'Select Tuition Changes'!AB60,0)</f>
        <v>1986</v>
      </c>
      <c r="AP55" s="20">
        <f>ROUND($P55*'Select Tuition Changes'!AC60,0)</f>
        <v>1986</v>
      </c>
      <c r="AQ55" s="20">
        <f>ROUND($P55*'Select Tuition Changes'!AD60,0)</f>
        <v>1986</v>
      </c>
      <c r="AS55" s="24">
        <f t="shared" ref="AS55:AX55" si="148">+AL55</f>
        <v>1928</v>
      </c>
      <c r="AT55" s="24">
        <f t="shared" si="148"/>
        <v>1986</v>
      </c>
      <c r="AU55" s="24">
        <f t="shared" si="148"/>
        <v>1986</v>
      </c>
      <c r="AV55" s="24">
        <f t="shared" si="148"/>
        <v>1986</v>
      </c>
      <c r="AW55" s="24">
        <f t="shared" si="148"/>
        <v>1986</v>
      </c>
      <c r="AX55" s="24">
        <f t="shared" si="148"/>
        <v>1986</v>
      </c>
      <c r="AZ55" s="24">
        <f t="shared" si="43"/>
        <v>0</v>
      </c>
      <c r="BA55" s="20">
        <f t="shared" si="3"/>
        <v>0</v>
      </c>
      <c r="BB55" s="20">
        <f t="shared" si="4"/>
        <v>0</v>
      </c>
      <c r="BC55" s="20">
        <f t="shared" si="5"/>
        <v>0</v>
      </c>
      <c r="BD55" s="20">
        <f t="shared" si="6"/>
        <v>0</v>
      </c>
      <c r="BE55" s="20">
        <f t="shared" si="7"/>
        <v>0</v>
      </c>
      <c r="BG55" s="26">
        <f t="shared" si="10"/>
        <v>1.0300242923820182</v>
      </c>
      <c r="BH55" s="26">
        <f t="shared" si="11"/>
        <v>1</v>
      </c>
      <c r="BI55" s="26">
        <f t="shared" si="12"/>
        <v>1</v>
      </c>
      <c r="BJ55" s="26">
        <f t="shared" si="13"/>
        <v>1</v>
      </c>
      <c r="BK55" s="26">
        <f t="shared" si="14"/>
        <v>1</v>
      </c>
      <c r="BL55" s="26"/>
      <c r="BM55" s="26">
        <f t="shared" si="15"/>
        <v>1.0300242923820182</v>
      </c>
      <c r="BN55" s="26">
        <f t="shared" si="16"/>
        <v>1</v>
      </c>
      <c r="BO55" s="26">
        <f t="shared" si="17"/>
        <v>1</v>
      </c>
      <c r="BP55" s="26">
        <f t="shared" si="18"/>
        <v>1</v>
      </c>
      <c r="BQ55" s="26">
        <f t="shared" si="19"/>
        <v>1</v>
      </c>
      <c r="BR55" s="26"/>
      <c r="BS55" s="26">
        <f t="shared" si="20"/>
        <v>0</v>
      </c>
      <c r="BT55" s="26">
        <f t="shared" si="21"/>
        <v>0</v>
      </c>
      <c r="BU55" s="26">
        <f t="shared" si="22"/>
        <v>0</v>
      </c>
      <c r="BV55" s="26">
        <f t="shared" si="23"/>
        <v>0</v>
      </c>
      <c r="BW55" s="26">
        <f t="shared" si="24"/>
        <v>0</v>
      </c>
      <c r="BX55" s="26"/>
      <c r="BY55" s="26">
        <f t="shared" si="25"/>
        <v>1.0300829875518671</v>
      </c>
      <c r="BZ55" s="26">
        <f t="shared" si="26"/>
        <v>1</v>
      </c>
      <c r="CA55" s="26">
        <f t="shared" si="27"/>
        <v>1</v>
      </c>
      <c r="CB55" s="26">
        <f t="shared" si="28"/>
        <v>1</v>
      </c>
      <c r="CC55" s="26">
        <f t="shared" si="29"/>
        <v>1</v>
      </c>
      <c r="CD55" s="26"/>
      <c r="CE55" s="26">
        <f t="shared" si="30"/>
        <v>1.0300829875518671</v>
      </c>
      <c r="CF55" s="26">
        <f t="shared" si="31"/>
        <v>1</v>
      </c>
      <c r="CG55" s="26">
        <f t="shared" si="32"/>
        <v>1</v>
      </c>
      <c r="CH55" s="26">
        <f t="shared" si="33"/>
        <v>1</v>
      </c>
      <c r="CI55" s="26">
        <f t="shared" si="34"/>
        <v>1</v>
      </c>
      <c r="CJ55" s="26"/>
      <c r="CK55" s="26">
        <f t="shared" si="35"/>
        <v>0</v>
      </c>
      <c r="CL55" s="26">
        <f t="shared" si="36"/>
        <v>0</v>
      </c>
      <c r="CM55" s="26">
        <f t="shared" si="37"/>
        <v>0</v>
      </c>
      <c r="CN55" s="26">
        <f t="shared" si="38"/>
        <v>0</v>
      </c>
      <c r="CO55" s="26">
        <f t="shared" si="39"/>
        <v>0</v>
      </c>
    </row>
    <row r="56" spans="1:93" ht="18" customHeight="1" x14ac:dyDescent="0.25">
      <c r="A56" s="13" t="s">
        <v>9</v>
      </c>
      <c r="B56" s="13" t="s">
        <v>10</v>
      </c>
      <c r="C56" s="13" t="s">
        <v>90</v>
      </c>
      <c r="D56" s="13" t="s">
        <v>30</v>
      </c>
      <c r="E56" s="13" t="s">
        <v>91</v>
      </c>
      <c r="F56" s="13" t="s">
        <v>52</v>
      </c>
      <c r="G56" s="13" t="s">
        <v>93</v>
      </c>
      <c r="H56" s="13" t="s">
        <v>15</v>
      </c>
      <c r="I56" s="13" t="s">
        <v>16</v>
      </c>
      <c r="J56" s="14">
        <f>+'Select Tuition Changes'!S61</f>
        <v>0.03</v>
      </c>
      <c r="K56" s="14">
        <f>+'Select Tuition Changes'!T61</f>
        <v>0</v>
      </c>
      <c r="L56" s="14">
        <f>+'Select Tuition Changes'!U61</f>
        <v>0</v>
      </c>
      <c r="M56" s="14">
        <f>+'Select Tuition Changes'!V61</f>
        <v>0</v>
      </c>
      <c r="N56" s="14">
        <f>+'Select Tuition Changes'!W61</f>
        <v>0</v>
      </c>
      <c r="O56" s="14"/>
      <c r="P56" s="19">
        <v>0.03</v>
      </c>
      <c r="Q56" s="24">
        <f>+'Select Tuition Changes'!Y61-'Tuition Calculations'!AL56</f>
        <v>57682</v>
      </c>
      <c r="R56" s="24">
        <f>+'Select Tuition Changes'!Z61-'Tuition Calculations'!AM56</f>
        <v>59413</v>
      </c>
      <c r="S56" s="24">
        <f>+'Select Tuition Changes'!AA61-'Tuition Calculations'!AN56</f>
        <v>59413</v>
      </c>
      <c r="T56" s="24">
        <f>+'Select Tuition Changes'!AB61-'Tuition Calculations'!AO56</f>
        <v>59413</v>
      </c>
      <c r="U56" s="24">
        <f>+'Select Tuition Changes'!AC61-'Tuition Calculations'!AP56</f>
        <v>59413</v>
      </c>
      <c r="V56" s="24">
        <f>+'Select Tuition Changes'!AD61-'Tuition Calculations'!AQ56</f>
        <v>59413</v>
      </c>
      <c r="W56" s="24"/>
      <c r="X56" s="24">
        <f t="shared" ref="X56:AC56" si="149">+Q55</f>
        <v>36637</v>
      </c>
      <c r="Y56" s="24">
        <f t="shared" si="149"/>
        <v>37737</v>
      </c>
      <c r="Z56" s="24">
        <f t="shared" si="149"/>
        <v>37737</v>
      </c>
      <c r="AA56" s="24">
        <f t="shared" si="149"/>
        <v>37737</v>
      </c>
      <c r="AB56" s="24">
        <f t="shared" si="149"/>
        <v>37737</v>
      </c>
      <c r="AC56" s="24">
        <f t="shared" si="149"/>
        <v>37737</v>
      </c>
      <c r="AD56" s="24"/>
      <c r="AE56" s="24">
        <f t="shared" si="41"/>
        <v>21045</v>
      </c>
      <c r="AF56" s="20">
        <f t="shared" si="45"/>
        <v>21676</v>
      </c>
      <c r="AG56" s="20">
        <f t="shared" si="46"/>
        <v>21676</v>
      </c>
      <c r="AH56" s="20">
        <f t="shared" si="47"/>
        <v>21676</v>
      </c>
      <c r="AI56" s="20">
        <f t="shared" si="48"/>
        <v>21676</v>
      </c>
      <c r="AJ56" s="20">
        <f t="shared" si="49"/>
        <v>21676</v>
      </c>
      <c r="AL56" s="20">
        <f>ROUND($P56*'Select Tuition Changes'!Y61,0)</f>
        <v>1784</v>
      </c>
      <c r="AM56" s="20">
        <f>ROUND($P56*'Select Tuition Changes'!Z61,0)</f>
        <v>1838</v>
      </c>
      <c r="AN56" s="20">
        <f>ROUND($P56*'Select Tuition Changes'!AA61,0)</f>
        <v>1838</v>
      </c>
      <c r="AO56" s="20">
        <f>ROUND($P56*'Select Tuition Changes'!AB61,0)</f>
        <v>1838</v>
      </c>
      <c r="AP56" s="20">
        <f>ROUND($P56*'Select Tuition Changes'!AC61,0)</f>
        <v>1838</v>
      </c>
      <c r="AQ56" s="20">
        <f>ROUND($P56*'Select Tuition Changes'!AD61,0)</f>
        <v>1838</v>
      </c>
      <c r="AS56" s="24">
        <f t="shared" ref="AS56:AX56" si="150">+AL55</f>
        <v>1928</v>
      </c>
      <c r="AT56" s="24">
        <f t="shared" si="150"/>
        <v>1986</v>
      </c>
      <c r="AU56" s="24">
        <f t="shared" si="150"/>
        <v>1986</v>
      </c>
      <c r="AV56" s="24">
        <f t="shared" si="150"/>
        <v>1986</v>
      </c>
      <c r="AW56" s="24">
        <f t="shared" si="150"/>
        <v>1986</v>
      </c>
      <c r="AX56" s="24">
        <f t="shared" si="150"/>
        <v>1986</v>
      </c>
      <c r="AZ56" s="24">
        <f t="shared" si="43"/>
        <v>-144</v>
      </c>
      <c r="BA56" s="20">
        <f t="shared" si="3"/>
        <v>-148</v>
      </c>
      <c r="BB56" s="20">
        <f t="shared" si="4"/>
        <v>-148</v>
      </c>
      <c r="BC56" s="20">
        <f t="shared" si="5"/>
        <v>-148</v>
      </c>
      <c r="BD56" s="20">
        <f t="shared" si="6"/>
        <v>-148</v>
      </c>
      <c r="BE56" s="20">
        <f t="shared" si="7"/>
        <v>-148</v>
      </c>
      <c r="BG56" s="26">
        <f t="shared" si="10"/>
        <v>1.0300093616726189</v>
      </c>
      <c r="BH56" s="26">
        <f t="shared" si="11"/>
        <v>1</v>
      </c>
      <c r="BI56" s="26">
        <f t="shared" si="12"/>
        <v>1</v>
      </c>
      <c r="BJ56" s="26">
        <f t="shared" si="13"/>
        <v>1</v>
      </c>
      <c r="BK56" s="26">
        <f t="shared" si="14"/>
        <v>1</v>
      </c>
      <c r="BL56" s="26"/>
      <c r="BM56" s="26">
        <f t="shared" si="15"/>
        <v>1.0300242923820182</v>
      </c>
      <c r="BN56" s="26">
        <f t="shared" si="16"/>
        <v>1</v>
      </c>
      <c r="BO56" s="26">
        <f t="shared" si="17"/>
        <v>1</v>
      </c>
      <c r="BP56" s="26">
        <f t="shared" si="18"/>
        <v>1</v>
      </c>
      <c r="BQ56" s="26">
        <f t="shared" si="19"/>
        <v>1</v>
      </c>
      <c r="BR56" s="26"/>
      <c r="BS56" s="26">
        <f t="shared" si="20"/>
        <v>1.0299833689712521</v>
      </c>
      <c r="BT56" s="26">
        <f t="shared" si="21"/>
        <v>1</v>
      </c>
      <c r="BU56" s="26">
        <f t="shared" si="22"/>
        <v>1</v>
      </c>
      <c r="BV56" s="26">
        <f t="shared" si="23"/>
        <v>1</v>
      </c>
      <c r="BW56" s="26">
        <f t="shared" si="24"/>
        <v>1</v>
      </c>
      <c r="BX56" s="26"/>
      <c r="BY56" s="26">
        <f t="shared" si="25"/>
        <v>1.0302690582959642</v>
      </c>
      <c r="BZ56" s="26">
        <f t="shared" si="26"/>
        <v>1</v>
      </c>
      <c r="CA56" s="26">
        <f t="shared" si="27"/>
        <v>1</v>
      </c>
      <c r="CB56" s="26">
        <f t="shared" si="28"/>
        <v>1</v>
      </c>
      <c r="CC56" s="26">
        <f t="shared" si="29"/>
        <v>1</v>
      </c>
      <c r="CD56" s="26"/>
      <c r="CE56" s="26">
        <f t="shared" si="30"/>
        <v>1.0300829875518671</v>
      </c>
      <c r="CF56" s="26">
        <f t="shared" si="31"/>
        <v>1</v>
      </c>
      <c r="CG56" s="26">
        <f t="shared" si="32"/>
        <v>1</v>
      </c>
      <c r="CH56" s="26">
        <f t="shared" si="33"/>
        <v>1</v>
      </c>
      <c r="CI56" s="26">
        <f t="shared" si="34"/>
        <v>1</v>
      </c>
      <c r="CJ56" s="26"/>
      <c r="CK56" s="26">
        <f t="shared" si="35"/>
        <v>0</v>
      </c>
      <c r="CL56" s="26">
        <f t="shared" si="36"/>
        <v>0</v>
      </c>
      <c r="CM56" s="26">
        <f t="shared" si="37"/>
        <v>0</v>
      </c>
      <c r="CN56" s="26">
        <f t="shared" si="38"/>
        <v>0</v>
      </c>
      <c r="CO56" s="26">
        <f t="shared" si="39"/>
        <v>0</v>
      </c>
    </row>
    <row r="57" spans="1:93" ht="18" customHeight="1" x14ac:dyDescent="0.25">
      <c r="A57" s="13" t="s">
        <v>9</v>
      </c>
      <c r="B57" s="13" t="s">
        <v>10</v>
      </c>
      <c r="C57" s="13" t="s">
        <v>90</v>
      </c>
      <c r="D57" s="13" t="s">
        <v>30</v>
      </c>
      <c r="E57" s="13" t="s">
        <v>91</v>
      </c>
      <c r="F57" s="13" t="s">
        <v>83</v>
      </c>
      <c r="G57" s="13" t="s">
        <v>92</v>
      </c>
      <c r="H57" s="13" t="s">
        <v>13</v>
      </c>
      <c r="I57" s="13" t="s">
        <v>14</v>
      </c>
      <c r="J57" s="14">
        <f>+'Select Tuition Changes'!S62</f>
        <v>0.03</v>
      </c>
      <c r="K57" s="14">
        <f>+'Select Tuition Changes'!T62</f>
        <v>0</v>
      </c>
      <c r="L57" s="14">
        <f>+'Select Tuition Changes'!U62</f>
        <v>0</v>
      </c>
      <c r="M57" s="14">
        <f>+'Select Tuition Changes'!V62</f>
        <v>0</v>
      </c>
      <c r="N57" s="14">
        <f>+'Select Tuition Changes'!W62</f>
        <v>0</v>
      </c>
      <c r="O57" s="14"/>
      <c r="P57" s="19">
        <v>0.05</v>
      </c>
      <c r="Q57" s="24">
        <f>+'Select Tuition Changes'!Y62-'Tuition Calculations'!AL57</f>
        <v>36637</v>
      </c>
      <c r="R57" s="24">
        <f>+'Select Tuition Changes'!Z62-'Tuition Calculations'!AM57</f>
        <v>37737</v>
      </c>
      <c r="S57" s="24">
        <f>+'Select Tuition Changes'!AA62-'Tuition Calculations'!AN57</f>
        <v>37737</v>
      </c>
      <c r="T57" s="24">
        <f>+'Select Tuition Changes'!AB62-'Tuition Calculations'!AO57</f>
        <v>37737</v>
      </c>
      <c r="U57" s="24">
        <f>+'Select Tuition Changes'!AC62-'Tuition Calculations'!AP57</f>
        <v>37737</v>
      </c>
      <c r="V57" s="24">
        <f>+'Select Tuition Changes'!AD62-'Tuition Calculations'!AQ57</f>
        <v>37737</v>
      </c>
      <c r="W57" s="24"/>
      <c r="X57" s="24">
        <f t="shared" ref="X57:AC57" si="151">+Q57</f>
        <v>36637</v>
      </c>
      <c r="Y57" s="24">
        <f t="shared" si="151"/>
        <v>37737</v>
      </c>
      <c r="Z57" s="24">
        <f t="shared" si="151"/>
        <v>37737</v>
      </c>
      <c r="AA57" s="24">
        <f t="shared" si="151"/>
        <v>37737</v>
      </c>
      <c r="AB57" s="24">
        <f t="shared" si="151"/>
        <v>37737</v>
      </c>
      <c r="AC57" s="24">
        <f t="shared" si="151"/>
        <v>37737</v>
      </c>
      <c r="AD57" s="24"/>
      <c r="AE57" s="24">
        <f t="shared" si="41"/>
        <v>0</v>
      </c>
      <c r="AF57" s="20">
        <f t="shared" si="45"/>
        <v>0</v>
      </c>
      <c r="AG57" s="20">
        <f t="shared" si="46"/>
        <v>0</v>
      </c>
      <c r="AH57" s="20">
        <f t="shared" si="47"/>
        <v>0</v>
      </c>
      <c r="AI57" s="20">
        <f t="shared" si="48"/>
        <v>0</v>
      </c>
      <c r="AJ57" s="20">
        <f t="shared" si="49"/>
        <v>0</v>
      </c>
      <c r="AL57" s="20">
        <f>ROUND($P57*'Select Tuition Changes'!Y62,0)</f>
        <v>1928</v>
      </c>
      <c r="AM57" s="20">
        <f>ROUND($P57*'Select Tuition Changes'!Z62,0)</f>
        <v>1986</v>
      </c>
      <c r="AN57" s="20">
        <f>ROUND($P57*'Select Tuition Changes'!AA62,0)</f>
        <v>1986</v>
      </c>
      <c r="AO57" s="20">
        <f>ROUND($P57*'Select Tuition Changes'!AB62,0)</f>
        <v>1986</v>
      </c>
      <c r="AP57" s="20">
        <f>ROUND($P57*'Select Tuition Changes'!AC62,0)</f>
        <v>1986</v>
      </c>
      <c r="AQ57" s="20">
        <f>ROUND($P57*'Select Tuition Changes'!AD62,0)</f>
        <v>1986</v>
      </c>
      <c r="AS57" s="24">
        <f t="shared" ref="AS57:AX57" si="152">+AL57</f>
        <v>1928</v>
      </c>
      <c r="AT57" s="24">
        <f t="shared" si="152"/>
        <v>1986</v>
      </c>
      <c r="AU57" s="24">
        <f t="shared" si="152"/>
        <v>1986</v>
      </c>
      <c r="AV57" s="24">
        <f t="shared" si="152"/>
        <v>1986</v>
      </c>
      <c r="AW57" s="24">
        <f t="shared" si="152"/>
        <v>1986</v>
      </c>
      <c r="AX57" s="24">
        <f t="shared" si="152"/>
        <v>1986</v>
      </c>
      <c r="AZ57" s="24">
        <f t="shared" si="43"/>
        <v>0</v>
      </c>
      <c r="BA57" s="20">
        <f t="shared" si="3"/>
        <v>0</v>
      </c>
      <c r="BB57" s="20">
        <f t="shared" si="4"/>
        <v>0</v>
      </c>
      <c r="BC57" s="20">
        <f t="shared" si="5"/>
        <v>0</v>
      </c>
      <c r="BD57" s="20">
        <f t="shared" si="6"/>
        <v>0</v>
      </c>
      <c r="BE57" s="20">
        <f t="shared" si="7"/>
        <v>0</v>
      </c>
      <c r="BG57" s="26">
        <f t="shared" si="10"/>
        <v>1.0300242923820182</v>
      </c>
      <c r="BH57" s="26">
        <f t="shared" si="11"/>
        <v>1</v>
      </c>
      <c r="BI57" s="26">
        <f t="shared" si="12"/>
        <v>1</v>
      </c>
      <c r="BJ57" s="26">
        <f t="shared" si="13"/>
        <v>1</v>
      </c>
      <c r="BK57" s="26">
        <f t="shared" si="14"/>
        <v>1</v>
      </c>
      <c r="BL57" s="26"/>
      <c r="BM57" s="26">
        <f t="shared" si="15"/>
        <v>1.0300242923820182</v>
      </c>
      <c r="BN57" s="26">
        <f t="shared" si="16"/>
        <v>1</v>
      </c>
      <c r="BO57" s="26">
        <f t="shared" si="17"/>
        <v>1</v>
      </c>
      <c r="BP57" s="26">
        <f t="shared" si="18"/>
        <v>1</v>
      </c>
      <c r="BQ57" s="26">
        <f t="shared" si="19"/>
        <v>1</v>
      </c>
      <c r="BR57" s="26"/>
      <c r="BS57" s="26">
        <f t="shared" si="20"/>
        <v>0</v>
      </c>
      <c r="BT57" s="26">
        <f t="shared" si="21"/>
        <v>0</v>
      </c>
      <c r="BU57" s="26">
        <f t="shared" si="22"/>
        <v>0</v>
      </c>
      <c r="BV57" s="26">
        <f t="shared" si="23"/>
        <v>0</v>
      </c>
      <c r="BW57" s="26">
        <f t="shared" si="24"/>
        <v>0</v>
      </c>
      <c r="BX57" s="26"/>
      <c r="BY57" s="26">
        <f t="shared" si="25"/>
        <v>1.0300829875518671</v>
      </c>
      <c r="BZ57" s="26">
        <f t="shared" si="26"/>
        <v>1</v>
      </c>
      <c r="CA57" s="26">
        <f t="shared" si="27"/>
        <v>1</v>
      </c>
      <c r="CB57" s="26">
        <f t="shared" si="28"/>
        <v>1</v>
      </c>
      <c r="CC57" s="26">
        <f t="shared" si="29"/>
        <v>1</v>
      </c>
      <c r="CD57" s="26"/>
      <c r="CE57" s="26">
        <f t="shared" si="30"/>
        <v>1.0300829875518671</v>
      </c>
      <c r="CF57" s="26">
        <f t="shared" si="31"/>
        <v>1</v>
      </c>
      <c r="CG57" s="26">
        <f t="shared" si="32"/>
        <v>1</v>
      </c>
      <c r="CH57" s="26">
        <f t="shared" si="33"/>
        <v>1</v>
      </c>
      <c r="CI57" s="26">
        <f t="shared" si="34"/>
        <v>1</v>
      </c>
      <c r="CJ57" s="26"/>
      <c r="CK57" s="26">
        <f t="shared" si="35"/>
        <v>0</v>
      </c>
      <c r="CL57" s="26">
        <f t="shared" si="36"/>
        <v>0</v>
      </c>
      <c r="CM57" s="26">
        <f t="shared" si="37"/>
        <v>0</v>
      </c>
      <c r="CN57" s="26">
        <f t="shared" si="38"/>
        <v>0</v>
      </c>
      <c r="CO57" s="26">
        <f t="shared" si="39"/>
        <v>0</v>
      </c>
    </row>
    <row r="58" spans="1:93" ht="18" customHeight="1" x14ac:dyDescent="0.25">
      <c r="A58" s="13" t="s">
        <v>9</v>
      </c>
      <c r="B58" s="13" t="s">
        <v>10</v>
      </c>
      <c r="C58" s="13" t="s">
        <v>90</v>
      </c>
      <c r="D58" s="13" t="s">
        <v>30</v>
      </c>
      <c r="E58" s="13" t="s">
        <v>91</v>
      </c>
      <c r="F58" s="13" t="s">
        <v>83</v>
      </c>
      <c r="G58" s="13" t="s">
        <v>92</v>
      </c>
      <c r="H58" s="13" t="s">
        <v>15</v>
      </c>
      <c r="I58" s="13" t="s">
        <v>16</v>
      </c>
      <c r="J58" s="14">
        <f>+'Select Tuition Changes'!S63</f>
        <v>0.03</v>
      </c>
      <c r="K58" s="14">
        <f>+'Select Tuition Changes'!T63</f>
        <v>0</v>
      </c>
      <c r="L58" s="14">
        <f>+'Select Tuition Changes'!U63</f>
        <v>0</v>
      </c>
      <c r="M58" s="14">
        <f>+'Select Tuition Changes'!V63</f>
        <v>0</v>
      </c>
      <c r="N58" s="14">
        <f>+'Select Tuition Changes'!W63</f>
        <v>0</v>
      </c>
      <c r="O58" s="14"/>
      <c r="P58" s="19">
        <v>0.03</v>
      </c>
      <c r="Q58" s="24">
        <f>+'Select Tuition Changes'!Y63-'Tuition Calculations'!AL58</f>
        <v>57682</v>
      </c>
      <c r="R58" s="24">
        <f>+'Select Tuition Changes'!Z63-'Tuition Calculations'!AM58</f>
        <v>59413</v>
      </c>
      <c r="S58" s="24">
        <f>+'Select Tuition Changes'!AA63-'Tuition Calculations'!AN58</f>
        <v>59413</v>
      </c>
      <c r="T58" s="24">
        <f>+'Select Tuition Changes'!AB63-'Tuition Calculations'!AO58</f>
        <v>59413</v>
      </c>
      <c r="U58" s="24">
        <f>+'Select Tuition Changes'!AC63-'Tuition Calculations'!AP58</f>
        <v>59413</v>
      </c>
      <c r="V58" s="24">
        <f>+'Select Tuition Changes'!AD63-'Tuition Calculations'!AQ58</f>
        <v>59413</v>
      </c>
      <c r="W58" s="24"/>
      <c r="X58" s="24">
        <f t="shared" ref="X58:AC58" si="153">+Q57</f>
        <v>36637</v>
      </c>
      <c r="Y58" s="24">
        <f t="shared" si="153"/>
        <v>37737</v>
      </c>
      <c r="Z58" s="24">
        <f t="shared" si="153"/>
        <v>37737</v>
      </c>
      <c r="AA58" s="24">
        <f t="shared" si="153"/>
        <v>37737</v>
      </c>
      <c r="AB58" s="24">
        <f t="shared" si="153"/>
        <v>37737</v>
      </c>
      <c r="AC58" s="24">
        <f t="shared" si="153"/>
        <v>37737</v>
      </c>
      <c r="AD58" s="24"/>
      <c r="AE58" s="24">
        <f t="shared" si="41"/>
        <v>21045</v>
      </c>
      <c r="AF58" s="20">
        <f t="shared" si="45"/>
        <v>21676</v>
      </c>
      <c r="AG58" s="20">
        <f t="shared" si="46"/>
        <v>21676</v>
      </c>
      <c r="AH58" s="20">
        <f t="shared" si="47"/>
        <v>21676</v>
      </c>
      <c r="AI58" s="20">
        <f t="shared" si="48"/>
        <v>21676</v>
      </c>
      <c r="AJ58" s="20">
        <f t="shared" si="49"/>
        <v>21676</v>
      </c>
      <c r="AL58" s="20">
        <f>ROUND($P58*'Select Tuition Changes'!Y63,0)</f>
        <v>1784</v>
      </c>
      <c r="AM58" s="20">
        <f>ROUND($P58*'Select Tuition Changes'!Z63,0)</f>
        <v>1838</v>
      </c>
      <c r="AN58" s="20">
        <f>ROUND($P58*'Select Tuition Changes'!AA63,0)</f>
        <v>1838</v>
      </c>
      <c r="AO58" s="20">
        <f>ROUND($P58*'Select Tuition Changes'!AB63,0)</f>
        <v>1838</v>
      </c>
      <c r="AP58" s="20">
        <f>ROUND($P58*'Select Tuition Changes'!AC63,0)</f>
        <v>1838</v>
      </c>
      <c r="AQ58" s="20">
        <f>ROUND($P58*'Select Tuition Changes'!AD63,0)</f>
        <v>1838</v>
      </c>
      <c r="AS58" s="24">
        <f t="shared" ref="AS58:AX58" si="154">+AL57</f>
        <v>1928</v>
      </c>
      <c r="AT58" s="24">
        <f t="shared" si="154"/>
        <v>1986</v>
      </c>
      <c r="AU58" s="24">
        <f t="shared" si="154"/>
        <v>1986</v>
      </c>
      <c r="AV58" s="24">
        <f t="shared" si="154"/>
        <v>1986</v>
      </c>
      <c r="AW58" s="24">
        <f t="shared" si="154"/>
        <v>1986</v>
      </c>
      <c r="AX58" s="24">
        <f t="shared" si="154"/>
        <v>1986</v>
      </c>
      <c r="AZ58" s="24">
        <f t="shared" si="43"/>
        <v>-144</v>
      </c>
      <c r="BA58" s="20">
        <f t="shared" si="3"/>
        <v>-148</v>
      </c>
      <c r="BB58" s="20">
        <f t="shared" si="4"/>
        <v>-148</v>
      </c>
      <c r="BC58" s="20">
        <f t="shared" si="5"/>
        <v>-148</v>
      </c>
      <c r="BD58" s="20">
        <f t="shared" si="6"/>
        <v>-148</v>
      </c>
      <c r="BE58" s="20">
        <f t="shared" si="7"/>
        <v>-148</v>
      </c>
      <c r="BG58" s="26">
        <f t="shared" si="10"/>
        <v>1.0300093616726189</v>
      </c>
      <c r="BH58" s="26">
        <f t="shared" si="11"/>
        <v>1</v>
      </c>
      <c r="BI58" s="26">
        <f t="shared" si="12"/>
        <v>1</v>
      </c>
      <c r="BJ58" s="26">
        <f t="shared" si="13"/>
        <v>1</v>
      </c>
      <c r="BK58" s="26">
        <f t="shared" si="14"/>
        <v>1</v>
      </c>
      <c r="BL58" s="26"/>
      <c r="BM58" s="26">
        <f t="shared" si="15"/>
        <v>1.0300242923820182</v>
      </c>
      <c r="BN58" s="26">
        <f t="shared" si="16"/>
        <v>1</v>
      </c>
      <c r="BO58" s="26">
        <f t="shared" si="17"/>
        <v>1</v>
      </c>
      <c r="BP58" s="26">
        <f t="shared" si="18"/>
        <v>1</v>
      </c>
      <c r="BQ58" s="26">
        <f t="shared" si="19"/>
        <v>1</v>
      </c>
      <c r="BR58" s="26"/>
      <c r="BS58" s="26">
        <f t="shared" si="20"/>
        <v>1.0299833689712521</v>
      </c>
      <c r="BT58" s="26">
        <f t="shared" si="21"/>
        <v>1</v>
      </c>
      <c r="BU58" s="26">
        <f t="shared" si="22"/>
        <v>1</v>
      </c>
      <c r="BV58" s="26">
        <f t="shared" si="23"/>
        <v>1</v>
      </c>
      <c r="BW58" s="26">
        <f t="shared" si="24"/>
        <v>1</v>
      </c>
      <c r="BX58" s="26"/>
      <c r="BY58" s="26">
        <f t="shared" si="25"/>
        <v>1.0302690582959642</v>
      </c>
      <c r="BZ58" s="26">
        <f t="shared" si="26"/>
        <v>1</v>
      </c>
      <c r="CA58" s="26">
        <f t="shared" si="27"/>
        <v>1</v>
      </c>
      <c r="CB58" s="26">
        <f t="shared" si="28"/>
        <v>1</v>
      </c>
      <c r="CC58" s="26">
        <f t="shared" si="29"/>
        <v>1</v>
      </c>
      <c r="CD58" s="26"/>
      <c r="CE58" s="26">
        <f t="shared" si="30"/>
        <v>1.0300829875518671</v>
      </c>
      <c r="CF58" s="26">
        <f t="shared" si="31"/>
        <v>1</v>
      </c>
      <c r="CG58" s="26">
        <f t="shared" si="32"/>
        <v>1</v>
      </c>
      <c r="CH58" s="26">
        <f t="shared" si="33"/>
        <v>1</v>
      </c>
      <c r="CI58" s="26">
        <f t="shared" si="34"/>
        <v>1</v>
      </c>
      <c r="CJ58" s="26"/>
      <c r="CK58" s="26">
        <f t="shared" si="35"/>
        <v>0</v>
      </c>
      <c r="CL58" s="26">
        <f t="shared" si="36"/>
        <v>0</v>
      </c>
      <c r="CM58" s="26">
        <f t="shared" si="37"/>
        <v>0</v>
      </c>
      <c r="CN58" s="26">
        <f t="shared" si="38"/>
        <v>0</v>
      </c>
      <c r="CO58" s="26">
        <f t="shared" si="39"/>
        <v>0</v>
      </c>
    </row>
    <row r="59" spans="1:93" ht="18" customHeight="1" x14ac:dyDescent="0.25">
      <c r="A59" s="13" t="s">
        <v>9</v>
      </c>
      <c r="B59" s="13" t="s">
        <v>10</v>
      </c>
      <c r="C59" s="13" t="s">
        <v>90</v>
      </c>
      <c r="D59" s="13" t="s">
        <v>30</v>
      </c>
      <c r="E59" s="13" t="s">
        <v>91</v>
      </c>
      <c r="F59" s="13" t="s">
        <v>94</v>
      </c>
      <c r="G59" s="13" t="s">
        <v>95</v>
      </c>
      <c r="H59" s="13" t="s">
        <v>13</v>
      </c>
      <c r="I59" s="13" t="s">
        <v>14</v>
      </c>
      <c r="J59" s="14">
        <f>+'Select Tuition Changes'!S64</f>
        <v>0.03</v>
      </c>
      <c r="K59" s="14">
        <f>+'Select Tuition Changes'!T64</f>
        <v>0</v>
      </c>
      <c r="L59" s="14">
        <f>+'Select Tuition Changes'!U64</f>
        <v>0</v>
      </c>
      <c r="M59" s="14">
        <f>+'Select Tuition Changes'!V64</f>
        <v>0</v>
      </c>
      <c r="N59" s="14">
        <f>+'Select Tuition Changes'!W64</f>
        <v>0</v>
      </c>
      <c r="O59" s="14"/>
      <c r="P59" s="19">
        <v>0.05</v>
      </c>
      <c r="Q59" s="24">
        <f>+'Select Tuition Changes'!Y64-'Tuition Calculations'!AL59</f>
        <v>36634</v>
      </c>
      <c r="R59" s="24">
        <f>+'Select Tuition Changes'!Z64-'Tuition Calculations'!AM59</f>
        <v>37734</v>
      </c>
      <c r="S59" s="24">
        <f>+'Select Tuition Changes'!AA64-'Tuition Calculations'!AN59</f>
        <v>37734</v>
      </c>
      <c r="T59" s="24">
        <f>+'Select Tuition Changes'!AB64-'Tuition Calculations'!AO59</f>
        <v>37734</v>
      </c>
      <c r="U59" s="24">
        <f>+'Select Tuition Changes'!AC64-'Tuition Calculations'!AP59</f>
        <v>37734</v>
      </c>
      <c r="V59" s="24">
        <f>+'Select Tuition Changes'!AD64-'Tuition Calculations'!AQ59</f>
        <v>37734</v>
      </c>
      <c r="W59" s="24"/>
      <c r="X59" s="24">
        <f t="shared" ref="X59:AC59" si="155">+Q59</f>
        <v>36634</v>
      </c>
      <c r="Y59" s="24">
        <f t="shared" si="155"/>
        <v>37734</v>
      </c>
      <c r="Z59" s="24">
        <f t="shared" si="155"/>
        <v>37734</v>
      </c>
      <c r="AA59" s="24">
        <f t="shared" si="155"/>
        <v>37734</v>
      </c>
      <c r="AB59" s="24">
        <f t="shared" si="155"/>
        <v>37734</v>
      </c>
      <c r="AC59" s="24">
        <f t="shared" si="155"/>
        <v>37734</v>
      </c>
      <c r="AD59" s="24"/>
      <c r="AE59" s="24">
        <f t="shared" si="41"/>
        <v>0</v>
      </c>
      <c r="AF59" s="20">
        <f t="shared" si="45"/>
        <v>0</v>
      </c>
      <c r="AG59" s="20">
        <f t="shared" si="46"/>
        <v>0</v>
      </c>
      <c r="AH59" s="20">
        <f t="shared" si="47"/>
        <v>0</v>
      </c>
      <c r="AI59" s="20">
        <f t="shared" si="48"/>
        <v>0</v>
      </c>
      <c r="AJ59" s="20">
        <f t="shared" si="49"/>
        <v>0</v>
      </c>
      <c r="AL59" s="20">
        <f>ROUND($P59*'Select Tuition Changes'!Y64,0)</f>
        <v>1928</v>
      </c>
      <c r="AM59" s="20">
        <f>ROUND($P59*'Select Tuition Changes'!Z64,0)</f>
        <v>1986</v>
      </c>
      <c r="AN59" s="20">
        <f>ROUND($P59*'Select Tuition Changes'!AA64,0)</f>
        <v>1986</v>
      </c>
      <c r="AO59" s="20">
        <f>ROUND($P59*'Select Tuition Changes'!AB64,0)</f>
        <v>1986</v>
      </c>
      <c r="AP59" s="20">
        <f>ROUND($P59*'Select Tuition Changes'!AC64,0)</f>
        <v>1986</v>
      </c>
      <c r="AQ59" s="20">
        <f>ROUND($P59*'Select Tuition Changes'!AD64,0)</f>
        <v>1986</v>
      </c>
      <c r="AS59" s="24">
        <f t="shared" ref="AS59:AX59" si="156">+AL59</f>
        <v>1928</v>
      </c>
      <c r="AT59" s="24">
        <f t="shared" si="156"/>
        <v>1986</v>
      </c>
      <c r="AU59" s="24">
        <f t="shared" si="156"/>
        <v>1986</v>
      </c>
      <c r="AV59" s="24">
        <f t="shared" si="156"/>
        <v>1986</v>
      </c>
      <c r="AW59" s="24">
        <f t="shared" si="156"/>
        <v>1986</v>
      </c>
      <c r="AX59" s="24">
        <f t="shared" si="156"/>
        <v>1986</v>
      </c>
      <c r="AZ59" s="24">
        <f t="shared" si="43"/>
        <v>0</v>
      </c>
      <c r="BA59" s="20">
        <f t="shared" si="3"/>
        <v>0</v>
      </c>
      <c r="BB59" s="20">
        <f t="shared" si="4"/>
        <v>0</v>
      </c>
      <c r="BC59" s="20">
        <f t="shared" si="5"/>
        <v>0</v>
      </c>
      <c r="BD59" s="20">
        <f t="shared" si="6"/>
        <v>0</v>
      </c>
      <c r="BE59" s="20">
        <f t="shared" si="7"/>
        <v>0</v>
      </c>
      <c r="BG59" s="26">
        <f t="shared" si="10"/>
        <v>1.0300267511055303</v>
      </c>
      <c r="BH59" s="26">
        <f t="shared" si="11"/>
        <v>1</v>
      </c>
      <c r="BI59" s="26">
        <f t="shared" si="12"/>
        <v>1</v>
      </c>
      <c r="BJ59" s="26">
        <f t="shared" si="13"/>
        <v>1</v>
      </c>
      <c r="BK59" s="26">
        <f t="shared" si="14"/>
        <v>1</v>
      </c>
      <c r="BL59" s="26"/>
      <c r="BM59" s="26">
        <f t="shared" si="15"/>
        <v>1.0300267511055303</v>
      </c>
      <c r="BN59" s="26">
        <f t="shared" si="16"/>
        <v>1</v>
      </c>
      <c r="BO59" s="26">
        <f t="shared" si="17"/>
        <v>1</v>
      </c>
      <c r="BP59" s="26">
        <f t="shared" si="18"/>
        <v>1</v>
      </c>
      <c r="BQ59" s="26">
        <f t="shared" si="19"/>
        <v>1</v>
      </c>
      <c r="BR59" s="26"/>
      <c r="BS59" s="26">
        <f t="shared" si="20"/>
        <v>0</v>
      </c>
      <c r="BT59" s="26">
        <f t="shared" si="21"/>
        <v>0</v>
      </c>
      <c r="BU59" s="26">
        <f t="shared" si="22"/>
        <v>0</v>
      </c>
      <c r="BV59" s="26">
        <f t="shared" si="23"/>
        <v>0</v>
      </c>
      <c r="BW59" s="26">
        <f t="shared" si="24"/>
        <v>0</v>
      </c>
      <c r="BX59" s="26"/>
      <c r="BY59" s="26">
        <f t="shared" si="25"/>
        <v>1.0300829875518671</v>
      </c>
      <c r="BZ59" s="26">
        <f t="shared" si="26"/>
        <v>1</v>
      </c>
      <c r="CA59" s="26">
        <f t="shared" si="27"/>
        <v>1</v>
      </c>
      <c r="CB59" s="26">
        <f t="shared" si="28"/>
        <v>1</v>
      </c>
      <c r="CC59" s="26">
        <f t="shared" si="29"/>
        <v>1</v>
      </c>
      <c r="CD59" s="26"/>
      <c r="CE59" s="26">
        <f t="shared" si="30"/>
        <v>1.0300829875518671</v>
      </c>
      <c r="CF59" s="26">
        <f t="shared" si="31"/>
        <v>1</v>
      </c>
      <c r="CG59" s="26">
        <f t="shared" si="32"/>
        <v>1</v>
      </c>
      <c r="CH59" s="26">
        <f t="shared" si="33"/>
        <v>1</v>
      </c>
      <c r="CI59" s="26">
        <f t="shared" si="34"/>
        <v>1</v>
      </c>
      <c r="CJ59" s="26"/>
      <c r="CK59" s="26">
        <f t="shared" si="35"/>
        <v>0</v>
      </c>
      <c r="CL59" s="26">
        <f t="shared" si="36"/>
        <v>0</v>
      </c>
      <c r="CM59" s="26">
        <f t="shared" si="37"/>
        <v>0</v>
      </c>
      <c r="CN59" s="26">
        <f t="shared" si="38"/>
        <v>0</v>
      </c>
      <c r="CO59" s="26">
        <f t="shared" si="39"/>
        <v>0</v>
      </c>
    </row>
    <row r="60" spans="1:93" ht="18" customHeight="1" x14ac:dyDescent="0.25">
      <c r="A60" s="13" t="s">
        <v>9</v>
      </c>
      <c r="B60" s="13" t="s">
        <v>10</v>
      </c>
      <c r="C60" s="13" t="s">
        <v>90</v>
      </c>
      <c r="D60" s="13" t="s">
        <v>30</v>
      </c>
      <c r="E60" s="13" t="s">
        <v>91</v>
      </c>
      <c r="F60" s="13" t="s">
        <v>94</v>
      </c>
      <c r="G60" s="13" t="s">
        <v>95</v>
      </c>
      <c r="H60" s="13" t="s">
        <v>15</v>
      </c>
      <c r="I60" s="13" t="s">
        <v>16</v>
      </c>
      <c r="J60" s="14">
        <f>+'Select Tuition Changes'!S65</f>
        <v>0.03</v>
      </c>
      <c r="K60" s="14">
        <f>+'Select Tuition Changes'!T65</f>
        <v>0</v>
      </c>
      <c r="L60" s="14">
        <f>+'Select Tuition Changes'!U65</f>
        <v>0</v>
      </c>
      <c r="M60" s="14">
        <f>+'Select Tuition Changes'!V65</f>
        <v>0</v>
      </c>
      <c r="N60" s="14">
        <f>+'Select Tuition Changes'!W65</f>
        <v>0</v>
      </c>
      <c r="O60" s="14"/>
      <c r="P60" s="19">
        <v>0.03</v>
      </c>
      <c r="Q60" s="24">
        <f>+'Select Tuition Changes'!Y65-'Tuition Calculations'!AL60</f>
        <v>57682</v>
      </c>
      <c r="R60" s="24">
        <f>+'Select Tuition Changes'!Z65-'Tuition Calculations'!AM60</f>
        <v>59413</v>
      </c>
      <c r="S60" s="24">
        <f>+'Select Tuition Changes'!AA65-'Tuition Calculations'!AN60</f>
        <v>59413</v>
      </c>
      <c r="T60" s="24">
        <f>+'Select Tuition Changes'!AB65-'Tuition Calculations'!AO60</f>
        <v>59413</v>
      </c>
      <c r="U60" s="24">
        <f>+'Select Tuition Changes'!AC65-'Tuition Calculations'!AP60</f>
        <v>59413</v>
      </c>
      <c r="V60" s="24">
        <f>+'Select Tuition Changes'!AD65-'Tuition Calculations'!AQ60</f>
        <v>59413</v>
      </c>
      <c r="W60" s="24"/>
      <c r="X60" s="24">
        <f t="shared" ref="X60:AC60" si="157">+Q59</f>
        <v>36634</v>
      </c>
      <c r="Y60" s="24">
        <f t="shared" si="157"/>
        <v>37734</v>
      </c>
      <c r="Z60" s="24">
        <f t="shared" si="157"/>
        <v>37734</v>
      </c>
      <c r="AA60" s="24">
        <f t="shared" si="157"/>
        <v>37734</v>
      </c>
      <c r="AB60" s="24">
        <f t="shared" si="157"/>
        <v>37734</v>
      </c>
      <c r="AC60" s="24">
        <f t="shared" si="157"/>
        <v>37734</v>
      </c>
      <c r="AD60" s="24"/>
      <c r="AE60" s="24">
        <f t="shared" si="41"/>
        <v>21048</v>
      </c>
      <c r="AF60" s="20">
        <f t="shared" si="45"/>
        <v>21679</v>
      </c>
      <c r="AG60" s="20">
        <f t="shared" si="46"/>
        <v>21679</v>
      </c>
      <c r="AH60" s="20">
        <f t="shared" si="47"/>
        <v>21679</v>
      </c>
      <c r="AI60" s="20">
        <f t="shared" si="48"/>
        <v>21679</v>
      </c>
      <c r="AJ60" s="20">
        <f t="shared" si="49"/>
        <v>21679</v>
      </c>
      <c r="AL60" s="20">
        <f>ROUND($P60*'Select Tuition Changes'!Y65,0)</f>
        <v>1784</v>
      </c>
      <c r="AM60" s="20">
        <f>ROUND($P60*'Select Tuition Changes'!Z65,0)</f>
        <v>1838</v>
      </c>
      <c r="AN60" s="20">
        <f>ROUND($P60*'Select Tuition Changes'!AA65,0)</f>
        <v>1838</v>
      </c>
      <c r="AO60" s="20">
        <f>ROUND($P60*'Select Tuition Changes'!AB65,0)</f>
        <v>1838</v>
      </c>
      <c r="AP60" s="20">
        <f>ROUND($P60*'Select Tuition Changes'!AC65,0)</f>
        <v>1838</v>
      </c>
      <c r="AQ60" s="20">
        <f>ROUND($P60*'Select Tuition Changes'!AD65,0)</f>
        <v>1838</v>
      </c>
      <c r="AS60" s="24">
        <f t="shared" ref="AS60:AX60" si="158">+AL59</f>
        <v>1928</v>
      </c>
      <c r="AT60" s="24">
        <f t="shared" si="158"/>
        <v>1986</v>
      </c>
      <c r="AU60" s="24">
        <f t="shared" si="158"/>
        <v>1986</v>
      </c>
      <c r="AV60" s="24">
        <f t="shared" si="158"/>
        <v>1986</v>
      </c>
      <c r="AW60" s="24">
        <f t="shared" si="158"/>
        <v>1986</v>
      </c>
      <c r="AX60" s="24">
        <f t="shared" si="158"/>
        <v>1986</v>
      </c>
      <c r="AZ60" s="24">
        <f t="shared" si="43"/>
        <v>-144</v>
      </c>
      <c r="BA60" s="20">
        <f t="shared" si="3"/>
        <v>-148</v>
      </c>
      <c r="BB60" s="20">
        <f t="shared" si="4"/>
        <v>-148</v>
      </c>
      <c r="BC60" s="20">
        <f t="shared" si="5"/>
        <v>-148</v>
      </c>
      <c r="BD60" s="20">
        <f t="shared" si="6"/>
        <v>-148</v>
      </c>
      <c r="BE60" s="20">
        <f t="shared" si="7"/>
        <v>-148</v>
      </c>
      <c r="BG60" s="26">
        <f t="shared" si="10"/>
        <v>1.0300093616726189</v>
      </c>
      <c r="BH60" s="26">
        <f t="shared" si="11"/>
        <v>1</v>
      </c>
      <c r="BI60" s="26">
        <f t="shared" si="12"/>
        <v>1</v>
      </c>
      <c r="BJ60" s="26">
        <f t="shared" si="13"/>
        <v>1</v>
      </c>
      <c r="BK60" s="26">
        <f t="shared" si="14"/>
        <v>1</v>
      </c>
      <c r="BL60" s="26"/>
      <c r="BM60" s="26">
        <f t="shared" si="15"/>
        <v>1.0300267511055303</v>
      </c>
      <c r="BN60" s="26">
        <f t="shared" si="16"/>
        <v>1</v>
      </c>
      <c r="BO60" s="26">
        <f t="shared" si="17"/>
        <v>1</v>
      </c>
      <c r="BP60" s="26">
        <f t="shared" si="18"/>
        <v>1</v>
      </c>
      <c r="BQ60" s="26">
        <f t="shared" si="19"/>
        <v>1</v>
      </c>
      <c r="BR60" s="26"/>
      <c r="BS60" s="26">
        <f t="shared" si="20"/>
        <v>1.0299790954009882</v>
      </c>
      <c r="BT60" s="26">
        <f t="shared" si="21"/>
        <v>1</v>
      </c>
      <c r="BU60" s="26">
        <f t="shared" si="22"/>
        <v>1</v>
      </c>
      <c r="BV60" s="26">
        <f t="shared" si="23"/>
        <v>1</v>
      </c>
      <c r="BW60" s="26">
        <f t="shared" si="24"/>
        <v>1</v>
      </c>
      <c r="BX60" s="26"/>
      <c r="BY60" s="26">
        <f t="shared" si="25"/>
        <v>1.0302690582959642</v>
      </c>
      <c r="BZ60" s="26">
        <f t="shared" si="26"/>
        <v>1</v>
      </c>
      <c r="CA60" s="26">
        <f t="shared" si="27"/>
        <v>1</v>
      </c>
      <c r="CB60" s="26">
        <f t="shared" si="28"/>
        <v>1</v>
      </c>
      <c r="CC60" s="26">
        <f t="shared" si="29"/>
        <v>1</v>
      </c>
      <c r="CD60" s="26"/>
      <c r="CE60" s="26">
        <f t="shared" si="30"/>
        <v>1.0300829875518671</v>
      </c>
      <c r="CF60" s="26">
        <f t="shared" si="31"/>
        <v>1</v>
      </c>
      <c r="CG60" s="26">
        <f t="shared" si="32"/>
        <v>1</v>
      </c>
      <c r="CH60" s="26">
        <f t="shared" si="33"/>
        <v>1</v>
      </c>
      <c r="CI60" s="26">
        <f t="shared" si="34"/>
        <v>1</v>
      </c>
      <c r="CJ60" s="26"/>
      <c r="CK60" s="26">
        <f t="shared" si="35"/>
        <v>0</v>
      </c>
      <c r="CL60" s="26">
        <f t="shared" si="36"/>
        <v>0</v>
      </c>
      <c r="CM60" s="26">
        <f t="shared" si="37"/>
        <v>0</v>
      </c>
      <c r="CN60" s="26">
        <f t="shared" si="38"/>
        <v>0</v>
      </c>
      <c r="CO60" s="26">
        <f t="shared" si="39"/>
        <v>0</v>
      </c>
    </row>
    <row r="61" spans="1:93" ht="18" customHeight="1" x14ac:dyDescent="0.25">
      <c r="A61" s="13" t="s">
        <v>9</v>
      </c>
      <c r="B61" s="13" t="s">
        <v>10</v>
      </c>
      <c r="C61" s="13" t="s">
        <v>90</v>
      </c>
      <c r="D61" s="13" t="s">
        <v>30</v>
      </c>
      <c r="E61" s="13" t="s">
        <v>91</v>
      </c>
      <c r="F61" s="13" t="s">
        <v>96</v>
      </c>
      <c r="G61" s="13" t="s">
        <v>97</v>
      </c>
      <c r="H61" s="13" t="s">
        <v>13</v>
      </c>
      <c r="I61" s="13" t="s">
        <v>14</v>
      </c>
      <c r="J61" s="14">
        <f>+'Select Tuition Changes'!S66</f>
        <v>0.03</v>
      </c>
      <c r="K61" s="14">
        <f>+'Select Tuition Changes'!T66</f>
        <v>0</v>
      </c>
      <c r="L61" s="14">
        <f>+'Select Tuition Changes'!U66</f>
        <v>0</v>
      </c>
      <c r="M61" s="14">
        <f>+'Select Tuition Changes'!V66</f>
        <v>0</v>
      </c>
      <c r="N61" s="14">
        <f>+'Select Tuition Changes'!W66</f>
        <v>0</v>
      </c>
      <c r="O61" s="14"/>
      <c r="P61" s="19">
        <v>0.05</v>
      </c>
      <c r="Q61" s="24">
        <f>+'Select Tuition Changes'!Y66-'Tuition Calculations'!AL61</f>
        <v>33864</v>
      </c>
      <c r="R61" s="24">
        <f>+'Select Tuition Changes'!Z66-'Tuition Calculations'!AM61</f>
        <v>34881</v>
      </c>
      <c r="S61" s="24">
        <f>+'Select Tuition Changes'!AA66-'Tuition Calculations'!AN61</f>
        <v>34881</v>
      </c>
      <c r="T61" s="24">
        <f>+'Select Tuition Changes'!AB66-'Tuition Calculations'!AO61</f>
        <v>34881</v>
      </c>
      <c r="U61" s="24">
        <f>+'Select Tuition Changes'!AC66-'Tuition Calculations'!AP61</f>
        <v>34881</v>
      </c>
      <c r="V61" s="24">
        <f>+'Select Tuition Changes'!AD66-'Tuition Calculations'!AQ61</f>
        <v>34881</v>
      </c>
      <c r="W61" s="24"/>
      <c r="X61" s="24">
        <f t="shared" ref="X61:AC61" si="159">+Q61</f>
        <v>33864</v>
      </c>
      <c r="Y61" s="24">
        <f t="shared" si="159"/>
        <v>34881</v>
      </c>
      <c r="Z61" s="24">
        <f t="shared" si="159"/>
        <v>34881</v>
      </c>
      <c r="AA61" s="24">
        <f t="shared" si="159"/>
        <v>34881</v>
      </c>
      <c r="AB61" s="24">
        <f t="shared" si="159"/>
        <v>34881</v>
      </c>
      <c r="AC61" s="24">
        <f t="shared" si="159"/>
        <v>34881</v>
      </c>
      <c r="AD61" s="24"/>
      <c r="AE61" s="24">
        <f t="shared" si="41"/>
        <v>0</v>
      </c>
      <c r="AF61" s="20">
        <f t="shared" si="45"/>
        <v>0</v>
      </c>
      <c r="AG61" s="20">
        <f t="shared" si="46"/>
        <v>0</v>
      </c>
      <c r="AH61" s="20">
        <f t="shared" si="47"/>
        <v>0</v>
      </c>
      <c r="AI61" s="20">
        <f t="shared" si="48"/>
        <v>0</v>
      </c>
      <c r="AJ61" s="20">
        <f t="shared" si="49"/>
        <v>0</v>
      </c>
      <c r="AL61" s="20">
        <f>ROUND($P61*'Select Tuition Changes'!Y66,0)</f>
        <v>1782</v>
      </c>
      <c r="AM61" s="20">
        <f>ROUND($P61*'Select Tuition Changes'!Z66,0)</f>
        <v>1836</v>
      </c>
      <c r="AN61" s="20">
        <f>ROUND($P61*'Select Tuition Changes'!AA66,0)</f>
        <v>1836</v>
      </c>
      <c r="AO61" s="20">
        <f>ROUND($P61*'Select Tuition Changes'!AB66,0)</f>
        <v>1836</v>
      </c>
      <c r="AP61" s="20">
        <f>ROUND($P61*'Select Tuition Changes'!AC66,0)</f>
        <v>1836</v>
      </c>
      <c r="AQ61" s="20">
        <f>ROUND($P61*'Select Tuition Changes'!AD66,0)</f>
        <v>1836</v>
      </c>
      <c r="AS61" s="24">
        <f t="shared" ref="AS61:AX61" si="160">+AL61</f>
        <v>1782</v>
      </c>
      <c r="AT61" s="24">
        <f t="shared" si="160"/>
        <v>1836</v>
      </c>
      <c r="AU61" s="24">
        <f t="shared" si="160"/>
        <v>1836</v>
      </c>
      <c r="AV61" s="24">
        <f t="shared" si="160"/>
        <v>1836</v>
      </c>
      <c r="AW61" s="24">
        <f t="shared" si="160"/>
        <v>1836</v>
      </c>
      <c r="AX61" s="24">
        <f t="shared" si="160"/>
        <v>1836</v>
      </c>
      <c r="AZ61" s="24">
        <f t="shared" si="43"/>
        <v>0</v>
      </c>
      <c r="BA61" s="20">
        <f t="shared" si="3"/>
        <v>0</v>
      </c>
      <c r="BB61" s="20">
        <f t="shared" si="4"/>
        <v>0</v>
      </c>
      <c r="BC61" s="20">
        <f t="shared" si="5"/>
        <v>0</v>
      </c>
      <c r="BD61" s="20">
        <f t="shared" si="6"/>
        <v>0</v>
      </c>
      <c r="BE61" s="20">
        <f t="shared" si="7"/>
        <v>0</v>
      </c>
      <c r="BG61" s="26">
        <f t="shared" si="10"/>
        <v>1.0300318922749823</v>
      </c>
      <c r="BH61" s="26">
        <f t="shared" si="11"/>
        <v>1</v>
      </c>
      <c r="BI61" s="26">
        <f t="shared" si="12"/>
        <v>1</v>
      </c>
      <c r="BJ61" s="26">
        <f t="shared" si="13"/>
        <v>1</v>
      </c>
      <c r="BK61" s="26">
        <f t="shared" si="14"/>
        <v>1</v>
      </c>
      <c r="BL61" s="26"/>
      <c r="BM61" s="26">
        <f t="shared" si="15"/>
        <v>1.0300318922749823</v>
      </c>
      <c r="BN61" s="26">
        <f t="shared" si="16"/>
        <v>1</v>
      </c>
      <c r="BO61" s="26">
        <f t="shared" si="17"/>
        <v>1</v>
      </c>
      <c r="BP61" s="26">
        <f t="shared" si="18"/>
        <v>1</v>
      </c>
      <c r="BQ61" s="26">
        <f t="shared" si="19"/>
        <v>1</v>
      </c>
      <c r="BR61" s="26"/>
      <c r="BS61" s="26">
        <f t="shared" si="20"/>
        <v>0</v>
      </c>
      <c r="BT61" s="26">
        <f t="shared" si="21"/>
        <v>0</v>
      </c>
      <c r="BU61" s="26">
        <f t="shared" si="22"/>
        <v>0</v>
      </c>
      <c r="BV61" s="26">
        <f t="shared" si="23"/>
        <v>0</v>
      </c>
      <c r="BW61" s="26">
        <f t="shared" si="24"/>
        <v>0</v>
      </c>
      <c r="BX61" s="26"/>
      <c r="BY61" s="26">
        <f t="shared" si="25"/>
        <v>1.0303030303030303</v>
      </c>
      <c r="BZ61" s="26">
        <f t="shared" si="26"/>
        <v>1</v>
      </c>
      <c r="CA61" s="26">
        <f t="shared" si="27"/>
        <v>1</v>
      </c>
      <c r="CB61" s="26">
        <f t="shared" si="28"/>
        <v>1</v>
      </c>
      <c r="CC61" s="26">
        <f t="shared" si="29"/>
        <v>1</v>
      </c>
      <c r="CD61" s="26"/>
      <c r="CE61" s="26">
        <f t="shared" si="30"/>
        <v>1.0303030303030303</v>
      </c>
      <c r="CF61" s="26">
        <f t="shared" si="31"/>
        <v>1</v>
      </c>
      <c r="CG61" s="26">
        <f t="shared" si="32"/>
        <v>1</v>
      </c>
      <c r="CH61" s="26">
        <f t="shared" si="33"/>
        <v>1</v>
      </c>
      <c r="CI61" s="26">
        <f t="shared" si="34"/>
        <v>1</v>
      </c>
      <c r="CJ61" s="26"/>
      <c r="CK61" s="26">
        <f t="shared" si="35"/>
        <v>0</v>
      </c>
      <c r="CL61" s="26">
        <f t="shared" si="36"/>
        <v>0</v>
      </c>
      <c r="CM61" s="26">
        <f t="shared" si="37"/>
        <v>0</v>
      </c>
      <c r="CN61" s="26">
        <f t="shared" si="38"/>
        <v>0</v>
      </c>
      <c r="CO61" s="26">
        <f t="shared" si="39"/>
        <v>0</v>
      </c>
    </row>
    <row r="62" spans="1:93" ht="18" customHeight="1" x14ac:dyDescent="0.25">
      <c r="A62" s="13" t="s">
        <v>9</v>
      </c>
      <c r="B62" s="13" t="s">
        <v>10</v>
      </c>
      <c r="C62" s="13" t="s">
        <v>90</v>
      </c>
      <c r="D62" s="13" t="s">
        <v>30</v>
      </c>
      <c r="E62" s="13" t="s">
        <v>91</v>
      </c>
      <c r="F62" s="13" t="s">
        <v>96</v>
      </c>
      <c r="G62" s="13" t="s">
        <v>97</v>
      </c>
      <c r="H62" s="13" t="s">
        <v>15</v>
      </c>
      <c r="I62" s="13" t="s">
        <v>16</v>
      </c>
      <c r="J62" s="14">
        <f>+'Select Tuition Changes'!S67</f>
        <v>0.03</v>
      </c>
      <c r="K62" s="14">
        <f>+'Select Tuition Changes'!T67</f>
        <v>0</v>
      </c>
      <c r="L62" s="14">
        <f>+'Select Tuition Changes'!U67</f>
        <v>0</v>
      </c>
      <c r="M62" s="14">
        <f>+'Select Tuition Changes'!V67</f>
        <v>0</v>
      </c>
      <c r="N62" s="14">
        <f>+'Select Tuition Changes'!W67</f>
        <v>0</v>
      </c>
      <c r="O62" s="14"/>
      <c r="P62" s="19">
        <v>0.03</v>
      </c>
      <c r="Q62" s="24">
        <f>+'Select Tuition Changes'!Y67-'Tuition Calculations'!AL62</f>
        <v>57682</v>
      </c>
      <c r="R62" s="24">
        <f>+'Select Tuition Changes'!Z67-'Tuition Calculations'!AM62</f>
        <v>59413</v>
      </c>
      <c r="S62" s="24">
        <f>+'Select Tuition Changes'!AA67-'Tuition Calculations'!AN62</f>
        <v>59413</v>
      </c>
      <c r="T62" s="24">
        <f>+'Select Tuition Changes'!AB67-'Tuition Calculations'!AO62</f>
        <v>59413</v>
      </c>
      <c r="U62" s="24">
        <f>+'Select Tuition Changes'!AC67-'Tuition Calculations'!AP62</f>
        <v>59413</v>
      </c>
      <c r="V62" s="24">
        <f>+'Select Tuition Changes'!AD67-'Tuition Calculations'!AQ62</f>
        <v>59413</v>
      </c>
      <c r="W62" s="24"/>
      <c r="X62" s="24">
        <f t="shared" ref="X62:AC62" si="161">+Q61</f>
        <v>33864</v>
      </c>
      <c r="Y62" s="24">
        <f t="shared" si="161"/>
        <v>34881</v>
      </c>
      <c r="Z62" s="24">
        <f t="shared" si="161"/>
        <v>34881</v>
      </c>
      <c r="AA62" s="24">
        <f t="shared" si="161"/>
        <v>34881</v>
      </c>
      <c r="AB62" s="24">
        <f t="shared" si="161"/>
        <v>34881</v>
      </c>
      <c r="AC62" s="24">
        <f t="shared" si="161"/>
        <v>34881</v>
      </c>
      <c r="AD62" s="24"/>
      <c r="AE62" s="24">
        <f t="shared" si="41"/>
        <v>23818</v>
      </c>
      <c r="AF62" s="20">
        <f t="shared" si="45"/>
        <v>24532</v>
      </c>
      <c r="AG62" s="20">
        <f t="shared" si="46"/>
        <v>24532</v>
      </c>
      <c r="AH62" s="20">
        <f t="shared" si="47"/>
        <v>24532</v>
      </c>
      <c r="AI62" s="20">
        <f t="shared" si="48"/>
        <v>24532</v>
      </c>
      <c r="AJ62" s="20">
        <f t="shared" si="49"/>
        <v>24532</v>
      </c>
      <c r="AL62" s="20">
        <f>ROUND($P62*'Select Tuition Changes'!Y67,0)</f>
        <v>1784</v>
      </c>
      <c r="AM62" s="20">
        <f>ROUND($P62*'Select Tuition Changes'!Z67,0)</f>
        <v>1838</v>
      </c>
      <c r="AN62" s="20">
        <f>ROUND($P62*'Select Tuition Changes'!AA67,0)</f>
        <v>1838</v>
      </c>
      <c r="AO62" s="20">
        <f>ROUND($P62*'Select Tuition Changes'!AB67,0)</f>
        <v>1838</v>
      </c>
      <c r="AP62" s="20">
        <f>ROUND($P62*'Select Tuition Changes'!AC67,0)</f>
        <v>1838</v>
      </c>
      <c r="AQ62" s="20">
        <f>ROUND($P62*'Select Tuition Changes'!AD67,0)</f>
        <v>1838</v>
      </c>
      <c r="AS62" s="24">
        <f t="shared" ref="AS62:AX62" si="162">+AL61</f>
        <v>1782</v>
      </c>
      <c r="AT62" s="24">
        <f t="shared" si="162"/>
        <v>1836</v>
      </c>
      <c r="AU62" s="24">
        <f t="shared" si="162"/>
        <v>1836</v>
      </c>
      <c r="AV62" s="24">
        <f t="shared" si="162"/>
        <v>1836</v>
      </c>
      <c r="AW62" s="24">
        <f t="shared" si="162"/>
        <v>1836</v>
      </c>
      <c r="AX62" s="24">
        <f t="shared" si="162"/>
        <v>1836</v>
      </c>
      <c r="AZ62" s="24">
        <f t="shared" si="43"/>
        <v>2</v>
      </c>
      <c r="BA62" s="20">
        <f t="shared" si="3"/>
        <v>2</v>
      </c>
      <c r="BB62" s="20">
        <f t="shared" si="4"/>
        <v>2</v>
      </c>
      <c r="BC62" s="20">
        <f t="shared" si="5"/>
        <v>2</v>
      </c>
      <c r="BD62" s="20">
        <f t="shared" si="6"/>
        <v>2</v>
      </c>
      <c r="BE62" s="20">
        <f t="shared" si="7"/>
        <v>2</v>
      </c>
      <c r="BG62" s="26">
        <f t="shared" si="10"/>
        <v>1.0300093616726189</v>
      </c>
      <c r="BH62" s="26">
        <f t="shared" si="11"/>
        <v>1</v>
      </c>
      <c r="BI62" s="26">
        <f t="shared" si="12"/>
        <v>1</v>
      </c>
      <c r="BJ62" s="26">
        <f t="shared" si="13"/>
        <v>1</v>
      </c>
      <c r="BK62" s="26">
        <f t="shared" si="14"/>
        <v>1</v>
      </c>
      <c r="BL62" s="26"/>
      <c r="BM62" s="26">
        <f t="shared" si="15"/>
        <v>1.0300318922749823</v>
      </c>
      <c r="BN62" s="26">
        <f t="shared" si="16"/>
        <v>1</v>
      </c>
      <c r="BO62" s="26">
        <f t="shared" si="17"/>
        <v>1</v>
      </c>
      <c r="BP62" s="26">
        <f t="shared" si="18"/>
        <v>1</v>
      </c>
      <c r="BQ62" s="26">
        <f t="shared" si="19"/>
        <v>1</v>
      </c>
      <c r="BR62" s="26"/>
      <c r="BS62" s="26">
        <f t="shared" si="20"/>
        <v>1.0299773280712066</v>
      </c>
      <c r="BT62" s="26">
        <f t="shared" si="21"/>
        <v>1</v>
      </c>
      <c r="BU62" s="26">
        <f t="shared" si="22"/>
        <v>1</v>
      </c>
      <c r="BV62" s="26">
        <f t="shared" si="23"/>
        <v>1</v>
      </c>
      <c r="BW62" s="26">
        <f t="shared" si="24"/>
        <v>1</v>
      </c>
      <c r="BX62" s="26"/>
      <c r="BY62" s="26">
        <f t="shared" si="25"/>
        <v>1.0302690582959642</v>
      </c>
      <c r="BZ62" s="26">
        <f t="shared" si="26"/>
        <v>1</v>
      </c>
      <c r="CA62" s="26">
        <f t="shared" si="27"/>
        <v>1</v>
      </c>
      <c r="CB62" s="26">
        <f t="shared" si="28"/>
        <v>1</v>
      </c>
      <c r="CC62" s="26">
        <f t="shared" si="29"/>
        <v>1</v>
      </c>
      <c r="CD62" s="26"/>
      <c r="CE62" s="26">
        <f t="shared" si="30"/>
        <v>1.0303030303030303</v>
      </c>
      <c r="CF62" s="26">
        <f t="shared" si="31"/>
        <v>1</v>
      </c>
      <c r="CG62" s="26">
        <f t="shared" si="32"/>
        <v>1</v>
      </c>
      <c r="CH62" s="26">
        <f t="shared" si="33"/>
        <v>1</v>
      </c>
      <c r="CI62" s="26">
        <f t="shared" si="34"/>
        <v>1</v>
      </c>
      <c r="CJ62" s="26"/>
      <c r="CK62" s="26">
        <f t="shared" si="35"/>
        <v>1</v>
      </c>
      <c r="CL62" s="26">
        <f t="shared" si="36"/>
        <v>1</v>
      </c>
      <c r="CM62" s="26">
        <f t="shared" si="37"/>
        <v>1</v>
      </c>
      <c r="CN62" s="26">
        <f t="shared" si="38"/>
        <v>1</v>
      </c>
      <c r="CO62" s="26">
        <f t="shared" si="39"/>
        <v>1</v>
      </c>
    </row>
    <row r="63" spans="1:93" ht="18" customHeight="1" x14ac:dyDescent="0.25">
      <c r="A63" s="13" t="s">
        <v>9</v>
      </c>
      <c r="B63" s="13" t="s">
        <v>10</v>
      </c>
      <c r="C63" s="13" t="s">
        <v>98</v>
      </c>
      <c r="D63" s="13" t="s">
        <v>34</v>
      </c>
      <c r="E63" s="13" t="s">
        <v>99</v>
      </c>
      <c r="F63" s="13" t="s">
        <v>65</v>
      </c>
      <c r="G63" s="13" t="s">
        <v>100</v>
      </c>
      <c r="H63" s="13" t="s">
        <v>13</v>
      </c>
      <c r="I63" s="13" t="s">
        <v>14</v>
      </c>
      <c r="J63" s="14">
        <f>+'Select Tuition Changes'!S68</f>
        <v>0.03</v>
      </c>
      <c r="K63" s="14">
        <f>+'Select Tuition Changes'!T68</f>
        <v>0.03</v>
      </c>
      <c r="L63" s="14">
        <f>+'Select Tuition Changes'!U68</f>
        <v>0.03</v>
      </c>
      <c r="M63" s="14">
        <f>+'Select Tuition Changes'!V68</f>
        <v>0.03</v>
      </c>
      <c r="N63" s="14">
        <f>+'Select Tuition Changes'!W68</f>
        <v>0.03</v>
      </c>
      <c r="O63" s="14"/>
      <c r="P63" s="19">
        <v>0.03</v>
      </c>
      <c r="Q63" s="24">
        <f>+'Select Tuition Changes'!Y68-'Tuition Calculations'!AL63</f>
        <v>13753</v>
      </c>
      <c r="R63" s="24">
        <f>+'Select Tuition Changes'!Z68-'Tuition Calculations'!AM63</f>
        <v>14166</v>
      </c>
      <c r="S63" s="24">
        <f>+'Select Tuition Changes'!AA68-'Tuition Calculations'!AN63</f>
        <v>14594</v>
      </c>
      <c r="T63" s="24">
        <f>+'Select Tuition Changes'!AB68-'Tuition Calculations'!AO63</f>
        <v>15033</v>
      </c>
      <c r="U63" s="24">
        <f>+'Select Tuition Changes'!AC68-'Tuition Calculations'!AP63</f>
        <v>15484</v>
      </c>
      <c r="V63" s="24">
        <f>+'Select Tuition Changes'!AD68-'Tuition Calculations'!AQ63</f>
        <v>15950</v>
      </c>
      <c r="W63" s="24"/>
      <c r="X63" s="24">
        <f t="shared" ref="X63:AC63" si="163">+Q63</f>
        <v>13753</v>
      </c>
      <c r="Y63" s="24">
        <f t="shared" si="163"/>
        <v>14166</v>
      </c>
      <c r="Z63" s="24">
        <f t="shared" si="163"/>
        <v>14594</v>
      </c>
      <c r="AA63" s="24">
        <f t="shared" si="163"/>
        <v>15033</v>
      </c>
      <c r="AB63" s="24">
        <f t="shared" si="163"/>
        <v>15484</v>
      </c>
      <c r="AC63" s="24">
        <f t="shared" si="163"/>
        <v>15950</v>
      </c>
      <c r="AD63" s="24"/>
      <c r="AE63" s="24">
        <f t="shared" si="41"/>
        <v>0</v>
      </c>
      <c r="AF63" s="20">
        <f t="shared" si="45"/>
        <v>0</v>
      </c>
      <c r="AG63" s="20">
        <f t="shared" si="46"/>
        <v>0</v>
      </c>
      <c r="AH63" s="20">
        <f t="shared" si="47"/>
        <v>0</v>
      </c>
      <c r="AI63" s="20">
        <f t="shared" si="48"/>
        <v>0</v>
      </c>
      <c r="AJ63" s="20">
        <f t="shared" si="49"/>
        <v>0</v>
      </c>
      <c r="AL63" s="20">
        <f>ROUND($P63*'Select Tuition Changes'!Y68,0)</f>
        <v>425</v>
      </c>
      <c r="AM63" s="20">
        <f>ROUND($P63*'Select Tuition Changes'!Z68,0)</f>
        <v>438</v>
      </c>
      <c r="AN63" s="20">
        <f>ROUND($P63*'Select Tuition Changes'!AA68,0)</f>
        <v>451</v>
      </c>
      <c r="AO63" s="20">
        <f>ROUND($P63*'Select Tuition Changes'!AB68,0)</f>
        <v>465</v>
      </c>
      <c r="AP63" s="20">
        <f>ROUND($P63*'Select Tuition Changes'!AC68,0)</f>
        <v>479</v>
      </c>
      <c r="AQ63" s="20">
        <f>ROUND($P63*'Select Tuition Changes'!AD68,0)</f>
        <v>493</v>
      </c>
      <c r="AS63" s="24">
        <f t="shared" ref="AS63:AX63" si="164">+AL63</f>
        <v>425</v>
      </c>
      <c r="AT63" s="24">
        <f t="shared" si="164"/>
        <v>438</v>
      </c>
      <c r="AU63" s="24">
        <f t="shared" si="164"/>
        <v>451</v>
      </c>
      <c r="AV63" s="24">
        <f t="shared" si="164"/>
        <v>465</v>
      </c>
      <c r="AW63" s="24">
        <f t="shared" si="164"/>
        <v>479</v>
      </c>
      <c r="AX63" s="24">
        <f t="shared" si="164"/>
        <v>493</v>
      </c>
      <c r="AZ63" s="24">
        <f t="shared" si="43"/>
        <v>0</v>
      </c>
      <c r="BA63" s="20">
        <f t="shared" si="3"/>
        <v>0</v>
      </c>
      <c r="BB63" s="20">
        <f t="shared" si="4"/>
        <v>0</v>
      </c>
      <c r="BC63" s="20">
        <f t="shared" si="5"/>
        <v>0</v>
      </c>
      <c r="BD63" s="20">
        <f t="shared" si="6"/>
        <v>0</v>
      </c>
      <c r="BE63" s="20">
        <f t="shared" si="7"/>
        <v>0</v>
      </c>
      <c r="BG63" s="26">
        <f t="shared" si="10"/>
        <v>1.0300298116774522</v>
      </c>
      <c r="BH63" s="26">
        <f t="shared" si="11"/>
        <v>1.0302131865028943</v>
      </c>
      <c r="BI63" s="26">
        <f t="shared" si="12"/>
        <v>1.0300808551459504</v>
      </c>
      <c r="BJ63" s="26">
        <f t="shared" si="13"/>
        <v>1.0300006652032196</v>
      </c>
      <c r="BK63" s="26">
        <f t="shared" si="14"/>
        <v>1.0300955825368121</v>
      </c>
      <c r="BL63" s="26"/>
      <c r="BM63" s="26">
        <f t="shared" si="15"/>
        <v>1.0300298116774522</v>
      </c>
      <c r="BN63" s="26">
        <f t="shared" si="16"/>
        <v>1.0302131865028943</v>
      </c>
      <c r="BO63" s="26">
        <f t="shared" si="17"/>
        <v>1.0300808551459504</v>
      </c>
      <c r="BP63" s="26">
        <f t="shared" si="18"/>
        <v>1.0300006652032196</v>
      </c>
      <c r="BQ63" s="26">
        <f t="shared" si="19"/>
        <v>1.0300955825368121</v>
      </c>
      <c r="BR63" s="26"/>
      <c r="BS63" s="26">
        <f t="shared" si="20"/>
        <v>0</v>
      </c>
      <c r="BT63" s="26">
        <f t="shared" si="21"/>
        <v>0</v>
      </c>
      <c r="BU63" s="26">
        <f t="shared" si="22"/>
        <v>0</v>
      </c>
      <c r="BV63" s="26">
        <f t="shared" si="23"/>
        <v>0</v>
      </c>
      <c r="BW63" s="26">
        <f t="shared" si="24"/>
        <v>0</v>
      </c>
      <c r="BX63" s="26"/>
      <c r="BY63" s="26">
        <f t="shared" si="25"/>
        <v>1.0305882352941176</v>
      </c>
      <c r="BZ63" s="26">
        <f t="shared" si="26"/>
        <v>1.0296803652968036</v>
      </c>
      <c r="CA63" s="26">
        <f t="shared" si="27"/>
        <v>1.0310421286031042</v>
      </c>
      <c r="CB63" s="26">
        <f t="shared" si="28"/>
        <v>1.0301075268817204</v>
      </c>
      <c r="CC63" s="26">
        <f t="shared" si="29"/>
        <v>1.0292275574112735</v>
      </c>
      <c r="CD63" s="26"/>
      <c r="CE63" s="26">
        <f t="shared" si="30"/>
        <v>1.0305882352941176</v>
      </c>
      <c r="CF63" s="26">
        <f t="shared" si="31"/>
        <v>1.0296803652968036</v>
      </c>
      <c r="CG63" s="26">
        <f t="shared" si="32"/>
        <v>1.0310421286031042</v>
      </c>
      <c r="CH63" s="26">
        <f t="shared" si="33"/>
        <v>1.0301075268817204</v>
      </c>
      <c r="CI63" s="26">
        <f t="shared" si="34"/>
        <v>1.0292275574112735</v>
      </c>
      <c r="CJ63" s="26"/>
      <c r="CK63" s="26">
        <f t="shared" si="35"/>
        <v>0</v>
      </c>
      <c r="CL63" s="26">
        <f t="shared" si="36"/>
        <v>0</v>
      </c>
      <c r="CM63" s="26">
        <f t="shared" si="37"/>
        <v>0</v>
      </c>
      <c r="CN63" s="26">
        <f t="shared" si="38"/>
        <v>0</v>
      </c>
      <c r="CO63" s="26">
        <f t="shared" si="39"/>
        <v>0</v>
      </c>
    </row>
    <row r="64" spans="1:93" ht="18" customHeight="1" x14ac:dyDescent="0.25">
      <c r="A64" s="13" t="s">
        <v>9</v>
      </c>
      <c r="B64" s="13" t="s">
        <v>10</v>
      </c>
      <c r="C64" s="13" t="s">
        <v>98</v>
      </c>
      <c r="D64" s="13" t="s">
        <v>34</v>
      </c>
      <c r="E64" s="13" t="s">
        <v>99</v>
      </c>
      <c r="F64" s="13" t="s">
        <v>65</v>
      </c>
      <c r="G64" s="13" t="s">
        <v>100</v>
      </c>
      <c r="H64" s="13" t="s">
        <v>15</v>
      </c>
      <c r="I64" s="13" t="s">
        <v>16</v>
      </c>
      <c r="J64" s="14">
        <f>+'Select Tuition Changes'!S69</f>
        <v>0.03</v>
      </c>
      <c r="K64" s="14">
        <f>+'Select Tuition Changes'!T69</f>
        <v>0.03</v>
      </c>
      <c r="L64" s="14">
        <f>+'Select Tuition Changes'!U69</f>
        <v>0.03</v>
      </c>
      <c r="M64" s="14">
        <f>+'Select Tuition Changes'!V69</f>
        <v>0.03</v>
      </c>
      <c r="N64" s="14">
        <f>+'Select Tuition Changes'!W69</f>
        <v>0.03</v>
      </c>
      <c r="O64" s="14"/>
      <c r="P64" s="19">
        <v>3.5000000000000003E-2</v>
      </c>
      <c r="Q64" s="24">
        <f>+'Select Tuition Changes'!Y69-'Tuition Calculations'!AL64</f>
        <v>26423</v>
      </c>
      <c r="R64" s="24">
        <f>+'Select Tuition Changes'!Z69-'Tuition Calculations'!AM64</f>
        <v>27216</v>
      </c>
      <c r="S64" s="24">
        <f>+'Select Tuition Changes'!AA69-'Tuition Calculations'!AN64</f>
        <v>28035</v>
      </c>
      <c r="T64" s="24">
        <f>+'Select Tuition Changes'!AB69-'Tuition Calculations'!AO64</f>
        <v>28878</v>
      </c>
      <c r="U64" s="24">
        <f>+'Select Tuition Changes'!AC69-'Tuition Calculations'!AP64</f>
        <v>29746</v>
      </c>
      <c r="V64" s="24">
        <f>+'Select Tuition Changes'!AD69-'Tuition Calculations'!AQ64</f>
        <v>30641</v>
      </c>
      <c r="W64" s="24"/>
      <c r="X64" s="24">
        <f t="shared" ref="X64:AC64" si="165">+Q63</f>
        <v>13753</v>
      </c>
      <c r="Y64" s="24">
        <f t="shared" si="165"/>
        <v>14166</v>
      </c>
      <c r="Z64" s="24">
        <f t="shared" si="165"/>
        <v>14594</v>
      </c>
      <c r="AA64" s="24">
        <f t="shared" si="165"/>
        <v>15033</v>
      </c>
      <c r="AB64" s="24">
        <f t="shared" si="165"/>
        <v>15484</v>
      </c>
      <c r="AC64" s="24">
        <f t="shared" si="165"/>
        <v>15950</v>
      </c>
      <c r="AD64" s="24"/>
      <c r="AE64" s="24">
        <f t="shared" si="41"/>
        <v>12670</v>
      </c>
      <c r="AF64" s="20">
        <f t="shared" si="45"/>
        <v>13050</v>
      </c>
      <c r="AG64" s="20">
        <f t="shared" si="46"/>
        <v>13441</v>
      </c>
      <c r="AH64" s="20">
        <f t="shared" si="47"/>
        <v>13845</v>
      </c>
      <c r="AI64" s="20">
        <f t="shared" si="48"/>
        <v>14262</v>
      </c>
      <c r="AJ64" s="20">
        <f t="shared" si="49"/>
        <v>14691</v>
      </c>
      <c r="AL64" s="20">
        <f>ROUND($P64*'Select Tuition Changes'!Y69,0)</f>
        <v>958</v>
      </c>
      <c r="AM64" s="20">
        <f>ROUND($P64*'Select Tuition Changes'!Z69,0)</f>
        <v>987</v>
      </c>
      <c r="AN64" s="20">
        <f>ROUND($P64*'Select Tuition Changes'!AA69,0)</f>
        <v>1017</v>
      </c>
      <c r="AO64" s="20">
        <f>ROUND($P64*'Select Tuition Changes'!AB69,0)</f>
        <v>1047</v>
      </c>
      <c r="AP64" s="20">
        <f>ROUND($P64*'Select Tuition Changes'!AC69,0)</f>
        <v>1079</v>
      </c>
      <c r="AQ64" s="20">
        <f>ROUND($P64*'Select Tuition Changes'!AD69,0)</f>
        <v>1111</v>
      </c>
      <c r="AS64" s="24">
        <f t="shared" ref="AS64:AX64" si="166">+AL63</f>
        <v>425</v>
      </c>
      <c r="AT64" s="24">
        <f t="shared" si="166"/>
        <v>438</v>
      </c>
      <c r="AU64" s="24">
        <f t="shared" si="166"/>
        <v>451</v>
      </c>
      <c r="AV64" s="24">
        <f t="shared" si="166"/>
        <v>465</v>
      </c>
      <c r="AW64" s="24">
        <f t="shared" si="166"/>
        <v>479</v>
      </c>
      <c r="AX64" s="24">
        <f t="shared" si="166"/>
        <v>493</v>
      </c>
      <c r="AZ64" s="24">
        <f t="shared" si="43"/>
        <v>533</v>
      </c>
      <c r="BA64" s="20">
        <f t="shared" si="3"/>
        <v>549</v>
      </c>
      <c r="BB64" s="20">
        <f t="shared" si="4"/>
        <v>566</v>
      </c>
      <c r="BC64" s="20">
        <f t="shared" si="5"/>
        <v>582</v>
      </c>
      <c r="BD64" s="20">
        <f t="shared" si="6"/>
        <v>600</v>
      </c>
      <c r="BE64" s="20">
        <f t="shared" si="7"/>
        <v>618</v>
      </c>
      <c r="BG64" s="26">
        <f t="shared" si="10"/>
        <v>1.0300117322030049</v>
      </c>
      <c r="BH64" s="26">
        <f t="shared" si="11"/>
        <v>1.0300925925925926</v>
      </c>
      <c r="BI64" s="26">
        <f t="shared" si="12"/>
        <v>1.0300695559122526</v>
      </c>
      <c r="BJ64" s="26">
        <f t="shared" si="13"/>
        <v>1.0300574832052081</v>
      </c>
      <c r="BK64" s="26">
        <f t="shared" si="14"/>
        <v>1.0300880790694547</v>
      </c>
      <c r="BL64" s="26"/>
      <c r="BM64" s="26">
        <f t="shared" si="15"/>
        <v>1.0300298116774522</v>
      </c>
      <c r="BN64" s="26">
        <f t="shared" si="16"/>
        <v>1.0302131865028943</v>
      </c>
      <c r="BO64" s="26">
        <f t="shared" si="17"/>
        <v>1.0300808551459504</v>
      </c>
      <c r="BP64" s="26">
        <f t="shared" si="18"/>
        <v>1.0300006652032196</v>
      </c>
      <c r="BQ64" s="26">
        <f t="shared" si="19"/>
        <v>1.0300955825368121</v>
      </c>
      <c r="BR64" s="26"/>
      <c r="BS64" s="26">
        <f t="shared" si="20"/>
        <v>1.0299921073401737</v>
      </c>
      <c r="BT64" s="26">
        <f t="shared" si="21"/>
        <v>1.0299616858237548</v>
      </c>
      <c r="BU64" s="26">
        <f t="shared" si="22"/>
        <v>1.0300572874042111</v>
      </c>
      <c r="BV64" s="26">
        <f t="shared" si="23"/>
        <v>1.0301191765980497</v>
      </c>
      <c r="BW64" s="26">
        <f t="shared" si="24"/>
        <v>1.0300799326882626</v>
      </c>
      <c r="BX64" s="26"/>
      <c r="BY64" s="26">
        <f t="shared" si="25"/>
        <v>1.0302713987473904</v>
      </c>
      <c r="BZ64" s="26">
        <f t="shared" si="26"/>
        <v>1.0303951367781155</v>
      </c>
      <c r="CA64" s="26">
        <f t="shared" si="27"/>
        <v>1.0294985250737463</v>
      </c>
      <c r="CB64" s="26">
        <f t="shared" si="28"/>
        <v>1.0305635148042025</v>
      </c>
      <c r="CC64" s="26">
        <f t="shared" si="29"/>
        <v>1.0296570898980537</v>
      </c>
      <c r="CD64" s="26"/>
      <c r="CE64" s="26">
        <f t="shared" si="30"/>
        <v>1.0305882352941176</v>
      </c>
      <c r="CF64" s="26">
        <f t="shared" si="31"/>
        <v>1.0296803652968036</v>
      </c>
      <c r="CG64" s="26">
        <f t="shared" si="32"/>
        <v>1.0310421286031042</v>
      </c>
      <c r="CH64" s="26">
        <f t="shared" si="33"/>
        <v>1.0301075268817204</v>
      </c>
      <c r="CI64" s="26">
        <f t="shared" si="34"/>
        <v>1.0292275574112735</v>
      </c>
      <c r="CJ64" s="26"/>
      <c r="CK64" s="26">
        <f t="shared" si="35"/>
        <v>1.0300187617260788</v>
      </c>
      <c r="CL64" s="26">
        <f t="shared" si="36"/>
        <v>1.0309653916211294</v>
      </c>
      <c r="CM64" s="26">
        <f t="shared" si="37"/>
        <v>1.0282685512367491</v>
      </c>
      <c r="CN64" s="26">
        <f t="shared" si="38"/>
        <v>1.0309278350515463</v>
      </c>
      <c r="CO64" s="26">
        <f t="shared" si="39"/>
        <v>1.03</v>
      </c>
    </row>
    <row r="65" spans="1:93" ht="18" customHeight="1" x14ac:dyDescent="0.25">
      <c r="A65" s="13" t="s">
        <v>9</v>
      </c>
      <c r="B65" s="13" t="s">
        <v>10</v>
      </c>
      <c r="C65" s="13" t="s">
        <v>98</v>
      </c>
      <c r="D65" s="13" t="s">
        <v>34</v>
      </c>
      <c r="E65" s="13" t="s">
        <v>99</v>
      </c>
      <c r="F65" s="13" t="s">
        <v>101</v>
      </c>
      <c r="G65" s="13" t="s">
        <v>102</v>
      </c>
      <c r="H65" s="13" t="s">
        <v>13</v>
      </c>
      <c r="I65" s="13" t="s">
        <v>14</v>
      </c>
      <c r="J65" s="14">
        <f>+'Select Tuition Changes'!S70</f>
        <v>0.03</v>
      </c>
      <c r="K65" s="14">
        <f>+'Select Tuition Changes'!T70</f>
        <v>0.03</v>
      </c>
      <c r="L65" s="14">
        <f>+'Select Tuition Changes'!U70</f>
        <v>0.03</v>
      </c>
      <c r="M65" s="14">
        <f>+'Select Tuition Changes'!V70</f>
        <v>0.03</v>
      </c>
      <c r="N65" s="14">
        <f>+'Select Tuition Changes'!W70</f>
        <v>0.03</v>
      </c>
      <c r="O65" s="14"/>
      <c r="P65" s="19">
        <v>0.03</v>
      </c>
      <c r="Q65" s="24">
        <f>+'Select Tuition Changes'!Y70-'Tuition Calculations'!AL65</f>
        <v>15275</v>
      </c>
      <c r="R65" s="24">
        <f>+'Select Tuition Changes'!Z70-'Tuition Calculations'!AM65</f>
        <v>15734</v>
      </c>
      <c r="S65" s="24">
        <f>+'Select Tuition Changes'!AA70-'Tuition Calculations'!AN65</f>
        <v>16209</v>
      </c>
      <c r="T65" s="24">
        <f>+'Select Tuition Changes'!AB70-'Tuition Calculations'!AO65</f>
        <v>16698</v>
      </c>
      <c r="U65" s="24">
        <f>+'Select Tuition Changes'!AC70-'Tuition Calculations'!AP65</f>
        <v>17201</v>
      </c>
      <c r="V65" s="24">
        <f>+'Select Tuition Changes'!AD70-'Tuition Calculations'!AQ65</f>
        <v>17719</v>
      </c>
      <c r="W65" s="24"/>
      <c r="X65" s="24">
        <f t="shared" ref="X65:AC65" si="167">+Q65</f>
        <v>15275</v>
      </c>
      <c r="Y65" s="24">
        <f t="shared" si="167"/>
        <v>15734</v>
      </c>
      <c r="Z65" s="24">
        <f t="shared" si="167"/>
        <v>16209</v>
      </c>
      <c r="AA65" s="24">
        <f t="shared" si="167"/>
        <v>16698</v>
      </c>
      <c r="AB65" s="24">
        <f t="shared" si="167"/>
        <v>17201</v>
      </c>
      <c r="AC65" s="24">
        <f t="shared" si="167"/>
        <v>17719</v>
      </c>
      <c r="AD65" s="24"/>
      <c r="AE65" s="24">
        <f t="shared" si="41"/>
        <v>0</v>
      </c>
      <c r="AF65" s="20">
        <f t="shared" si="45"/>
        <v>0</v>
      </c>
      <c r="AG65" s="20">
        <f t="shared" si="46"/>
        <v>0</v>
      </c>
      <c r="AH65" s="20">
        <f t="shared" si="47"/>
        <v>0</v>
      </c>
      <c r="AI65" s="20">
        <f t="shared" si="48"/>
        <v>0</v>
      </c>
      <c r="AJ65" s="20">
        <f t="shared" si="49"/>
        <v>0</v>
      </c>
      <c r="AL65" s="20">
        <f>ROUND($P65*'Select Tuition Changes'!Y70,0)</f>
        <v>472</v>
      </c>
      <c r="AM65" s="20">
        <f>ROUND($P65*'Select Tuition Changes'!Z70,0)</f>
        <v>487</v>
      </c>
      <c r="AN65" s="20">
        <f>ROUND($P65*'Select Tuition Changes'!AA70,0)</f>
        <v>501</v>
      </c>
      <c r="AO65" s="20">
        <f>ROUND($P65*'Select Tuition Changes'!AB70,0)</f>
        <v>516</v>
      </c>
      <c r="AP65" s="20">
        <f>ROUND($P65*'Select Tuition Changes'!AC70,0)</f>
        <v>532</v>
      </c>
      <c r="AQ65" s="20">
        <f>ROUND($P65*'Select Tuition Changes'!AD70,0)</f>
        <v>548</v>
      </c>
      <c r="AS65" s="24">
        <f t="shared" ref="AS65:AX65" si="168">+AL65</f>
        <v>472</v>
      </c>
      <c r="AT65" s="24">
        <f t="shared" si="168"/>
        <v>487</v>
      </c>
      <c r="AU65" s="24">
        <f t="shared" si="168"/>
        <v>501</v>
      </c>
      <c r="AV65" s="24">
        <f t="shared" si="168"/>
        <v>516</v>
      </c>
      <c r="AW65" s="24">
        <f t="shared" si="168"/>
        <v>532</v>
      </c>
      <c r="AX65" s="24">
        <f t="shared" si="168"/>
        <v>548</v>
      </c>
      <c r="AZ65" s="24">
        <f t="shared" si="43"/>
        <v>0</v>
      </c>
      <c r="BA65" s="20">
        <f t="shared" si="3"/>
        <v>0</v>
      </c>
      <c r="BB65" s="20">
        <f t="shared" si="4"/>
        <v>0</v>
      </c>
      <c r="BC65" s="20">
        <f t="shared" si="5"/>
        <v>0</v>
      </c>
      <c r="BD65" s="20">
        <f t="shared" si="6"/>
        <v>0</v>
      </c>
      <c r="BE65" s="20">
        <f t="shared" si="7"/>
        <v>0</v>
      </c>
      <c r="BG65" s="26">
        <f t="shared" si="10"/>
        <v>1.0300490998363339</v>
      </c>
      <c r="BH65" s="26">
        <f t="shared" si="11"/>
        <v>1.0301893987542901</v>
      </c>
      <c r="BI65" s="26">
        <f t="shared" si="12"/>
        <v>1.0301684249491023</v>
      </c>
      <c r="BJ65" s="26">
        <f t="shared" si="13"/>
        <v>1.0301233680680322</v>
      </c>
      <c r="BK65" s="26">
        <f t="shared" si="14"/>
        <v>1.0301145282251032</v>
      </c>
      <c r="BL65" s="26"/>
      <c r="BM65" s="26">
        <f t="shared" si="15"/>
        <v>1.0300490998363339</v>
      </c>
      <c r="BN65" s="26">
        <f t="shared" si="16"/>
        <v>1.0301893987542901</v>
      </c>
      <c r="BO65" s="26">
        <f t="shared" si="17"/>
        <v>1.0301684249491023</v>
      </c>
      <c r="BP65" s="26">
        <f t="shared" si="18"/>
        <v>1.0301233680680322</v>
      </c>
      <c r="BQ65" s="26">
        <f t="shared" si="19"/>
        <v>1.0301145282251032</v>
      </c>
      <c r="BR65" s="26"/>
      <c r="BS65" s="26">
        <f t="shared" si="20"/>
        <v>0</v>
      </c>
      <c r="BT65" s="26">
        <f t="shared" si="21"/>
        <v>0</v>
      </c>
      <c r="BU65" s="26">
        <f t="shared" si="22"/>
        <v>0</v>
      </c>
      <c r="BV65" s="26">
        <f t="shared" si="23"/>
        <v>0</v>
      </c>
      <c r="BW65" s="26">
        <f t="shared" si="24"/>
        <v>0</v>
      </c>
      <c r="BX65" s="26"/>
      <c r="BY65" s="26">
        <f t="shared" si="25"/>
        <v>1.0317796610169492</v>
      </c>
      <c r="BZ65" s="26">
        <f t="shared" si="26"/>
        <v>1.0287474332648872</v>
      </c>
      <c r="CA65" s="26">
        <f t="shared" si="27"/>
        <v>1.0299401197604789</v>
      </c>
      <c r="CB65" s="26">
        <f t="shared" si="28"/>
        <v>1.0310077519379846</v>
      </c>
      <c r="CC65" s="26">
        <f t="shared" si="29"/>
        <v>1.0300751879699248</v>
      </c>
      <c r="CD65" s="26"/>
      <c r="CE65" s="26">
        <f t="shared" si="30"/>
        <v>1.0317796610169492</v>
      </c>
      <c r="CF65" s="26">
        <f t="shared" si="31"/>
        <v>1.0287474332648872</v>
      </c>
      <c r="CG65" s="26">
        <f t="shared" si="32"/>
        <v>1.0299401197604789</v>
      </c>
      <c r="CH65" s="26">
        <f t="shared" si="33"/>
        <v>1.0310077519379846</v>
      </c>
      <c r="CI65" s="26">
        <f t="shared" si="34"/>
        <v>1.0300751879699248</v>
      </c>
      <c r="CJ65" s="26"/>
      <c r="CK65" s="26">
        <f t="shared" si="35"/>
        <v>0</v>
      </c>
      <c r="CL65" s="26">
        <f t="shared" si="36"/>
        <v>0</v>
      </c>
      <c r="CM65" s="26">
        <f t="shared" si="37"/>
        <v>0</v>
      </c>
      <c r="CN65" s="26">
        <f t="shared" si="38"/>
        <v>0</v>
      </c>
      <c r="CO65" s="26">
        <f t="shared" si="39"/>
        <v>0</v>
      </c>
    </row>
    <row r="66" spans="1:93" ht="18" customHeight="1" x14ac:dyDescent="0.25">
      <c r="A66" s="13" t="s">
        <v>9</v>
      </c>
      <c r="B66" s="13" t="s">
        <v>10</v>
      </c>
      <c r="C66" s="13" t="s">
        <v>98</v>
      </c>
      <c r="D66" s="13" t="s">
        <v>34</v>
      </c>
      <c r="E66" s="13" t="s">
        <v>99</v>
      </c>
      <c r="F66" s="13" t="s">
        <v>101</v>
      </c>
      <c r="G66" s="13" t="s">
        <v>102</v>
      </c>
      <c r="H66" s="13" t="s">
        <v>15</v>
      </c>
      <c r="I66" s="13" t="s">
        <v>16</v>
      </c>
      <c r="J66" s="14">
        <f>+'Select Tuition Changes'!S71</f>
        <v>0.03</v>
      </c>
      <c r="K66" s="14">
        <f>+'Select Tuition Changes'!T71</f>
        <v>0.03</v>
      </c>
      <c r="L66" s="14">
        <f>+'Select Tuition Changes'!U71</f>
        <v>0.03</v>
      </c>
      <c r="M66" s="14">
        <f>+'Select Tuition Changes'!V71</f>
        <v>0.03</v>
      </c>
      <c r="N66" s="14">
        <f>+'Select Tuition Changes'!W71</f>
        <v>0.03</v>
      </c>
      <c r="O66" s="14"/>
      <c r="P66" s="19">
        <v>3.5000000000000003E-2</v>
      </c>
      <c r="Q66" s="24">
        <f>+'Select Tuition Changes'!Y71-'Tuition Calculations'!AL66</f>
        <v>27731</v>
      </c>
      <c r="R66" s="24">
        <f>+'Select Tuition Changes'!Z71-'Tuition Calculations'!AM66</f>
        <v>28565</v>
      </c>
      <c r="S66" s="24">
        <f>+'Select Tuition Changes'!AA71-'Tuition Calculations'!AN66</f>
        <v>29425</v>
      </c>
      <c r="T66" s="24">
        <f>+'Select Tuition Changes'!AB71-'Tuition Calculations'!AO66</f>
        <v>30308</v>
      </c>
      <c r="U66" s="24">
        <f>+'Select Tuition Changes'!AC71-'Tuition Calculations'!AP66</f>
        <v>31220</v>
      </c>
      <c r="V66" s="24">
        <f>+'Select Tuition Changes'!AD71-'Tuition Calculations'!AQ66</f>
        <v>32158</v>
      </c>
      <c r="W66" s="24"/>
      <c r="X66" s="24">
        <f t="shared" ref="X66:AC66" si="169">+Q65</f>
        <v>15275</v>
      </c>
      <c r="Y66" s="24">
        <f t="shared" si="169"/>
        <v>15734</v>
      </c>
      <c r="Z66" s="24">
        <f t="shared" si="169"/>
        <v>16209</v>
      </c>
      <c r="AA66" s="24">
        <f t="shared" si="169"/>
        <v>16698</v>
      </c>
      <c r="AB66" s="24">
        <f t="shared" si="169"/>
        <v>17201</v>
      </c>
      <c r="AC66" s="24">
        <f t="shared" si="169"/>
        <v>17719</v>
      </c>
      <c r="AD66" s="24"/>
      <c r="AE66" s="24">
        <f t="shared" si="41"/>
        <v>12456</v>
      </c>
      <c r="AF66" s="20">
        <f t="shared" si="45"/>
        <v>12831</v>
      </c>
      <c r="AG66" s="20">
        <f t="shared" si="46"/>
        <v>13216</v>
      </c>
      <c r="AH66" s="20">
        <f t="shared" si="47"/>
        <v>13610</v>
      </c>
      <c r="AI66" s="20">
        <f t="shared" si="48"/>
        <v>14019</v>
      </c>
      <c r="AJ66" s="20">
        <f t="shared" si="49"/>
        <v>14439</v>
      </c>
      <c r="AL66" s="20">
        <f>ROUND($P66*'Select Tuition Changes'!Y71,0)</f>
        <v>1006</v>
      </c>
      <c r="AM66" s="20">
        <f>ROUND($P66*'Select Tuition Changes'!Z71,0)</f>
        <v>1036</v>
      </c>
      <c r="AN66" s="20">
        <f>ROUND($P66*'Select Tuition Changes'!AA71,0)</f>
        <v>1067</v>
      </c>
      <c r="AO66" s="20">
        <f>ROUND($P66*'Select Tuition Changes'!AB71,0)</f>
        <v>1099</v>
      </c>
      <c r="AP66" s="20">
        <f>ROUND($P66*'Select Tuition Changes'!AC71,0)</f>
        <v>1132</v>
      </c>
      <c r="AQ66" s="20">
        <f>ROUND($P66*'Select Tuition Changes'!AD71,0)</f>
        <v>1166</v>
      </c>
      <c r="AS66" s="24">
        <f t="shared" ref="AS66:AX66" si="170">+AL65</f>
        <v>472</v>
      </c>
      <c r="AT66" s="24">
        <f t="shared" si="170"/>
        <v>487</v>
      </c>
      <c r="AU66" s="24">
        <f t="shared" si="170"/>
        <v>501</v>
      </c>
      <c r="AV66" s="24">
        <f t="shared" si="170"/>
        <v>516</v>
      </c>
      <c r="AW66" s="24">
        <f t="shared" si="170"/>
        <v>532</v>
      </c>
      <c r="AX66" s="24">
        <f t="shared" si="170"/>
        <v>548</v>
      </c>
      <c r="AZ66" s="24">
        <f t="shared" si="43"/>
        <v>534</v>
      </c>
      <c r="BA66" s="20">
        <f t="shared" si="3"/>
        <v>549</v>
      </c>
      <c r="BB66" s="20">
        <f t="shared" si="4"/>
        <v>566</v>
      </c>
      <c r="BC66" s="20">
        <f t="shared" si="5"/>
        <v>583</v>
      </c>
      <c r="BD66" s="20">
        <f t="shared" si="6"/>
        <v>600</v>
      </c>
      <c r="BE66" s="20">
        <f t="shared" si="7"/>
        <v>618</v>
      </c>
      <c r="BG66" s="26">
        <f t="shared" si="10"/>
        <v>1.0300746457033645</v>
      </c>
      <c r="BH66" s="26">
        <f t="shared" si="11"/>
        <v>1.0301067740241554</v>
      </c>
      <c r="BI66" s="26">
        <f t="shared" si="12"/>
        <v>1.0300084961767204</v>
      </c>
      <c r="BJ66" s="26">
        <f t="shared" si="13"/>
        <v>1.0300910650653292</v>
      </c>
      <c r="BK66" s="26">
        <f t="shared" si="14"/>
        <v>1.0300448430493274</v>
      </c>
      <c r="BL66" s="26"/>
      <c r="BM66" s="26">
        <f t="shared" si="15"/>
        <v>1.0300490998363339</v>
      </c>
      <c r="BN66" s="26">
        <f t="shared" si="16"/>
        <v>1.0301893987542901</v>
      </c>
      <c r="BO66" s="26">
        <f t="shared" si="17"/>
        <v>1.0301684249491023</v>
      </c>
      <c r="BP66" s="26">
        <f t="shared" si="18"/>
        <v>1.0301233680680322</v>
      </c>
      <c r="BQ66" s="26">
        <f t="shared" si="19"/>
        <v>1.0301145282251032</v>
      </c>
      <c r="BR66" s="26"/>
      <c r="BS66" s="26">
        <f t="shared" si="20"/>
        <v>1.0301059730250481</v>
      </c>
      <c r="BT66" s="26">
        <f t="shared" si="21"/>
        <v>1.0300054555373703</v>
      </c>
      <c r="BU66" s="26">
        <f t="shared" si="22"/>
        <v>1.0298123486682809</v>
      </c>
      <c r="BV66" s="26">
        <f t="shared" si="23"/>
        <v>1.0300514327700221</v>
      </c>
      <c r="BW66" s="26">
        <f t="shared" si="24"/>
        <v>1.0299593408945003</v>
      </c>
      <c r="BX66" s="26"/>
      <c r="BY66" s="26">
        <f t="shared" si="25"/>
        <v>1.0298210735586482</v>
      </c>
      <c r="BZ66" s="26">
        <f t="shared" si="26"/>
        <v>1.0299227799227799</v>
      </c>
      <c r="CA66" s="26">
        <f t="shared" si="27"/>
        <v>1.0299906279287723</v>
      </c>
      <c r="CB66" s="26">
        <f t="shared" si="28"/>
        <v>1.0300272975432212</v>
      </c>
      <c r="CC66" s="26">
        <f t="shared" si="29"/>
        <v>1.0300353356890459</v>
      </c>
      <c r="CD66" s="26"/>
      <c r="CE66" s="26">
        <f t="shared" si="30"/>
        <v>1.0317796610169492</v>
      </c>
      <c r="CF66" s="26">
        <f t="shared" si="31"/>
        <v>1.0287474332648872</v>
      </c>
      <c r="CG66" s="26">
        <f t="shared" si="32"/>
        <v>1.0299401197604789</v>
      </c>
      <c r="CH66" s="26">
        <f t="shared" si="33"/>
        <v>1.0310077519379846</v>
      </c>
      <c r="CI66" s="26">
        <f t="shared" si="34"/>
        <v>1.0300751879699248</v>
      </c>
      <c r="CJ66" s="26"/>
      <c r="CK66" s="26">
        <f t="shared" si="35"/>
        <v>1.0280898876404494</v>
      </c>
      <c r="CL66" s="26">
        <f t="shared" si="36"/>
        <v>1.0309653916211294</v>
      </c>
      <c r="CM66" s="26">
        <f t="shared" si="37"/>
        <v>1.0300353356890459</v>
      </c>
      <c r="CN66" s="26">
        <f t="shared" si="38"/>
        <v>1.0291595197255574</v>
      </c>
      <c r="CO66" s="26">
        <f t="shared" si="39"/>
        <v>1.03</v>
      </c>
    </row>
    <row r="67" spans="1:93" ht="18" customHeight="1" x14ac:dyDescent="0.25">
      <c r="A67" s="13" t="s">
        <v>9</v>
      </c>
      <c r="B67" s="13" t="s">
        <v>10</v>
      </c>
      <c r="C67" s="13" t="s">
        <v>98</v>
      </c>
      <c r="D67" s="13" t="s">
        <v>34</v>
      </c>
      <c r="E67" s="13" t="s">
        <v>99</v>
      </c>
      <c r="F67" s="13" t="s">
        <v>103</v>
      </c>
      <c r="G67" s="13" t="s">
        <v>104</v>
      </c>
      <c r="H67" s="13" t="s">
        <v>13</v>
      </c>
      <c r="I67" s="13" t="s">
        <v>14</v>
      </c>
      <c r="J67" s="14">
        <f>+'Select Tuition Changes'!S72</f>
        <v>0.03</v>
      </c>
      <c r="K67" s="14">
        <f>+'Select Tuition Changes'!T72</f>
        <v>0.03</v>
      </c>
      <c r="L67" s="14">
        <f>+'Select Tuition Changes'!U72</f>
        <v>0.03</v>
      </c>
      <c r="M67" s="14">
        <f>+'Select Tuition Changes'!V72</f>
        <v>0.03</v>
      </c>
      <c r="N67" s="14">
        <f>+'Select Tuition Changes'!W72</f>
        <v>0.03</v>
      </c>
      <c r="O67" s="14"/>
      <c r="P67" s="19">
        <v>0.03</v>
      </c>
      <c r="Q67" s="24">
        <f>+'Select Tuition Changes'!Y72-'Tuition Calculations'!AL67</f>
        <v>16799</v>
      </c>
      <c r="R67" s="24">
        <f>+'Select Tuition Changes'!Z72-'Tuition Calculations'!AM67</f>
        <v>17306</v>
      </c>
      <c r="S67" s="24">
        <f>+'Select Tuition Changes'!AA72-'Tuition Calculations'!AN67</f>
        <v>17827</v>
      </c>
      <c r="T67" s="24">
        <f>+'Select Tuition Changes'!AB72-'Tuition Calculations'!AO67</f>
        <v>18362</v>
      </c>
      <c r="U67" s="24">
        <f>+'Select Tuition Changes'!AC72-'Tuition Calculations'!AP67</f>
        <v>18915</v>
      </c>
      <c r="V67" s="24">
        <f>+'Select Tuition Changes'!AD72-'Tuition Calculations'!AQ67</f>
        <v>19482</v>
      </c>
      <c r="W67" s="24"/>
      <c r="X67" s="24">
        <f t="shared" ref="X67:AC67" si="171">+Q67</f>
        <v>16799</v>
      </c>
      <c r="Y67" s="24">
        <f t="shared" si="171"/>
        <v>17306</v>
      </c>
      <c r="Z67" s="24">
        <f t="shared" si="171"/>
        <v>17827</v>
      </c>
      <c r="AA67" s="24">
        <f t="shared" si="171"/>
        <v>18362</v>
      </c>
      <c r="AB67" s="24">
        <f t="shared" si="171"/>
        <v>18915</v>
      </c>
      <c r="AC67" s="24">
        <f t="shared" si="171"/>
        <v>19482</v>
      </c>
      <c r="AD67" s="24"/>
      <c r="AE67" s="24">
        <f t="shared" si="41"/>
        <v>0</v>
      </c>
      <c r="AF67" s="20">
        <f t="shared" si="45"/>
        <v>0</v>
      </c>
      <c r="AG67" s="20">
        <f t="shared" si="46"/>
        <v>0</v>
      </c>
      <c r="AH67" s="20">
        <f t="shared" si="47"/>
        <v>0</v>
      </c>
      <c r="AI67" s="20">
        <f t="shared" si="48"/>
        <v>0</v>
      </c>
      <c r="AJ67" s="20">
        <f t="shared" si="49"/>
        <v>0</v>
      </c>
      <c r="AL67" s="20">
        <f>ROUND($P67*'Select Tuition Changes'!Y72,0)</f>
        <v>520</v>
      </c>
      <c r="AM67" s="20">
        <f>ROUND($P67*'Select Tuition Changes'!Z72,0)</f>
        <v>535</v>
      </c>
      <c r="AN67" s="20">
        <f>ROUND($P67*'Select Tuition Changes'!AA72,0)</f>
        <v>551</v>
      </c>
      <c r="AO67" s="20">
        <f>ROUND($P67*'Select Tuition Changes'!AB72,0)</f>
        <v>568</v>
      </c>
      <c r="AP67" s="20">
        <f>ROUND($P67*'Select Tuition Changes'!AC72,0)</f>
        <v>585</v>
      </c>
      <c r="AQ67" s="20">
        <f>ROUND($P67*'Select Tuition Changes'!AD72,0)</f>
        <v>603</v>
      </c>
      <c r="AS67" s="24">
        <f t="shared" ref="AS67:AX67" si="172">+AL67</f>
        <v>520</v>
      </c>
      <c r="AT67" s="24">
        <f t="shared" si="172"/>
        <v>535</v>
      </c>
      <c r="AU67" s="24">
        <f t="shared" si="172"/>
        <v>551</v>
      </c>
      <c r="AV67" s="24">
        <f t="shared" si="172"/>
        <v>568</v>
      </c>
      <c r="AW67" s="24">
        <f t="shared" si="172"/>
        <v>585</v>
      </c>
      <c r="AX67" s="24">
        <f t="shared" si="172"/>
        <v>603</v>
      </c>
      <c r="AZ67" s="24">
        <f t="shared" si="43"/>
        <v>0</v>
      </c>
      <c r="BA67" s="20">
        <f t="shared" ref="BA67:BA106" si="173">+AM67-AT67</f>
        <v>0</v>
      </c>
      <c r="BB67" s="20">
        <f t="shared" ref="BB67:BB106" si="174">+AN67-AU67</f>
        <v>0</v>
      </c>
      <c r="BC67" s="20">
        <f t="shared" ref="BC67:BC106" si="175">+AO67-AV67</f>
        <v>0</v>
      </c>
      <c r="BD67" s="20">
        <f t="shared" ref="BD67:BD106" si="176">+AP67-AW67</f>
        <v>0</v>
      </c>
      <c r="BE67" s="20">
        <f t="shared" ref="BE67:BE106" si="177">+AQ67-AX67</f>
        <v>0</v>
      </c>
      <c r="BG67" s="26">
        <f t="shared" si="10"/>
        <v>1.0301803678790404</v>
      </c>
      <c r="BH67" s="26">
        <f t="shared" si="11"/>
        <v>1.0301051658384375</v>
      </c>
      <c r="BI67" s="26">
        <f t="shared" si="12"/>
        <v>1.0300106579906882</v>
      </c>
      <c r="BJ67" s="26">
        <f t="shared" si="13"/>
        <v>1.0301165450386669</v>
      </c>
      <c r="BK67" s="26">
        <f t="shared" si="14"/>
        <v>1.0299762093576526</v>
      </c>
      <c r="BL67" s="26"/>
      <c r="BM67" s="26">
        <f t="shared" si="15"/>
        <v>1.0301803678790404</v>
      </c>
      <c r="BN67" s="26">
        <f t="shared" si="16"/>
        <v>1.0301051658384375</v>
      </c>
      <c r="BO67" s="26">
        <f t="shared" si="17"/>
        <v>1.0300106579906882</v>
      </c>
      <c r="BP67" s="26">
        <f t="shared" si="18"/>
        <v>1.0301165450386669</v>
      </c>
      <c r="BQ67" s="26">
        <f t="shared" si="19"/>
        <v>1.0299762093576526</v>
      </c>
      <c r="BR67" s="26"/>
      <c r="BS67" s="26">
        <f t="shared" si="20"/>
        <v>0</v>
      </c>
      <c r="BT67" s="26">
        <f t="shared" si="21"/>
        <v>0</v>
      </c>
      <c r="BU67" s="26">
        <f t="shared" si="22"/>
        <v>0</v>
      </c>
      <c r="BV67" s="26">
        <f t="shared" si="23"/>
        <v>0</v>
      </c>
      <c r="BW67" s="26">
        <f t="shared" si="24"/>
        <v>0</v>
      </c>
      <c r="BX67" s="26"/>
      <c r="BY67" s="26">
        <f t="shared" si="25"/>
        <v>1.0288461538461537</v>
      </c>
      <c r="BZ67" s="26">
        <f t="shared" si="26"/>
        <v>1.0299065420560747</v>
      </c>
      <c r="CA67" s="26">
        <f t="shared" si="27"/>
        <v>1.030852994555354</v>
      </c>
      <c r="CB67" s="26">
        <f t="shared" si="28"/>
        <v>1.0299295774647887</v>
      </c>
      <c r="CC67" s="26">
        <f t="shared" si="29"/>
        <v>1.0307692307692307</v>
      </c>
      <c r="CD67" s="26"/>
      <c r="CE67" s="26">
        <f t="shared" si="30"/>
        <v>1.0288461538461537</v>
      </c>
      <c r="CF67" s="26">
        <f t="shared" si="31"/>
        <v>1.0299065420560747</v>
      </c>
      <c r="CG67" s="26">
        <f t="shared" si="32"/>
        <v>1.030852994555354</v>
      </c>
      <c r="CH67" s="26">
        <f t="shared" si="33"/>
        <v>1.0299295774647887</v>
      </c>
      <c r="CI67" s="26">
        <f t="shared" si="34"/>
        <v>1.0307692307692307</v>
      </c>
      <c r="CJ67" s="26"/>
      <c r="CK67" s="26">
        <f t="shared" si="35"/>
        <v>0</v>
      </c>
      <c r="CL67" s="26">
        <f t="shared" si="36"/>
        <v>0</v>
      </c>
      <c r="CM67" s="26">
        <f t="shared" si="37"/>
        <v>0</v>
      </c>
      <c r="CN67" s="26">
        <f t="shared" si="38"/>
        <v>0</v>
      </c>
      <c r="CO67" s="26">
        <f t="shared" si="39"/>
        <v>0</v>
      </c>
    </row>
    <row r="68" spans="1:93" ht="18" customHeight="1" x14ac:dyDescent="0.25">
      <c r="A68" s="13" t="s">
        <v>9</v>
      </c>
      <c r="B68" s="13" t="s">
        <v>10</v>
      </c>
      <c r="C68" s="13" t="s">
        <v>98</v>
      </c>
      <c r="D68" s="13" t="s">
        <v>34</v>
      </c>
      <c r="E68" s="13" t="s">
        <v>99</v>
      </c>
      <c r="F68" s="13" t="s">
        <v>103</v>
      </c>
      <c r="G68" s="13" t="s">
        <v>104</v>
      </c>
      <c r="H68" s="13" t="s">
        <v>15</v>
      </c>
      <c r="I68" s="13" t="s">
        <v>16</v>
      </c>
      <c r="J68" s="14">
        <f>+'Select Tuition Changes'!S73</f>
        <v>0.03</v>
      </c>
      <c r="K68" s="14">
        <f>+'Select Tuition Changes'!T73</f>
        <v>0.03</v>
      </c>
      <c r="L68" s="14">
        <f>+'Select Tuition Changes'!U73</f>
        <v>0.03</v>
      </c>
      <c r="M68" s="14">
        <f>+'Select Tuition Changes'!V73</f>
        <v>0.03</v>
      </c>
      <c r="N68" s="14">
        <f>+'Select Tuition Changes'!W73</f>
        <v>0.03</v>
      </c>
      <c r="O68" s="14"/>
      <c r="P68" s="19">
        <v>3.5000000000000003E-2</v>
      </c>
      <c r="Q68" s="24">
        <f>+'Select Tuition Changes'!Y73-'Tuition Calculations'!AL68</f>
        <v>27731</v>
      </c>
      <c r="R68" s="24">
        <f>+'Select Tuition Changes'!Z73-'Tuition Calculations'!AM68</f>
        <v>28565</v>
      </c>
      <c r="S68" s="24">
        <f>+'Select Tuition Changes'!AA73-'Tuition Calculations'!AN68</f>
        <v>29425</v>
      </c>
      <c r="T68" s="24">
        <f>+'Select Tuition Changes'!AB73-'Tuition Calculations'!AO68</f>
        <v>30308</v>
      </c>
      <c r="U68" s="24">
        <f>+'Select Tuition Changes'!AC73-'Tuition Calculations'!AP68</f>
        <v>31220</v>
      </c>
      <c r="V68" s="24">
        <f>+'Select Tuition Changes'!AD73-'Tuition Calculations'!AQ68</f>
        <v>32158</v>
      </c>
      <c r="W68" s="24"/>
      <c r="X68" s="24">
        <f t="shared" ref="X68:AC68" si="178">+Q67</f>
        <v>16799</v>
      </c>
      <c r="Y68" s="24">
        <f t="shared" si="178"/>
        <v>17306</v>
      </c>
      <c r="Z68" s="24">
        <f t="shared" si="178"/>
        <v>17827</v>
      </c>
      <c r="AA68" s="24">
        <f t="shared" si="178"/>
        <v>18362</v>
      </c>
      <c r="AB68" s="24">
        <f t="shared" si="178"/>
        <v>18915</v>
      </c>
      <c r="AC68" s="24">
        <f t="shared" si="178"/>
        <v>19482</v>
      </c>
      <c r="AD68" s="24"/>
      <c r="AE68" s="24">
        <f t="shared" si="41"/>
        <v>10932</v>
      </c>
      <c r="AF68" s="20">
        <f t="shared" si="45"/>
        <v>11259</v>
      </c>
      <c r="AG68" s="20">
        <f t="shared" si="46"/>
        <v>11598</v>
      </c>
      <c r="AH68" s="20">
        <f t="shared" si="47"/>
        <v>11946</v>
      </c>
      <c r="AI68" s="20">
        <f t="shared" si="48"/>
        <v>12305</v>
      </c>
      <c r="AJ68" s="20">
        <f t="shared" si="49"/>
        <v>12676</v>
      </c>
      <c r="AL68" s="20">
        <f>ROUND($P68*'Select Tuition Changes'!Y73,0)</f>
        <v>1006</v>
      </c>
      <c r="AM68" s="20">
        <f>ROUND($P68*'Select Tuition Changes'!Z73,0)</f>
        <v>1036</v>
      </c>
      <c r="AN68" s="20">
        <f>ROUND($P68*'Select Tuition Changes'!AA73,0)</f>
        <v>1067</v>
      </c>
      <c r="AO68" s="20">
        <f>ROUND($P68*'Select Tuition Changes'!AB73,0)</f>
        <v>1099</v>
      </c>
      <c r="AP68" s="20">
        <f>ROUND($P68*'Select Tuition Changes'!AC73,0)</f>
        <v>1132</v>
      </c>
      <c r="AQ68" s="20">
        <f>ROUND($P68*'Select Tuition Changes'!AD73,0)</f>
        <v>1166</v>
      </c>
      <c r="AS68" s="24">
        <f t="shared" ref="AS68:AX68" si="179">+AL67</f>
        <v>520</v>
      </c>
      <c r="AT68" s="24">
        <f t="shared" si="179"/>
        <v>535</v>
      </c>
      <c r="AU68" s="24">
        <f t="shared" si="179"/>
        <v>551</v>
      </c>
      <c r="AV68" s="24">
        <f t="shared" si="179"/>
        <v>568</v>
      </c>
      <c r="AW68" s="24">
        <f t="shared" si="179"/>
        <v>585</v>
      </c>
      <c r="AX68" s="24">
        <f t="shared" si="179"/>
        <v>603</v>
      </c>
      <c r="AZ68" s="24">
        <f t="shared" si="43"/>
        <v>486</v>
      </c>
      <c r="BA68" s="20">
        <f t="shared" si="173"/>
        <v>501</v>
      </c>
      <c r="BB68" s="20">
        <f t="shared" si="174"/>
        <v>516</v>
      </c>
      <c r="BC68" s="20">
        <f t="shared" si="175"/>
        <v>531</v>
      </c>
      <c r="BD68" s="20">
        <f t="shared" si="176"/>
        <v>547</v>
      </c>
      <c r="BE68" s="20">
        <f t="shared" si="177"/>
        <v>563</v>
      </c>
      <c r="BG68" s="26">
        <f t="shared" ref="BG68:BG106" si="180">IF(Q68&gt;0,R68/Q68,0)</f>
        <v>1.0300746457033645</v>
      </c>
      <c r="BH68" s="26">
        <f t="shared" ref="BH68:BH106" si="181">IF(R68&gt;0,S68/R68,0)</f>
        <v>1.0301067740241554</v>
      </c>
      <c r="BI68" s="26">
        <f t="shared" ref="BI68:BI106" si="182">IF(S68&gt;0,T68/S68,0)</f>
        <v>1.0300084961767204</v>
      </c>
      <c r="BJ68" s="26">
        <f t="shared" ref="BJ68:BJ106" si="183">IF(T68&gt;0,U68/T68,0)</f>
        <v>1.0300910650653292</v>
      </c>
      <c r="BK68" s="26">
        <f t="shared" ref="BK68:BK106" si="184">IF(U68&gt;0,V68/U68,0)</f>
        <v>1.0300448430493274</v>
      </c>
      <c r="BL68" s="26"/>
      <c r="BM68" s="26">
        <f t="shared" ref="BM68:BM106" si="185">IF(X68&gt;0,Y68/X68,0)</f>
        <v>1.0301803678790404</v>
      </c>
      <c r="BN68" s="26">
        <f t="shared" ref="BN68:BN106" si="186">IF(Y68&gt;0,Z68/Y68,0)</f>
        <v>1.0301051658384375</v>
      </c>
      <c r="BO68" s="26">
        <f t="shared" ref="BO68:BO106" si="187">IF(Z68&gt;0,AA68/Z68,0)</f>
        <v>1.0300106579906882</v>
      </c>
      <c r="BP68" s="26">
        <f t="shared" ref="BP68:BP106" si="188">IF(AA68&gt;0,AB68/AA68,0)</f>
        <v>1.0301165450386669</v>
      </c>
      <c r="BQ68" s="26">
        <f t="shared" ref="BQ68:BQ106" si="189">IF(AB68&gt;0,AC68/AB68,0)</f>
        <v>1.0299762093576526</v>
      </c>
      <c r="BR68" s="26"/>
      <c r="BS68" s="26">
        <f t="shared" ref="BS68:BS106" si="190">IF(AE68&gt;0,AF68/AE68,0)</f>
        <v>1.0299121844127332</v>
      </c>
      <c r="BT68" s="26">
        <f t="shared" ref="BT68:BT106" si="191">IF(AF68&gt;0,AG68/AF68,0)</f>
        <v>1.0301092459365842</v>
      </c>
      <c r="BU68" s="26">
        <f t="shared" ref="BU68:BU106" si="192">IF(AG68&gt;0,AH68/AG68,0)</f>
        <v>1.0300051733057423</v>
      </c>
      <c r="BV68" s="26">
        <f t="shared" ref="BV68:BV106" si="193">IF(AH68&gt;0,AI68/AH68,0)</f>
        <v>1.030051900217646</v>
      </c>
      <c r="BW68" s="26">
        <f t="shared" ref="BW68:BW106" si="194">IF(AI68&gt;0,AJ68/AI68,0)</f>
        <v>1.0301503453880536</v>
      </c>
      <c r="BX68" s="26"/>
      <c r="BY68" s="26">
        <f t="shared" ref="BY68:BY106" si="195">IF(AL68&gt;0,AM68/AL68,0)</f>
        <v>1.0298210735586482</v>
      </c>
      <c r="BZ68" s="26">
        <f t="shared" ref="BZ68:BZ106" si="196">IF(AM68&gt;0,AN68/AM68,0)</f>
        <v>1.0299227799227799</v>
      </c>
      <c r="CA68" s="26">
        <f t="shared" ref="CA68:CA106" si="197">IF(AN68&gt;0,AO68/AN68,0)</f>
        <v>1.0299906279287723</v>
      </c>
      <c r="CB68" s="26">
        <f t="shared" ref="CB68:CB106" si="198">IF(AO68&gt;0,AP68/AO68,0)</f>
        <v>1.0300272975432212</v>
      </c>
      <c r="CC68" s="26">
        <f t="shared" ref="CC68:CC106" si="199">IF(AP68&gt;0,AQ68/AP68,0)</f>
        <v>1.0300353356890459</v>
      </c>
      <c r="CD68" s="26"/>
      <c r="CE68" s="26">
        <f t="shared" ref="CE68:CE106" si="200">IF(AS68&gt;0,AT68/AS68,0)</f>
        <v>1.0288461538461537</v>
      </c>
      <c r="CF68" s="26">
        <f t="shared" ref="CF68:CF106" si="201">IF(AT68&gt;0,AU68/AT68,0)</f>
        <v>1.0299065420560747</v>
      </c>
      <c r="CG68" s="26">
        <f t="shared" ref="CG68:CG106" si="202">IF(AU68&gt;0,AV68/AU68,0)</f>
        <v>1.030852994555354</v>
      </c>
      <c r="CH68" s="26">
        <f t="shared" ref="CH68:CH106" si="203">IF(AV68&gt;0,AW68/AV68,0)</f>
        <v>1.0299295774647887</v>
      </c>
      <c r="CI68" s="26">
        <f t="shared" ref="CI68:CI106" si="204">IF(AW68&gt;0,AX68/AW68,0)</f>
        <v>1.0307692307692307</v>
      </c>
      <c r="CJ68" s="26"/>
      <c r="CK68" s="26">
        <f t="shared" ref="CK68:CK106" si="205">IF(AZ68&gt;0,BA68/AZ68,0)</f>
        <v>1.0308641975308641</v>
      </c>
      <c r="CL68" s="26">
        <f t="shared" ref="CL68:CL106" si="206">IF(BA68&gt;0,BB68/BA68,0)</f>
        <v>1.0299401197604789</v>
      </c>
      <c r="CM68" s="26">
        <f t="shared" ref="CM68:CM106" si="207">IF(BB68&gt;0,BC68/BB68,0)</f>
        <v>1.0290697674418605</v>
      </c>
      <c r="CN68" s="26">
        <f t="shared" ref="CN68:CN106" si="208">IF(BC68&gt;0,BD68/BC68,0)</f>
        <v>1.0301318267419963</v>
      </c>
      <c r="CO68" s="26">
        <f t="shared" ref="CO68:CO106" si="209">IF(BD68&gt;0,BE68/BD68,0)</f>
        <v>1.0292504570383911</v>
      </c>
    </row>
    <row r="69" spans="1:93" ht="18" customHeight="1" x14ac:dyDescent="0.25">
      <c r="A69" s="13" t="s">
        <v>9</v>
      </c>
      <c r="B69" s="13" t="s">
        <v>10</v>
      </c>
      <c r="C69" s="13" t="s">
        <v>98</v>
      </c>
      <c r="D69" s="13" t="s">
        <v>34</v>
      </c>
      <c r="E69" s="13" t="s">
        <v>99</v>
      </c>
      <c r="F69" s="13" t="s">
        <v>105</v>
      </c>
      <c r="G69" s="13" t="s">
        <v>106</v>
      </c>
      <c r="H69" s="13" t="s">
        <v>13</v>
      </c>
      <c r="I69" s="13" t="s">
        <v>14</v>
      </c>
      <c r="J69" s="14">
        <f>+'Select Tuition Changes'!S74</f>
        <v>0.03</v>
      </c>
      <c r="K69" s="14">
        <f>+'Select Tuition Changes'!T74</f>
        <v>0.03</v>
      </c>
      <c r="L69" s="14">
        <f>+'Select Tuition Changes'!U74</f>
        <v>0.03</v>
      </c>
      <c r="M69" s="14">
        <f>+'Select Tuition Changes'!V74</f>
        <v>0.03</v>
      </c>
      <c r="N69" s="14">
        <f>+'Select Tuition Changes'!W74</f>
        <v>0.03</v>
      </c>
      <c r="O69" s="14"/>
      <c r="P69" s="19">
        <v>0.03</v>
      </c>
      <c r="Q69" s="24">
        <f>+'Select Tuition Changes'!Y74-'Tuition Calculations'!AL69</f>
        <v>21391</v>
      </c>
      <c r="R69" s="24">
        <f>+'Select Tuition Changes'!Z74-'Tuition Calculations'!AM69</f>
        <v>22035</v>
      </c>
      <c r="S69" s="24">
        <f>+'Select Tuition Changes'!AA74-'Tuition Calculations'!AN69</f>
        <v>22698</v>
      </c>
      <c r="T69" s="24">
        <f>+'Select Tuition Changes'!AB74-'Tuition Calculations'!AO69</f>
        <v>23379</v>
      </c>
      <c r="U69" s="24">
        <f>+'Select Tuition Changes'!AC74-'Tuition Calculations'!AP69</f>
        <v>24083</v>
      </c>
      <c r="V69" s="24">
        <f>+'Select Tuition Changes'!AD74-'Tuition Calculations'!AQ69</f>
        <v>24808</v>
      </c>
      <c r="W69" s="24"/>
      <c r="X69" s="24">
        <f t="shared" ref="X69:AC69" si="210">+Q69</f>
        <v>21391</v>
      </c>
      <c r="Y69" s="24">
        <f t="shared" si="210"/>
        <v>22035</v>
      </c>
      <c r="Z69" s="24">
        <f t="shared" si="210"/>
        <v>22698</v>
      </c>
      <c r="AA69" s="24">
        <f t="shared" si="210"/>
        <v>23379</v>
      </c>
      <c r="AB69" s="24">
        <f t="shared" si="210"/>
        <v>24083</v>
      </c>
      <c r="AC69" s="24">
        <f t="shared" si="210"/>
        <v>24808</v>
      </c>
      <c r="AD69" s="24"/>
      <c r="AE69" s="24">
        <f t="shared" ref="AE69:AE106" si="211">+Q69-X69</f>
        <v>0</v>
      </c>
      <c r="AF69" s="20">
        <f t="shared" si="45"/>
        <v>0</v>
      </c>
      <c r="AG69" s="20">
        <f t="shared" si="46"/>
        <v>0</v>
      </c>
      <c r="AH69" s="20">
        <f t="shared" si="47"/>
        <v>0</v>
      </c>
      <c r="AI69" s="20">
        <f t="shared" si="48"/>
        <v>0</v>
      </c>
      <c r="AJ69" s="20">
        <f t="shared" si="49"/>
        <v>0</v>
      </c>
      <c r="AL69" s="20">
        <f>ROUND($P69*'Select Tuition Changes'!Y74,0)</f>
        <v>662</v>
      </c>
      <c r="AM69" s="20">
        <f>ROUND($P69*'Select Tuition Changes'!Z74,0)</f>
        <v>681</v>
      </c>
      <c r="AN69" s="20">
        <f>ROUND($P69*'Select Tuition Changes'!AA74,0)</f>
        <v>702</v>
      </c>
      <c r="AO69" s="20">
        <f>ROUND($P69*'Select Tuition Changes'!AB74,0)</f>
        <v>723</v>
      </c>
      <c r="AP69" s="20">
        <f>ROUND($P69*'Select Tuition Changes'!AC74,0)</f>
        <v>745</v>
      </c>
      <c r="AQ69" s="20">
        <f>ROUND($P69*'Select Tuition Changes'!AD74,0)</f>
        <v>767</v>
      </c>
      <c r="AS69" s="24">
        <f t="shared" ref="AS69:AX69" si="212">+AL69</f>
        <v>662</v>
      </c>
      <c r="AT69" s="24">
        <f t="shared" si="212"/>
        <v>681</v>
      </c>
      <c r="AU69" s="24">
        <f t="shared" si="212"/>
        <v>702</v>
      </c>
      <c r="AV69" s="24">
        <f t="shared" si="212"/>
        <v>723</v>
      </c>
      <c r="AW69" s="24">
        <f t="shared" si="212"/>
        <v>745</v>
      </c>
      <c r="AX69" s="24">
        <f t="shared" si="212"/>
        <v>767</v>
      </c>
      <c r="AZ69" s="24">
        <f t="shared" ref="AZ69:AZ106" si="213">+AL69-AS69</f>
        <v>0</v>
      </c>
      <c r="BA69" s="20">
        <f t="shared" si="173"/>
        <v>0</v>
      </c>
      <c r="BB69" s="20">
        <f t="shared" si="174"/>
        <v>0</v>
      </c>
      <c r="BC69" s="20">
        <f t="shared" si="175"/>
        <v>0</v>
      </c>
      <c r="BD69" s="20">
        <f t="shared" si="176"/>
        <v>0</v>
      </c>
      <c r="BE69" s="20">
        <f t="shared" si="177"/>
        <v>0</v>
      </c>
      <c r="BG69" s="26">
        <f t="shared" si="180"/>
        <v>1.0301061193960077</v>
      </c>
      <c r="BH69" s="26">
        <f t="shared" si="181"/>
        <v>1.0300884955752212</v>
      </c>
      <c r="BI69" s="26">
        <f t="shared" si="182"/>
        <v>1.0300026434047052</v>
      </c>
      <c r="BJ69" s="26">
        <f t="shared" si="183"/>
        <v>1.0301124941186535</v>
      </c>
      <c r="BK69" s="26">
        <f t="shared" si="184"/>
        <v>1.0301042228958186</v>
      </c>
      <c r="BL69" s="26"/>
      <c r="BM69" s="26">
        <f t="shared" si="185"/>
        <v>1.0301061193960077</v>
      </c>
      <c r="BN69" s="26">
        <f t="shared" si="186"/>
        <v>1.0300884955752212</v>
      </c>
      <c r="BO69" s="26">
        <f t="shared" si="187"/>
        <v>1.0300026434047052</v>
      </c>
      <c r="BP69" s="26">
        <f t="shared" si="188"/>
        <v>1.0301124941186535</v>
      </c>
      <c r="BQ69" s="26">
        <f t="shared" si="189"/>
        <v>1.0301042228958186</v>
      </c>
      <c r="BR69" s="26"/>
      <c r="BS69" s="26">
        <f t="shared" si="190"/>
        <v>0</v>
      </c>
      <c r="BT69" s="26">
        <f t="shared" si="191"/>
        <v>0</v>
      </c>
      <c r="BU69" s="26">
        <f t="shared" si="192"/>
        <v>0</v>
      </c>
      <c r="BV69" s="26">
        <f t="shared" si="193"/>
        <v>0</v>
      </c>
      <c r="BW69" s="26">
        <f t="shared" si="194"/>
        <v>0</v>
      </c>
      <c r="BX69" s="26"/>
      <c r="BY69" s="26">
        <f t="shared" si="195"/>
        <v>1.0287009063444108</v>
      </c>
      <c r="BZ69" s="26">
        <f t="shared" si="196"/>
        <v>1.0308370044052864</v>
      </c>
      <c r="CA69" s="26">
        <f t="shared" si="197"/>
        <v>1.0299145299145298</v>
      </c>
      <c r="CB69" s="26">
        <f t="shared" si="198"/>
        <v>1.0304287690179805</v>
      </c>
      <c r="CC69" s="26">
        <f t="shared" si="199"/>
        <v>1.0295302013422818</v>
      </c>
      <c r="CD69" s="26"/>
      <c r="CE69" s="26">
        <f t="shared" si="200"/>
        <v>1.0287009063444108</v>
      </c>
      <c r="CF69" s="26">
        <f t="shared" si="201"/>
        <v>1.0308370044052864</v>
      </c>
      <c r="CG69" s="26">
        <f t="shared" si="202"/>
        <v>1.0299145299145298</v>
      </c>
      <c r="CH69" s="26">
        <f t="shared" si="203"/>
        <v>1.0304287690179805</v>
      </c>
      <c r="CI69" s="26">
        <f t="shared" si="204"/>
        <v>1.0295302013422818</v>
      </c>
      <c r="CJ69" s="26"/>
      <c r="CK69" s="26">
        <f t="shared" si="205"/>
        <v>0</v>
      </c>
      <c r="CL69" s="26">
        <f t="shared" si="206"/>
        <v>0</v>
      </c>
      <c r="CM69" s="26">
        <f t="shared" si="207"/>
        <v>0</v>
      </c>
      <c r="CN69" s="26">
        <f t="shared" si="208"/>
        <v>0</v>
      </c>
      <c r="CO69" s="26">
        <f t="shared" si="209"/>
        <v>0</v>
      </c>
    </row>
    <row r="70" spans="1:93" ht="18" customHeight="1" x14ac:dyDescent="0.25">
      <c r="A70" s="13" t="s">
        <v>9</v>
      </c>
      <c r="B70" s="13" t="s">
        <v>10</v>
      </c>
      <c r="C70" s="13" t="s">
        <v>98</v>
      </c>
      <c r="D70" s="13" t="s">
        <v>34</v>
      </c>
      <c r="E70" s="13" t="s">
        <v>99</v>
      </c>
      <c r="F70" s="13" t="s">
        <v>105</v>
      </c>
      <c r="G70" s="13" t="s">
        <v>106</v>
      </c>
      <c r="H70" s="13" t="s">
        <v>15</v>
      </c>
      <c r="I70" s="13" t="s">
        <v>16</v>
      </c>
      <c r="J70" s="14">
        <f>+'Select Tuition Changes'!S75</f>
        <v>0.03</v>
      </c>
      <c r="K70" s="14">
        <f>+'Select Tuition Changes'!T75</f>
        <v>0.03</v>
      </c>
      <c r="L70" s="14">
        <f>+'Select Tuition Changes'!U75</f>
        <v>0.03</v>
      </c>
      <c r="M70" s="14">
        <f>+'Select Tuition Changes'!V75</f>
        <v>0.03</v>
      </c>
      <c r="N70" s="14">
        <f>+'Select Tuition Changes'!W75</f>
        <v>0.03</v>
      </c>
      <c r="O70" s="14"/>
      <c r="P70" s="19">
        <v>3.5000000000000003E-2</v>
      </c>
      <c r="Q70" s="24">
        <f>+'Select Tuition Changes'!Y75-'Tuition Calculations'!AL70</f>
        <v>27731</v>
      </c>
      <c r="R70" s="24">
        <f>+'Select Tuition Changes'!Z75-'Tuition Calculations'!AM70</f>
        <v>28565</v>
      </c>
      <c r="S70" s="24">
        <f>+'Select Tuition Changes'!AA75-'Tuition Calculations'!AN70</f>
        <v>29425</v>
      </c>
      <c r="T70" s="24">
        <f>+'Select Tuition Changes'!AB75-'Tuition Calculations'!AO70</f>
        <v>30308</v>
      </c>
      <c r="U70" s="24">
        <f>+'Select Tuition Changes'!AC75-'Tuition Calculations'!AP70</f>
        <v>31220</v>
      </c>
      <c r="V70" s="24">
        <f>+'Select Tuition Changes'!AD75-'Tuition Calculations'!AQ70</f>
        <v>32158</v>
      </c>
      <c r="W70" s="24"/>
      <c r="X70" s="24">
        <f t="shared" ref="X70:AC70" si="214">+Q69</f>
        <v>21391</v>
      </c>
      <c r="Y70" s="24">
        <f t="shared" si="214"/>
        <v>22035</v>
      </c>
      <c r="Z70" s="24">
        <f t="shared" si="214"/>
        <v>22698</v>
      </c>
      <c r="AA70" s="24">
        <f t="shared" si="214"/>
        <v>23379</v>
      </c>
      <c r="AB70" s="24">
        <f t="shared" si="214"/>
        <v>24083</v>
      </c>
      <c r="AC70" s="24">
        <f t="shared" si="214"/>
        <v>24808</v>
      </c>
      <c r="AD70" s="24"/>
      <c r="AE70" s="24">
        <f t="shared" si="211"/>
        <v>6340</v>
      </c>
      <c r="AF70" s="20">
        <f t="shared" ref="AF70:AF106" si="215">+R70-Y70</f>
        <v>6530</v>
      </c>
      <c r="AG70" s="20">
        <f t="shared" ref="AG70:AG106" si="216">+S70-Z70</f>
        <v>6727</v>
      </c>
      <c r="AH70" s="20">
        <f t="shared" ref="AH70:AH106" si="217">+T70-AA70</f>
        <v>6929</v>
      </c>
      <c r="AI70" s="20">
        <f t="shared" ref="AI70:AI106" si="218">+U70-AB70</f>
        <v>7137</v>
      </c>
      <c r="AJ70" s="20">
        <f t="shared" ref="AJ70:AJ106" si="219">+V70-AC70</f>
        <v>7350</v>
      </c>
      <c r="AL70" s="20">
        <f>ROUND($P70*'Select Tuition Changes'!Y75,0)</f>
        <v>1006</v>
      </c>
      <c r="AM70" s="20">
        <f>ROUND($P70*'Select Tuition Changes'!Z75,0)</f>
        <v>1036</v>
      </c>
      <c r="AN70" s="20">
        <f>ROUND($P70*'Select Tuition Changes'!AA75,0)</f>
        <v>1067</v>
      </c>
      <c r="AO70" s="20">
        <f>ROUND($P70*'Select Tuition Changes'!AB75,0)</f>
        <v>1099</v>
      </c>
      <c r="AP70" s="20">
        <f>ROUND($P70*'Select Tuition Changes'!AC75,0)</f>
        <v>1132</v>
      </c>
      <c r="AQ70" s="20">
        <f>ROUND($P70*'Select Tuition Changes'!AD75,0)</f>
        <v>1166</v>
      </c>
      <c r="AS70" s="24">
        <f t="shared" ref="AS70:AX70" si="220">+AL69</f>
        <v>662</v>
      </c>
      <c r="AT70" s="24">
        <f t="shared" si="220"/>
        <v>681</v>
      </c>
      <c r="AU70" s="24">
        <f t="shared" si="220"/>
        <v>702</v>
      </c>
      <c r="AV70" s="24">
        <f t="shared" si="220"/>
        <v>723</v>
      </c>
      <c r="AW70" s="24">
        <f t="shared" si="220"/>
        <v>745</v>
      </c>
      <c r="AX70" s="24">
        <f t="shared" si="220"/>
        <v>767</v>
      </c>
      <c r="AZ70" s="24">
        <f t="shared" si="213"/>
        <v>344</v>
      </c>
      <c r="BA70" s="20">
        <f t="shared" si="173"/>
        <v>355</v>
      </c>
      <c r="BB70" s="20">
        <f t="shared" si="174"/>
        <v>365</v>
      </c>
      <c r="BC70" s="20">
        <f t="shared" si="175"/>
        <v>376</v>
      </c>
      <c r="BD70" s="20">
        <f t="shared" si="176"/>
        <v>387</v>
      </c>
      <c r="BE70" s="20">
        <f t="shared" si="177"/>
        <v>399</v>
      </c>
      <c r="BG70" s="26">
        <f t="shared" si="180"/>
        <v>1.0300746457033645</v>
      </c>
      <c r="BH70" s="26">
        <f t="shared" si="181"/>
        <v>1.0301067740241554</v>
      </c>
      <c r="BI70" s="26">
        <f t="shared" si="182"/>
        <v>1.0300084961767204</v>
      </c>
      <c r="BJ70" s="26">
        <f t="shared" si="183"/>
        <v>1.0300910650653292</v>
      </c>
      <c r="BK70" s="26">
        <f t="shared" si="184"/>
        <v>1.0300448430493274</v>
      </c>
      <c r="BL70" s="26"/>
      <c r="BM70" s="26">
        <f t="shared" si="185"/>
        <v>1.0301061193960077</v>
      </c>
      <c r="BN70" s="26">
        <f t="shared" si="186"/>
        <v>1.0300884955752212</v>
      </c>
      <c r="BO70" s="26">
        <f t="shared" si="187"/>
        <v>1.0300026434047052</v>
      </c>
      <c r="BP70" s="26">
        <f t="shared" si="188"/>
        <v>1.0301124941186535</v>
      </c>
      <c r="BQ70" s="26">
        <f t="shared" si="189"/>
        <v>1.0301042228958186</v>
      </c>
      <c r="BR70" s="26"/>
      <c r="BS70" s="26">
        <f t="shared" si="190"/>
        <v>1.0299684542586751</v>
      </c>
      <c r="BT70" s="26">
        <f t="shared" si="191"/>
        <v>1.0301684532924962</v>
      </c>
      <c r="BU70" s="26">
        <f t="shared" si="192"/>
        <v>1.030028244388286</v>
      </c>
      <c r="BV70" s="26">
        <f t="shared" si="193"/>
        <v>1.0300187617260788</v>
      </c>
      <c r="BW70" s="26">
        <f t="shared" si="194"/>
        <v>1.0298444724674234</v>
      </c>
      <c r="BX70" s="26"/>
      <c r="BY70" s="26">
        <f t="shared" si="195"/>
        <v>1.0298210735586482</v>
      </c>
      <c r="BZ70" s="26">
        <f t="shared" si="196"/>
        <v>1.0299227799227799</v>
      </c>
      <c r="CA70" s="26">
        <f t="shared" si="197"/>
        <v>1.0299906279287723</v>
      </c>
      <c r="CB70" s="26">
        <f t="shared" si="198"/>
        <v>1.0300272975432212</v>
      </c>
      <c r="CC70" s="26">
        <f t="shared" si="199"/>
        <v>1.0300353356890459</v>
      </c>
      <c r="CD70" s="26"/>
      <c r="CE70" s="26">
        <f t="shared" si="200"/>
        <v>1.0287009063444108</v>
      </c>
      <c r="CF70" s="26">
        <f t="shared" si="201"/>
        <v>1.0308370044052864</v>
      </c>
      <c r="CG70" s="26">
        <f t="shared" si="202"/>
        <v>1.0299145299145298</v>
      </c>
      <c r="CH70" s="26">
        <f t="shared" si="203"/>
        <v>1.0304287690179805</v>
      </c>
      <c r="CI70" s="26">
        <f t="shared" si="204"/>
        <v>1.0295302013422818</v>
      </c>
      <c r="CJ70" s="26"/>
      <c r="CK70" s="26">
        <f t="shared" si="205"/>
        <v>1.0319767441860466</v>
      </c>
      <c r="CL70" s="26">
        <f t="shared" si="206"/>
        <v>1.028169014084507</v>
      </c>
      <c r="CM70" s="26">
        <f t="shared" si="207"/>
        <v>1.0301369863013699</v>
      </c>
      <c r="CN70" s="26">
        <f t="shared" si="208"/>
        <v>1.0292553191489362</v>
      </c>
      <c r="CO70" s="26">
        <f t="shared" si="209"/>
        <v>1.0310077519379846</v>
      </c>
    </row>
    <row r="71" spans="1:93" ht="18" customHeight="1" x14ac:dyDescent="0.25">
      <c r="A71" s="17" t="s">
        <v>13</v>
      </c>
      <c r="B71" s="17" t="s">
        <v>107</v>
      </c>
      <c r="C71" s="17" t="s">
        <v>11</v>
      </c>
      <c r="D71" s="17" t="s">
        <v>11</v>
      </c>
      <c r="E71" s="17" t="s">
        <v>12</v>
      </c>
      <c r="F71" s="17" t="s">
        <v>11</v>
      </c>
      <c r="G71" s="17" t="s">
        <v>12</v>
      </c>
      <c r="H71" s="17" t="s">
        <v>13</v>
      </c>
      <c r="I71" s="17" t="s">
        <v>14</v>
      </c>
      <c r="J71" s="16">
        <f>+'Select Tuition Changes'!S76</f>
        <v>0.03</v>
      </c>
      <c r="K71" s="16">
        <f>+'Select Tuition Changes'!T76</f>
        <v>0.03</v>
      </c>
      <c r="L71" s="16">
        <f>+'Select Tuition Changes'!U76</f>
        <v>0.03</v>
      </c>
      <c r="M71" s="16">
        <f>+'Select Tuition Changes'!V76</f>
        <v>0.03</v>
      </c>
      <c r="N71" s="16">
        <f>+'Select Tuition Changes'!W76</f>
        <v>0.03</v>
      </c>
      <c r="O71" s="16"/>
      <c r="P71" s="16">
        <f t="shared" ref="P71:P82" si="221">+P3</f>
        <v>0.05</v>
      </c>
      <c r="Q71" s="27">
        <f>+'Select Tuition Changes'!Y76-'Tuition Calculations'!AL71</f>
        <v>10740</v>
      </c>
      <c r="R71" s="27">
        <f>+'Select Tuition Changes'!Z76-'Tuition Calculations'!AM71</f>
        <v>11064</v>
      </c>
      <c r="S71" s="27">
        <f>+'Select Tuition Changes'!AA76-'Tuition Calculations'!AN71</f>
        <v>11397</v>
      </c>
      <c r="T71" s="27">
        <f>+'Select Tuition Changes'!AB76-'Tuition Calculations'!AO71</f>
        <v>11739</v>
      </c>
      <c r="U71" s="27">
        <f>+'Select Tuition Changes'!AC76-'Tuition Calculations'!AP71</f>
        <v>12093</v>
      </c>
      <c r="V71" s="27">
        <f>+'Select Tuition Changes'!AD76-'Tuition Calculations'!AQ71</f>
        <v>12457</v>
      </c>
      <c r="W71" s="27"/>
      <c r="X71" s="27">
        <f t="shared" ref="X71:AC71" si="222">+Q71</f>
        <v>10740</v>
      </c>
      <c r="Y71" s="27">
        <f t="shared" si="222"/>
        <v>11064</v>
      </c>
      <c r="Z71" s="27">
        <f t="shared" si="222"/>
        <v>11397</v>
      </c>
      <c r="AA71" s="27">
        <f t="shared" si="222"/>
        <v>11739</v>
      </c>
      <c r="AB71" s="27">
        <f t="shared" si="222"/>
        <v>12093</v>
      </c>
      <c r="AC71" s="27">
        <f t="shared" si="222"/>
        <v>12457</v>
      </c>
      <c r="AD71" s="27"/>
      <c r="AE71" s="27">
        <f t="shared" si="211"/>
        <v>0</v>
      </c>
      <c r="AF71" s="27">
        <f t="shared" si="215"/>
        <v>0</v>
      </c>
      <c r="AG71" s="27">
        <f t="shared" si="216"/>
        <v>0</v>
      </c>
      <c r="AH71" s="27">
        <f t="shared" si="217"/>
        <v>0</v>
      </c>
      <c r="AI71" s="27">
        <f t="shared" si="218"/>
        <v>0</v>
      </c>
      <c r="AJ71" s="27">
        <f t="shared" si="219"/>
        <v>0</v>
      </c>
      <c r="AK71" s="27"/>
      <c r="AL71" s="27">
        <f>ROUND($P71*'Select Tuition Changes'!Y76,0)</f>
        <v>565</v>
      </c>
      <c r="AM71" s="27">
        <f>ROUND($P71*'Select Tuition Changes'!Z76,0)</f>
        <v>582</v>
      </c>
      <c r="AN71" s="27">
        <f>ROUND($P71*'Select Tuition Changes'!AA76,0)</f>
        <v>600</v>
      </c>
      <c r="AO71" s="27">
        <f>ROUND($P71*'Select Tuition Changes'!AB76,0)</f>
        <v>618</v>
      </c>
      <c r="AP71" s="27">
        <f>ROUND($P71*'Select Tuition Changes'!AC76,0)</f>
        <v>636</v>
      </c>
      <c r="AQ71" s="27">
        <f>ROUND($P71*'Select Tuition Changes'!AD76,0)</f>
        <v>656</v>
      </c>
      <c r="AR71" s="27"/>
      <c r="AS71" s="27">
        <f t="shared" ref="AS71:AX71" si="223">+AL71</f>
        <v>565</v>
      </c>
      <c r="AT71" s="27">
        <f t="shared" si="223"/>
        <v>582</v>
      </c>
      <c r="AU71" s="27">
        <f t="shared" si="223"/>
        <v>600</v>
      </c>
      <c r="AV71" s="27">
        <f t="shared" si="223"/>
        <v>618</v>
      </c>
      <c r="AW71" s="27">
        <f t="shared" si="223"/>
        <v>636</v>
      </c>
      <c r="AX71" s="27">
        <f t="shared" si="223"/>
        <v>656</v>
      </c>
      <c r="AY71" s="27"/>
      <c r="AZ71" s="27">
        <f t="shared" si="213"/>
        <v>0</v>
      </c>
      <c r="BA71" s="27">
        <f t="shared" si="173"/>
        <v>0</v>
      </c>
      <c r="BB71" s="27">
        <f t="shared" si="174"/>
        <v>0</v>
      </c>
      <c r="BC71" s="27">
        <f t="shared" si="175"/>
        <v>0</v>
      </c>
      <c r="BD71" s="27">
        <f t="shared" si="176"/>
        <v>0</v>
      </c>
      <c r="BE71" s="27">
        <f t="shared" si="177"/>
        <v>0</v>
      </c>
      <c r="BF71" s="28"/>
      <c r="BG71" s="29">
        <f t="shared" si="180"/>
        <v>1.030167597765363</v>
      </c>
      <c r="BH71" s="29">
        <f t="shared" si="181"/>
        <v>1.0300976138828633</v>
      </c>
      <c r="BI71" s="29">
        <f t="shared" si="182"/>
        <v>1.0300078968149513</v>
      </c>
      <c r="BJ71" s="29">
        <f t="shared" si="183"/>
        <v>1.0301558906210069</v>
      </c>
      <c r="BK71" s="29">
        <f t="shared" si="184"/>
        <v>1.0301000578847268</v>
      </c>
      <c r="BL71" s="29"/>
      <c r="BM71" s="29">
        <f t="shared" si="185"/>
        <v>1.030167597765363</v>
      </c>
      <c r="BN71" s="29">
        <f t="shared" si="186"/>
        <v>1.0300976138828633</v>
      </c>
      <c r="BO71" s="29">
        <f t="shared" si="187"/>
        <v>1.0300078968149513</v>
      </c>
      <c r="BP71" s="29">
        <f t="shared" si="188"/>
        <v>1.0301558906210069</v>
      </c>
      <c r="BQ71" s="29">
        <f t="shared" si="189"/>
        <v>1.0301000578847268</v>
      </c>
      <c r="BR71" s="29"/>
      <c r="BS71" s="29">
        <f t="shared" si="190"/>
        <v>0</v>
      </c>
      <c r="BT71" s="29">
        <f t="shared" si="191"/>
        <v>0</v>
      </c>
      <c r="BU71" s="29">
        <f t="shared" si="192"/>
        <v>0</v>
      </c>
      <c r="BV71" s="29">
        <f t="shared" si="193"/>
        <v>0</v>
      </c>
      <c r="BW71" s="29">
        <f t="shared" si="194"/>
        <v>0</v>
      </c>
      <c r="BX71" s="29"/>
      <c r="BY71" s="29">
        <f t="shared" si="195"/>
        <v>1.0300884955752212</v>
      </c>
      <c r="BZ71" s="29">
        <f t="shared" si="196"/>
        <v>1.0309278350515463</v>
      </c>
      <c r="CA71" s="29">
        <f t="shared" si="197"/>
        <v>1.03</v>
      </c>
      <c r="CB71" s="29">
        <f t="shared" si="198"/>
        <v>1.029126213592233</v>
      </c>
      <c r="CC71" s="29">
        <f t="shared" si="199"/>
        <v>1.0314465408805031</v>
      </c>
      <c r="CD71" s="29"/>
      <c r="CE71" s="29">
        <f t="shared" si="200"/>
        <v>1.0300884955752212</v>
      </c>
      <c r="CF71" s="29">
        <f t="shared" si="201"/>
        <v>1.0309278350515463</v>
      </c>
      <c r="CG71" s="29">
        <f t="shared" si="202"/>
        <v>1.03</v>
      </c>
      <c r="CH71" s="29">
        <f t="shared" si="203"/>
        <v>1.029126213592233</v>
      </c>
      <c r="CI71" s="29">
        <f t="shared" si="204"/>
        <v>1.0314465408805031</v>
      </c>
      <c r="CJ71" s="29"/>
      <c r="CK71" s="29">
        <f t="shared" si="205"/>
        <v>0</v>
      </c>
      <c r="CL71" s="29">
        <f t="shared" si="206"/>
        <v>0</v>
      </c>
      <c r="CM71" s="29">
        <f t="shared" si="207"/>
        <v>0</v>
      </c>
      <c r="CN71" s="29">
        <f t="shared" si="208"/>
        <v>0</v>
      </c>
      <c r="CO71" s="29">
        <f t="shared" si="209"/>
        <v>0</v>
      </c>
    </row>
    <row r="72" spans="1:93" ht="18" customHeight="1" x14ac:dyDescent="0.25">
      <c r="A72" s="17" t="s">
        <v>13</v>
      </c>
      <c r="B72" s="17" t="s">
        <v>107</v>
      </c>
      <c r="C72" s="17" t="s">
        <v>11</v>
      </c>
      <c r="D72" s="17" t="s">
        <v>11</v>
      </c>
      <c r="E72" s="17" t="s">
        <v>12</v>
      </c>
      <c r="F72" s="17" t="s">
        <v>11</v>
      </c>
      <c r="G72" s="17" t="s">
        <v>12</v>
      </c>
      <c r="H72" s="17" t="s">
        <v>15</v>
      </c>
      <c r="I72" s="17" t="s">
        <v>16</v>
      </c>
      <c r="J72" s="16">
        <f>+'Select Tuition Changes'!S77</f>
        <v>0.01</v>
      </c>
      <c r="K72" s="16">
        <f>+'Select Tuition Changes'!T77</f>
        <v>0.01</v>
      </c>
      <c r="L72" s="16">
        <f>+'Select Tuition Changes'!U77</f>
        <v>0.01</v>
      </c>
      <c r="M72" s="16">
        <f>+'Select Tuition Changes'!V77</f>
        <v>0.01</v>
      </c>
      <c r="N72" s="16">
        <f>+'Select Tuition Changes'!W77</f>
        <v>0.01</v>
      </c>
      <c r="O72" s="16"/>
      <c r="P72" s="16">
        <f t="shared" si="221"/>
        <v>4.4999999999999998E-2</v>
      </c>
      <c r="Q72" s="27">
        <f>+'Select Tuition Changes'!Y77-'Tuition Calculations'!AL72</f>
        <v>30965</v>
      </c>
      <c r="R72" s="27">
        <f>+'Select Tuition Changes'!Z77-'Tuition Calculations'!AM72</f>
        <v>31277</v>
      </c>
      <c r="S72" s="27">
        <f>+'Select Tuition Changes'!AA77-'Tuition Calculations'!AN72</f>
        <v>31592</v>
      </c>
      <c r="T72" s="27">
        <f>+'Select Tuition Changes'!AB77-'Tuition Calculations'!AO72</f>
        <v>31910</v>
      </c>
      <c r="U72" s="27">
        <f>+'Select Tuition Changes'!AC77-'Tuition Calculations'!AP72</f>
        <v>32231</v>
      </c>
      <c r="V72" s="27">
        <f>+'Select Tuition Changes'!AD77-'Tuition Calculations'!AQ72</f>
        <v>32555</v>
      </c>
      <c r="W72" s="27"/>
      <c r="X72" s="27">
        <f t="shared" ref="X72:AC72" si="224">+Q71</f>
        <v>10740</v>
      </c>
      <c r="Y72" s="27">
        <f t="shared" si="224"/>
        <v>11064</v>
      </c>
      <c r="Z72" s="27">
        <f t="shared" si="224"/>
        <v>11397</v>
      </c>
      <c r="AA72" s="27">
        <f t="shared" si="224"/>
        <v>11739</v>
      </c>
      <c r="AB72" s="27">
        <f t="shared" si="224"/>
        <v>12093</v>
      </c>
      <c r="AC72" s="27">
        <f t="shared" si="224"/>
        <v>12457</v>
      </c>
      <c r="AD72" s="27"/>
      <c r="AE72" s="27">
        <f t="shared" si="211"/>
        <v>20225</v>
      </c>
      <c r="AF72" s="27">
        <f t="shared" si="215"/>
        <v>20213</v>
      </c>
      <c r="AG72" s="27">
        <f t="shared" si="216"/>
        <v>20195</v>
      </c>
      <c r="AH72" s="27">
        <f t="shared" si="217"/>
        <v>20171</v>
      </c>
      <c r="AI72" s="27">
        <f t="shared" si="218"/>
        <v>20138</v>
      </c>
      <c r="AJ72" s="27">
        <f t="shared" si="219"/>
        <v>20098</v>
      </c>
      <c r="AK72" s="27"/>
      <c r="AL72" s="27">
        <f>ROUND($P72*'Select Tuition Changes'!Y77,0)</f>
        <v>1459</v>
      </c>
      <c r="AM72" s="27">
        <f>ROUND($P72*'Select Tuition Changes'!Z77,0)</f>
        <v>1474</v>
      </c>
      <c r="AN72" s="27">
        <f>ROUND($P72*'Select Tuition Changes'!AA77,0)</f>
        <v>1489</v>
      </c>
      <c r="AO72" s="27">
        <f>ROUND($P72*'Select Tuition Changes'!AB77,0)</f>
        <v>1504</v>
      </c>
      <c r="AP72" s="27">
        <f>ROUND($P72*'Select Tuition Changes'!AC77,0)</f>
        <v>1519</v>
      </c>
      <c r="AQ72" s="27">
        <f>ROUND($P72*'Select Tuition Changes'!AD77,0)</f>
        <v>1534</v>
      </c>
      <c r="AR72" s="27"/>
      <c r="AS72" s="27">
        <f t="shared" ref="AS72:AX72" si="225">+AL71</f>
        <v>565</v>
      </c>
      <c r="AT72" s="27">
        <f t="shared" si="225"/>
        <v>582</v>
      </c>
      <c r="AU72" s="27">
        <f t="shared" si="225"/>
        <v>600</v>
      </c>
      <c r="AV72" s="27">
        <f t="shared" si="225"/>
        <v>618</v>
      </c>
      <c r="AW72" s="27">
        <f t="shared" si="225"/>
        <v>636</v>
      </c>
      <c r="AX72" s="27">
        <f t="shared" si="225"/>
        <v>656</v>
      </c>
      <c r="AY72" s="27"/>
      <c r="AZ72" s="27">
        <f t="shared" si="213"/>
        <v>894</v>
      </c>
      <c r="BA72" s="27">
        <f t="shared" si="173"/>
        <v>892</v>
      </c>
      <c r="BB72" s="27">
        <f t="shared" si="174"/>
        <v>889</v>
      </c>
      <c r="BC72" s="27">
        <f t="shared" si="175"/>
        <v>886</v>
      </c>
      <c r="BD72" s="27">
        <f t="shared" si="176"/>
        <v>883</v>
      </c>
      <c r="BE72" s="27">
        <f t="shared" si="177"/>
        <v>878</v>
      </c>
      <c r="BF72" s="28"/>
      <c r="BG72" s="29">
        <f t="shared" si="180"/>
        <v>1.0100758921362829</v>
      </c>
      <c r="BH72" s="29">
        <f t="shared" si="181"/>
        <v>1.0100712983981839</v>
      </c>
      <c r="BI72" s="29">
        <f t="shared" si="182"/>
        <v>1.0100658394530262</v>
      </c>
      <c r="BJ72" s="29">
        <f t="shared" si="183"/>
        <v>1.0100595424631778</v>
      </c>
      <c r="BK72" s="29">
        <f t="shared" si="184"/>
        <v>1.0100524339921193</v>
      </c>
      <c r="BL72" s="29"/>
      <c r="BM72" s="29">
        <f t="shared" si="185"/>
        <v>1.030167597765363</v>
      </c>
      <c r="BN72" s="29">
        <f t="shared" si="186"/>
        <v>1.0300976138828633</v>
      </c>
      <c r="BO72" s="29">
        <f t="shared" si="187"/>
        <v>1.0300078968149513</v>
      </c>
      <c r="BP72" s="29">
        <f t="shared" si="188"/>
        <v>1.0301558906210069</v>
      </c>
      <c r="BQ72" s="29">
        <f t="shared" si="189"/>
        <v>1.0301000578847268</v>
      </c>
      <c r="BR72" s="29"/>
      <c r="BS72" s="29">
        <f t="shared" si="190"/>
        <v>0.99940667490729296</v>
      </c>
      <c r="BT72" s="29">
        <f t="shared" si="191"/>
        <v>0.99910948399544852</v>
      </c>
      <c r="BU72" s="29">
        <f t="shared" si="192"/>
        <v>0.99881158702649175</v>
      </c>
      <c r="BV72" s="29">
        <f t="shared" si="193"/>
        <v>0.99836398790342573</v>
      </c>
      <c r="BW72" s="29">
        <f t="shared" si="194"/>
        <v>0.99801370543251566</v>
      </c>
      <c r="BX72" s="29"/>
      <c r="BY72" s="29">
        <f t="shared" si="195"/>
        <v>1.0102810143934202</v>
      </c>
      <c r="BZ72" s="29">
        <f t="shared" si="196"/>
        <v>1.0101763907734056</v>
      </c>
      <c r="CA72" s="29">
        <f t="shared" si="197"/>
        <v>1.0100738750839489</v>
      </c>
      <c r="CB72" s="29">
        <f t="shared" si="198"/>
        <v>1.0099734042553192</v>
      </c>
      <c r="CC72" s="29">
        <f t="shared" si="199"/>
        <v>1.0098749177090192</v>
      </c>
      <c r="CD72" s="29"/>
      <c r="CE72" s="29">
        <f t="shared" si="200"/>
        <v>1.0300884955752212</v>
      </c>
      <c r="CF72" s="29">
        <f t="shared" si="201"/>
        <v>1.0309278350515463</v>
      </c>
      <c r="CG72" s="29">
        <f t="shared" si="202"/>
        <v>1.03</v>
      </c>
      <c r="CH72" s="29">
        <f t="shared" si="203"/>
        <v>1.029126213592233</v>
      </c>
      <c r="CI72" s="29">
        <f t="shared" si="204"/>
        <v>1.0314465408805031</v>
      </c>
      <c r="CJ72" s="29"/>
      <c r="CK72" s="29">
        <f t="shared" si="205"/>
        <v>0.99776286353467558</v>
      </c>
      <c r="CL72" s="29">
        <f t="shared" si="206"/>
        <v>0.99663677130044848</v>
      </c>
      <c r="CM72" s="29">
        <f t="shared" si="207"/>
        <v>0.99662542182227221</v>
      </c>
      <c r="CN72" s="29">
        <f t="shared" si="208"/>
        <v>0.99661399548532736</v>
      </c>
      <c r="CO72" s="29">
        <f t="shared" si="209"/>
        <v>0.99433748584371462</v>
      </c>
    </row>
    <row r="73" spans="1:93" ht="18" customHeight="1" x14ac:dyDescent="0.25">
      <c r="A73" s="17" t="s">
        <v>13</v>
      </c>
      <c r="B73" s="17" t="s">
        <v>107</v>
      </c>
      <c r="C73" s="17" t="s">
        <v>11</v>
      </c>
      <c r="D73" s="17" t="s">
        <v>11</v>
      </c>
      <c r="E73" s="17" t="s">
        <v>12</v>
      </c>
      <c r="F73" s="17" t="s">
        <v>17</v>
      </c>
      <c r="G73" s="17" t="s">
        <v>18</v>
      </c>
      <c r="H73" s="17" t="s">
        <v>13</v>
      </c>
      <c r="I73" s="17" t="s">
        <v>14</v>
      </c>
      <c r="J73" s="16">
        <f>+'Select Tuition Changes'!S78</f>
        <v>0.03</v>
      </c>
      <c r="K73" s="16">
        <f>+'Select Tuition Changes'!T78</f>
        <v>0.03</v>
      </c>
      <c r="L73" s="16">
        <f>+'Select Tuition Changes'!U78</f>
        <v>0.03</v>
      </c>
      <c r="M73" s="16">
        <f>+'Select Tuition Changes'!V78</f>
        <v>0.03</v>
      </c>
      <c r="N73" s="16">
        <f>+'Select Tuition Changes'!W78</f>
        <v>0.03</v>
      </c>
      <c r="O73" s="16"/>
      <c r="P73" s="16">
        <f t="shared" si="221"/>
        <v>0.05</v>
      </c>
      <c r="Q73" s="27">
        <f>+'Select Tuition Changes'!Y78-'Tuition Calculations'!AL73</f>
        <v>10740</v>
      </c>
      <c r="R73" s="27">
        <f>+'Select Tuition Changes'!Z78-'Tuition Calculations'!AM73</f>
        <v>11064</v>
      </c>
      <c r="S73" s="27">
        <f>+'Select Tuition Changes'!AA78-'Tuition Calculations'!AN73</f>
        <v>11397</v>
      </c>
      <c r="T73" s="27">
        <f>+'Select Tuition Changes'!AB78-'Tuition Calculations'!AO73</f>
        <v>11739</v>
      </c>
      <c r="U73" s="27">
        <f>+'Select Tuition Changes'!AC78-'Tuition Calculations'!AP73</f>
        <v>12093</v>
      </c>
      <c r="V73" s="27">
        <f>+'Select Tuition Changes'!AD78-'Tuition Calculations'!AQ73</f>
        <v>12457</v>
      </c>
      <c r="W73" s="27"/>
      <c r="X73" s="27">
        <f t="shared" ref="X73:AC73" si="226">+Q73</f>
        <v>10740</v>
      </c>
      <c r="Y73" s="27">
        <f t="shared" si="226"/>
        <v>11064</v>
      </c>
      <c r="Z73" s="27">
        <f t="shared" si="226"/>
        <v>11397</v>
      </c>
      <c r="AA73" s="27">
        <f t="shared" si="226"/>
        <v>11739</v>
      </c>
      <c r="AB73" s="27">
        <f t="shared" si="226"/>
        <v>12093</v>
      </c>
      <c r="AC73" s="27">
        <f t="shared" si="226"/>
        <v>12457</v>
      </c>
      <c r="AD73" s="27"/>
      <c r="AE73" s="27">
        <f t="shared" si="211"/>
        <v>0</v>
      </c>
      <c r="AF73" s="27">
        <f t="shared" si="215"/>
        <v>0</v>
      </c>
      <c r="AG73" s="27">
        <f t="shared" si="216"/>
        <v>0</v>
      </c>
      <c r="AH73" s="27">
        <f t="shared" si="217"/>
        <v>0</v>
      </c>
      <c r="AI73" s="27">
        <f t="shared" si="218"/>
        <v>0</v>
      </c>
      <c r="AJ73" s="27">
        <f t="shared" si="219"/>
        <v>0</v>
      </c>
      <c r="AK73" s="27"/>
      <c r="AL73" s="27">
        <f>ROUND($P73*'Select Tuition Changes'!Y78,0)</f>
        <v>565</v>
      </c>
      <c r="AM73" s="27">
        <f>ROUND($P73*'Select Tuition Changes'!Z78,0)</f>
        <v>582</v>
      </c>
      <c r="AN73" s="27">
        <f>ROUND($P73*'Select Tuition Changes'!AA78,0)</f>
        <v>600</v>
      </c>
      <c r="AO73" s="27">
        <f>ROUND($P73*'Select Tuition Changes'!AB78,0)</f>
        <v>618</v>
      </c>
      <c r="AP73" s="27">
        <f>ROUND($P73*'Select Tuition Changes'!AC78,0)</f>
        <v>636</v>
      </c>
      <c r="AQ73" s="27">
        <f>ROUND($P73*'Select Tuition Changes'!AD78,0)</f>
        <v>656</v>
      </c>
      <c r="AR73" s="27"/>
      <c r="AS73" s="27">
        <f t="shared" ref="AS73:AX73" si="227">+AL73</f>
        <v>565</v>
      </c>
      <c r="AT73" s="27">
        <f t="shared" si="227"/>
        <v>582</v>
      </c>
      <c r="AU73" s="27">
        <f t="shared" si="227"/>
        <v>600</v>
      </c>
      <c r="AV73" s="27">
        <f t="shared" si="227"/>
        <v>618</v>
      </c>
      <c r="AW73" s="27">
        <f t="shared" si="227"/>
        <v>636</v>
      </c>
      <c r="AX73" s="27">
        <f t="shared" si="227"/>
        <v>656</v>
      </c>
      <c r="AY73" s="27"/>
      <c r="AZ73" s="27">
        <f t="shared" si="213"/>
        <v>0</v>
      </c>
      <c r="BA73" s="27">
        <f t="shared" si="173"/>
        <v>0</v>
      </c>
      <c r="BB73" s="27">
        <f t="shared" si="174"/>
        <v>0</v>
      </c>
      <c r="BC73" s="27">
        <f t="shared" si="175"/>
        <v>0</v>
      </c>
      <c r="BD73" s="27">
        <f t="shared" si="176"/>
        <v>0</v>
      </c>
      <c r="BE73" s="27">
        <f t="shared" si="177"/>
        <v>0</v>
      </c>
      <c r="BF73" s="28"/>
      <c r="BG73" s="29">
        <f t="shared" si="180"/>
        <v>1.030167597765363</v>
      </c>
      <c r="BH73" s="29">
        <f t="shared" si="181"/>
        <v>1.0300976138828633</v>
      </c>
      <c r="BI73" s="29">
        <f t="shared" si="182"/>
        <v>1.0300078968149513</v>
      </c>
      <c r="BJ73" s="29">
        <f t="shared" si="183"/>
        <v>1.0301558906210069</v>
      </c>
      <c r="BK73" s="29">
        <f t="shared" si="184"/>
        <v>1.0301000578847268</v>
      </c>
      <c r="BL73" s="29"/>
      <c r="BM73" s="29">
        <f t="shared" si="185"/>
        <v>1.030167597765363</v>
      </c>
      <c r="BN73" s="29">
        <f t="shared" si="186"/>
        <v>1.0300976138828633</v>
      </c>
      <c r="BO73" s="29">
        <f t="shared" si="187"/>
        <v>1.0300078968149513</v>
      </c>
      <c r="BP73" s="29">
        <f t="shared" si="188"/>
        <v>1.0301558906210069</v>
      </c>
      <c r="BQ73" s="29">
        <f t="shared" si="189"/>
        <v>1.0301000578847268</v>
      </c>
      <c r="BR73" s="29"/>
      <c r="BS73" s="29">
        <f t="shared" si="190"/>
        <v>0</v>
      </c>
      <c r="BT73" s="29">
        <f t="shared" si="191"/>
        <v>0</v>
      </c>
      <c r="BU73" s="29">
        <f t="shared" si="192"/>
        <v>0</v>
      </c>
      <c r="BV73" s="29">
        <f t="shared" si="193"/>
        <v>0</v>
      </c>
      <c r="BW73" s="29">
        <f t="shared" si="194"/>
        <v>0</v>
      </c>
      <c r="BX73" s="29"/>
      <c r="BY73" s="29">
        <f t="shared" si="195"/>
        <v>1.0300884955752212</v>
      </c>
      <c r="BZ73" s="29">
        <f t="shared" si="196"/>
        <v>1.0309278350515463</v>
      </c>
      <c r="CA73" s="29">
        <f t="shared" si="197"/>
        <v>1.03</v>
      </c>
      <c r="CB73" s="29">
        <f t="shared" si="198"/>
        <v>1.029126213592233</v>
      </c>
      <c r="CC73" s="29">
        <f t="shared" si="199"/>
        <v>1.0314465408805031</v>
      </c>
      <c r="CD73" s="29"/>
      <c r="CE73" s="29">
        <f t="shared" si="200"/>
        <v>1.0300884955752212</v>
      </c>
      <c r="CF73" s="29">
        <f t="shared" si="201"/>
        <v>1.0309278350515463</v>
      </c>
      <c r="CG73" s="29">
        <f t="shared" si="202"/>
        <v>1.03</v>
      </c>
      <c r="CH73" s="29">
        <f t="shared" si="203"/>
        <v>1.029126213592233</v>
      </c>
      <c r="CI73" s="29">
        <f t="shared" si="204"/>
        <v>1.0314465408805031</v>
      </c>
      <c r="CJ73" s="29"/>
      <c r="CK73" s="29">
        <f t="shared" si="205"/>
        <v>0</v>
      </c>
      <c r="CL73" s="29">
        <f t="shared" si="206"/>
        <v>0</v>
      </c>
      <c r="CM73" s="29">
        <f t="shared" si="207"/>
        <v>0</v>
      </c>
      <c r="CN73" s="29">
        <f t="shared" si="208"/>
        <v>0</v>
      </c>
      <c r="CO73" s="29">
        <f t="shared" si="209"/>
        <v>0</v>
      </c>
    </row>
    <row r="74" spans="1:93" ht="18" customHeight="1" x14ac:dyDescent="0.25">
      <c r="A74" s="17" t="s">
        <v>13</v>
      </c>
      <c r="B74" s="17" t="s">
        <v>107</v>
      </c>
      <c r="C74" s="17" t="s">
        <v>11</v>
      </c>
      <c r="D74" s="17" t="s">
        <v>11</v>
      </c>
      <c r="E74" s="17" t="s">
        <v>12</v>
      </c>
      <c r="F74" s="17" t="s">
        <v>17</v>
      </c>
      <c r="G74" s="17" t="s">
        <v>18</v>
      </c>
      <c r="H74" s="17" t="s">
        <v>15</v>
      </c>
      <c r="I74" s="17" t="s">
        <v>16</v>
      </c>
      <c r="J74" s="16">
        <f>+'Select Tuition Changes'!S79</f>
        <v>0.01</v>
      </c>
      <c r="K74" s="16">
        <f>+'Select Tuition Changes'!T79</f>
        <v>0.01</v>
      </c>
      <c r="L74" s="16">
        <f>+'Select Tuition Changes'!U79</f>
        <v>0.01</v>
      </c>
      <c r="M74" s="16">
        <f>+'Select Tuition Changes'!V79</f>
        <v>0.01</v>
      </c>
      <c r="N74" s="16">
        <f>+'Select Tuition Changes'!W79</f>
        <v>0.01</v>
      </c>
      <c r="O74" s="16"/>
      <c r="P74" s="16">
        <f t="shared" si="221"/>
        <v>4.4999999999999998E-2</v>
      </c>
      <c r="Q74" s="27">
        <f>+'Select Tuition Changes'!Y79-'Tuition Calculations'!AL74</f>
        <v>30965</v>
      </c>
      <c r="R74" s="27">
        <f>+'Select Tuition Changes'!Z79-'Tuition Calculations'!AM74</f>
        <v>31277</v>
      </c>
      <c r="S74" s="27">
        <f>+'Select Tuition Changes'!AA79-'Tuition Calculations'!AN74</f>
        <v>31592</v>
      </c>
      <c r="T74" s="27">
        <f>+'Select Tuition Changes'!AB79-'Tuition Calculations'!AO74</f>
        <v>31910</v>
      </c>
      <c r="U74" s="27">
        <f>+'Select Tuition Changes'!AC79-'Tuition Calculations'!AP74</f>
        <v>32231</v>
      </c>
      <c r="V74" s="27">
        <f>+'Select Tuition Changes'!AD79-'Tuition Calculations'!AQ74</f>
        <v>32555</v>
      </c>
      <c r="W74" s="27"/>
      <c r="X74" s="27">
        <f t="shared" ref="X74:AC74" si="228">+Q73</f>
        <v>10740</v>
      </c>
      <c r="Y74" s="27">
        <f t="shared" si="228"/>
        <v>11064</v>
      </c>
      <c r="Z74" s="27">
        <f t="shared" si="228"/>
        <v>11397</v>
      </c>
      <c r="AA74" s="27">
        <f t="shared" si="228"/>
        <v>11739</v>
      </c>
      <c r="AB74" s="27">
        <f t="shared" si="228"/>
        <v>12093</v>
      </c>
      <c r="AC74" s="27">
        <f t="shared" si="228"/>
        <v>12457</v>
      </c>
      <c r="AD74" s="27"/>
      <c r="AE74" s="27">
        <f t="shared" si="211"/>
        <v>20225</v>
      </c>
      <c r="AF74" s="27">
        <f t="shared" si="215"/>
        <v>20213</v>
      </c>
      <c r="AG74" s="27">
        <f t="shared" si="216"/>
        <v>20195</v>
      </c>
      <c r="AH74" s="27">
        <f t="shared" si="217"/>
        <v>20171</v>
      </c>
      <c r="AI74" s="27">
        <f t="shared" si="218"/>
        <v>20138</v>
      </c>
      <c r="AJ74" s="27">
        <f t="shared" si="219"/>
        <v>20098</v>
      </c>
      <c r="AK74" s="27"/>
      <c r="AL74" s="27">
        <f>ROUND($P74*'Select Tuition Changes'!Y79,0)</f>
        <v>1459</v>
      </c>
      <c r="AM74" s="27">
        <f>ROUND($P74*'Select Tuition Changes'!Z79,0)</f>
        <v>1474</v>
      </c>
      <c r="AN74" s="27">
        <f>ROUND($P74*'Select Tuition Changes'!AA79,0)</f>
        <v>1489</v>
      </c>
      <c r="AO74" s="27">
        <f>ROUND($P74*'Select Tuition Changes'!AB79,0)</f>
        <v>1504</v>
      </c>
      <c r="AP74" s="27">
        <f>ROUND($P74*'Select Tuition Changes'!AC79,0)</f>
        <v>1519</v>
      </c>
      <c r="AQ74" s="27">
        <f>ROUND($P74*'Select Tuition Changes'!AD79,0)</f>
        <v>1534</v>
      </c>
      <c r="AR74" s="27"/>
      <c r="AS74" s="27">
        <f t="shared" ref="AS74:AX74" si="229">+AL73</f>
        <v>565</v>
      </c>
      <c r="AT74" s="27">
        <f t="shared" si="229"/>
        <v>582</v>
      </c>
      <c r="AU74" s="27">
        <f t="shared" si="229"/>
        <v>600</v>
      </c>
      <c r="AV74" s="27">
        <f t="shared" si="229"/>
        <v>618</v>
      </c>
      <c r="AW74" s="27">
        <f t="shared" si="229"/>
        <v>636</v>
      </c>
      <c r="AX74" s="27">
        <f t="shared" si="229"/>
        <v>656</v>
      </c>
      <c r="AY74" s="27"/>
      <c r="AZ74" s="27">
        <f t="shared" si="213"/>
        <v>894</v>
      </c>
      <c r="BA74" s="27">
        <f t="shared" si="173"/>
        <v>892</v>
      </c>
      <c r="BB74" s="27">
        <f t="shared" si="174"/>
        <v>889</v>
      </c>
      <c r="BC74" s="27">
        <f t="shared" si="175"/>
        <v>886</v>
      </c>
      <c r="BD74" s="27">
        <f t="shared" si="176"/>
        <v>883</v>
      </c>
      <c r="BE74" s="27">
        <f t="shared" si="177"/>
        <v>878</v>
      </c>
      <c r="BF74" s="28"/>
      <c r="BG74" s="29">
        <f t="shared" si="180"/>
        <v>1.0100758921362829</v>
      </c>
      <c r="BH74" s="29">
        <f t="shared" si="181"/>
        <v>1.0100712983981839</v>
      </c>
      <c r="BI74" s="29">
        <f t="shared" si="182"/>
        <v>1.0100658394530262</v>
      </c>
      <c r="BJ74" s="29">
        <f t="shared" si="183"/>
        <v>1.0100595424631778</v>
      </c>
      <c r="BK74" s="29">
        <f t="shared" si="184"/>
        <v>1.0100524339921193</v>
      </c>
      <c r="BL74" s="29"/>
      <c r="BM74" s="29">
        <f t="shared" si="185"/>
        <v>1.030167597765363</v>
      </c>
      <c r="BN74" s="29">
        <f t="shared" si="186"/>
        <v>1.0300976138828633</v>
      </c>
      <c r="BO74" s="29">
        <f t="shared" si="187"/>
        <v>1.0300078968149513</v>
      </c>
      <c r="BP74" s="29">
        <f t="shared" si="188"/>
        <v>1.0301558906210069</v>
      </c>
      <c r="BQ74" s="29">
        <f t="shared" si="189"/>
        <v>1.0301000578847268</v>
      </c>
      <c r="BR74" s="29"/>
      <c r="BS74" s="29">
        <f t="shared" si="190"/>
        <v>0.99940667490729296</v>
      </c>
      <c r="BT74" s="29">
        <f t="shared" si="191"/>
        <v>0.99910948399544852</v>
      </c>
      <c r="BU74" s="29">
        <f t="shared" si="192"/>
        <v>0.99881158702649175</v>
      </c>
      <c r="BV74" s="29">
        <f t="shared" si="193"/>
        <v>0.99836398790342573</v>
      </c>
      <c r="BW74" s="29">
        <f t="shared" si="194"/>
        <v>0.99801370543251566</v>
      </c>
      <c r="BX74" s="29"/>
      <c r="BY74" s="29">
        <f t="shared" si="195"/>
        <v>1.0102810143934202</v>
      </c>
      <c r="BZ74" s="29">
        <f t="shared" si="196"/>
        <v>1.0101763907734056</v>
      </c>
      <c r="CA74" s="29">
        <f t="shared" si="197"/>
        <v>1.0100738750839489</v>
      </c>
      <c r="CB74" s="29">
        <f t="shared" si="198"/>
        <v>1.0099734042553192</v>
      </c>
      <c r="CC74" s="29">
        <f t="shared" si="199"/>
        <v>1.0098749177090192</v>
      </c>
      <c r="CD74" s="29"/>
      <c r="CE74" s="29">
        <f t="shared" si="200"/>
        <v>1.0300884955752212</v>
      </c>
      <c r="CF74" s="29">
        <f t="shared" si="201"/>
        <v>1.0309278350515463</v>
      </c>
      <c r="CG74" s="29">
        <f t="shared" si="202"/>
        <v>1.03</v>
      </c>
      <c r="CH74" s="29">
        <f t="shared" si="203"/>
        <v>1.029126213592233</v>
      </c>
      <c r="CI74" s="29">
        <f t="shared" si="204"/>
        <v>1.0314465408805031</v>
      </c>
      <c r="CJ74" s="29"/>
      <c r="CK74" s="29">
        <f t="shared" si="205"/>
        <v>0.99776286353467558</v>
      </c>
      <c r="CL74" s="29">
        <f t="shared" si="206"/>
        <v>0.99663677130044848</v>
      </c>
      <c r="CM74" s="29">
        <f t="shared" si="207"/>
        <v>0.99662542182227221</v>
      </c>
      <c r="CN74" s="29">
        <f t="shared" si="208"/>
        <v>0.99661399548532736</v>
      </c>
      <c r="CO74" s="29">
        <f t="shared" si="209"/>
        <v>0.99433748584371462</v>
      </c>
    </row>
    <row r="75" spans="1:93" ht="18" customHeight="1" x14ac:dyDescent="0.25">
      <c r="A75" s="17" t="s">
        <v>13</v>
      </c>
      <c r="B75" s="17" t="s">
        <v>107</v>
      </c>
      <c r="C75" s="17" t="s">
        <v>17</v>
      </c>
      <c r="D75" s="17" t="s">
        <v>17</v>
      </c>
      <c r="E75" s="17" t="s">
        <v>20</v>
      </c>
      <c r="F75" s="17" t="s">
        <v>21</v>
      </c>
      <c r="G75" s="17" t="s">
        <v>20</v>
      </c>
      <c r="H75" s="17" t="s">
        <v>13</v>
      </c>
      <c r="I75" s="17" t="s">
        <v>14</v>
      </c>
      <c r="J75" s="16">
        <f>+'Select Tuition Changes'!S80</f>
        <v>0</v>
      </c>
      <c r="K75" s="16">
        <f>+'Select Tuition Changes'!T80</f>
        <v>0.03</v>
      </c>
      <c r="L75" s="16">
        <f>+'Select Tuition Changes'!U80</f>
        <v>0.03</v>
      </c>
      <c r="M75" s="16">
        <f>+'Select Tuition Changes'!V80</f>
        <v>0.03</v>
      </c>
      <c r="N75" s="16">
        <f>+'Select Tuition Changes'!W80</f>
        <v>0.03</v>
      </c>
      <c r="O75" s="16"/>
      <c r="P75" s="16">
        <f t="shared" si="221"/>
        <v>0.03</v>
      </c>
      <c r="Q75" s="27">
        <f>+'Select Tuition Changes'!Y80-'Tuition Calculations'!AL75</f>
        <v>14751</v>
      </c>
      <c r="R75" s="27">
        <f>+'Select Tuition Changes'!Z80-'Tuition Calculations'!AM75</f>
        <v>14751</v>
      </c>
      <c r="S75" s="27">
        <f>+'Select Tuition Changes'!AA80-'Tuition Calculations'!AN75</f>
        <v>15196</v>
      </c>
      <c r="T75" s="27">
        <f>+'Select Tuition Changes'!AB80-'Tuition Calculations'!AO75</f>
        <v>15653</v>
      </c>
      <c r="U75" s="27">
        <f>+'Select Tuition Changes'!AC80-'Tuition Calculations'!AP75</f>
        <v>16124</v>
      </c>
      <c r="V75" s="27">
        <f>+'Select Tuition Changes'!AD80-'Tuition Calculations'!AQ75</f>
        <v>16610</v>
      </c>
      <c r="W75" s="27"/>
      <c r="X75" s="27">
        <f t="shared" ref="X75:AC75" si="230">+Q75</f>
        <v>14751</v>
      </c>
      <c r="Y75" s="27">
        <f t="shared" si="230"/>
        <v>14751</v>
      </c>
      <c r="Z75" s="27">
        <f t="shared" si="230"/>
        <v>15196</v>
      </c>
      <c r="AA75" s="27">
        <f t="shared" si="230"/>
        <v>15653</v>
      </c>
      <c r="AB75" s="27">
        <f t="shared" si="230"/>
        <v>16124</v>
      </c>
      <c r="AC75" s="27">
        <f t="shared" si="230"/>
        <v>16610</v>
      </c>
      <c r="AD75" s="27"/>
      <c r="AE75" s="27">
        <f t="shared" si="211"/>
        <v>0</v>
      </c>
      <c r="AF75" s="27">
        <f t="shared" si="215"/>
        <v>0</v>
      </c>
      <c r="AG75" s="27">
        <f t="shared" si="216"/>
        <v>0</v>
      </c>
      <c r="AH75" s="27">
        <f t="shared" si="217"/>
        <v>0</v>
      </c>
      <c r="AI75" s="27">
        <f t="shared" si="218"/>
        <v>0</v>
      </c>
      <c r="AJ75" s="27">
        <f t="shared" si="219"/>
        <v>0</v>
      </c>
      <c r="AK75" s="27"/>
      <c r="AL75" s="27">
        <f>ROUND($P75*'Select Tuition Changes'!Y80,0)</f>
        <v>456</v>
      </c>
      <c r="AM75" s="27">
        <f>ROUND($P75*'Select Tuition Changes'!Z80,0)</f>
        <v>456</v>
      </c>
      <c r="AN75" s="27">
        <f>ROUND($P75*'Select Tuition Changes'!AA80,0)</f>
        <v>470</v>
      </c>
      <c r="AO75" s="27">
        <f>ROUND($P75*'Select Tuition Changes'!AB80,0)</f>
        <v>484</v>
      </c>
      <c r="AP75" s="27">
        <f>ROUND($P75*'Select Tuition Changes'!AC80,0)</f>
        <v>499</v>
      </c>
      <c r="AQ75" s="27">
        <f>ROUND($P75*'Select Tuition Changes'!AD80,0)</f>
        <v>514</v>
      </c>
      <c r="AR75" s="27"/>
      <c r="AS75" s="27">
        <f t="shared" ref="AS75:AX75" si="231">+AL75</f>
        <v>456</v>
      </c>
      <c r="AT75" s="27">
        <f t="shared" si="231"/>
        <v>456</v>
      </c>
      <c r="AU75" s="27">
        <f t="shared" si="231"/>
        <v>470</v>
      </c>
      <c r="AV75" s="27">
        <f t="shared" si="231"/>
        <v>484</v>
      </c>
      <c r="AW75" s="27">
        <f t="shared" si="231"/>
        <v>499</v>
      </c>
      <c r="AX75" s="27">
        <f t="shared" si="231"/>
        <v>514</v>
      </c>
      <c r="AY75" s="27"/>
      <c r="AZ75" s="27">
        <f t="shared" si="213"/>
        <v>0</v>
      </c>
      <c r="BA75" s="27">
        <f t="shared" si="173"/>
        <v>0</v>
      </c>
      <c r="BB75" s="27">
        <f t="shared" si="174"/>
        <v>0</v>
      </c>
      <c r="BC75" s="27">
        <f t="shared" si="175"/>
        <v>0</v>
      </c>
      <c r="BD75" s="27">
        <f t="shared" si="176"/>
        <v>0</v>
      </c>
      <c r="BE75" s="27">
        <f t="shared" si="177"/>
        <v>0</v>
      </c>
      <c r="BF75" s="28"/>
      <c r="BG75" s="29">
        <f t="shared" si="180"/>
        <v>1</v>
      </c>
      <c r="BH75" s="29">
        <f t="shared" si="181"/>
        <v>1.0301674462748289</v>
      </c>
      <c r="BI75" s="29">
        <f t="shared" si="182"/>
        <v>1.0300737036062122</v>
      </c>
      <c r="BJ75" s="29">
        <f t="shared" si="183"/>
        <v>1.030090078579186</v>
      </c>
      <c r="BK75" s="29">
        <f t="shared" si="184"/>
        <v>1.0301414041180847</v>
      </c>
      <c r="BL75" s="29"/>
      <c r="BM75" s="29">
        <f t="shared" si="185"/>
        <v>1</v>
      </c>
      <c r="BN75" s="29">
        <f t="shared" si="186"/>
        <v>1.0301674462748289</v>
      </c>
      <c r="BO75" s="29">
        <f t="shared" si="187"/>
        <v>1.0300737036062122</v>
      </c>
      <c r="BP75" s="29">
        <f t="shared" si="188"/>
        <v>1.030090078579186</v>
      </c>
      <c r="BQ75" s="29">
        <f t="shared" si="189"/>
        <v>1.0301414041180847</v>
      </c>
      <c r="BR75" s="29"/>
      <c r="BS75" s="29">
        <f t="shared" si="190"/>
        <v>0</v>
      </c>
      <c r="BT75" s="29">
        <f t="shared" si="191"/>
        <v>0</v>
      </c>
      <c r="BU75" s="29">
        <f t="shared" si="192"/>
        <v>0</v>
      </c>
      <c r="BV75" s="29">
        <f t="shared" si="193"/>
        <v>0</v>
      </c>
      <c r="BW75" s="29">
        <f t="shared" si="194"/>
        <v>0</v>
      </c>
      <c r="BX75" s="29"/>
      <c r="BY75" s="29">
        <f t="shared" si="195"/>
        <v>1</v>
      </c>
      <c r="BZ75" s="29">
        <f t="shared" si="196"/>
        <v>1.0307017543859649</v>
      </c>
      <c r="CA75" s="29">
        <f t="shared" si="197"/>
        <v>1.0297872340425531</v>
      </c>
      <c r="CB75" s="29">
        <f t="shared" si="198"/>
        <v>1.03099173553719</v>
      </c>
      <c r="CC75" s="29">
        <f t="shared" si="199"/>
        <v>1.0300601202404809</v>
      </c>
      <c r="CD75" s="29"/>
      <c r="CE75" s="29">
        <f t="shared" si="200"/>
        <v>1</v>
      </c>
      <c r="CF75" s="29">
        <f t="shared" si="201"/>
        <v>1.0307017543859649</v>
      </c>
      <c r="CG75" s="29">
        <f t="shared" si="202"/>
        <v>1.0297872340425531</v>
      </c>
      <c r="CH75" s="29">
        <f t="shared" si="203"/>
        <v>1.03099173553719</v>
      </c>
      <c r="CI75" s="29">
        <f t="shared" si="204"/>
        <v>1.0300601202404809</v>
      </c>
      <c r="CJ75" s="29"/>
      <c r="CK75" s="29">
        <f t="shared" si="205"/>
        <v>0</v>
      </c>
      <c r="CL75" s="29">
        <f t="shared" si="206"/>
        <v>0</v>
      </c>
      <c r="CM75" s="29">
        <f t="shared" si="207"/>
        <v>0</v>
      </c>
      <c r="CN75" s="29">
        <f t="shared" si="208"/>
        <v>0</v>
      </c>
      <c r="CO75" s="29">
        <f t="shared" si="209"/>
        <v>0</v>
      </c>
    </row>
    <row r="76" spans="1:93" ht="18" customHeight="1" x14ac:dyDescent="0.25">
      <c r="A76" s="17" t="s">
        <v>13</v>
      </c>
      <c r="B76" s="17" t="s">
        <v>107</v>
      </c>
      <c r="C76" s="17" t="s">
        <v>17</v>
      </c>
      <c r="D76" s="17" t="s">
        <v>17</v>
      </c>
      <c r="E76" s="17" t="s">
        <v>20</v>
      </c>
      <c r="F76" s="17" t="s">
        <v>21</v>
      </c>
      <c r="G76" s="17" t="s">
        <v>20</v>
      </c>
      <c r="H76" s="17" t="s">
        <v>15</v>
      </c>
      <c r="I76" s="17" t="s">
        <v>16</v>
      </c>
      <c r="J76" s="16">
        <f>+'Select Tuition Changes'!S81</f>
        <v>0</v>
      </c>
      <c r="K76" s="16">
        <f>+'Select Tuition Changes'!T81</f>
        <v>0</v>
      </c>
      <c r="L76" s="16">
        <f>+'Select Tuition Changes'!U81</f>
        <v>0</v>
      </c>
      <c r="M76" s="16">
        <f>+'Select Tuition Changes'!V81</f>
        <v>0</v>
      </c>
      <c r="N76" s="16">
        <f>+'Select Tuition Changes'!W81</f>
        <v>0</v>
      </c>
      <c r="O76" s="16"/>
      <c r="P76" s="16">
        <f t="shared" si="221"/>
        <v>3.5000000000000003E-2</v>
      </c>
      <c r="Q76" s="27">
        <f>+'Select Tuition Changes'!Y81-'Tuition Calculations'!AL76</f>
        <v>26301</v>
      </c>
      <c r="R76" s="27">
        <f>+'Select Tuition Changes'!Z81-'Tuition Calculations'!AM76</f>
        <v>26301</v>
      </c>
      <c r="S76" s="27">
        <f>+'Select Tuition Changes'!AA81-'Tuition Calculations'!AN76</f>
        <v>26301</v>
      </c>
      <c r="T76" s="27">
        <f>+'Select Tuition Changes'!AB81-'Tuition Calculations'!AO76</f>
        <v>26301</v>
      </c>
      <c r="U76" s="27">
        <f>+'Select Tuition Changes'!AC81-'Tuition Calculations'!AP76</f>
        <v>26301</v>
      </c>
      <c r="V76" s="27">
        <f>+'Select Tuition Changes'!AD81-'Tuition Calculations'!AQ76</f>
        <v>26301</v>
      </c>
      <c r="W76" s="27"/>
      <c r="X76" s="27">
        <f t="shared" ref="X76:AC76" si="232">+Q75</f>
        <v>14751</v>
      </c>
      <c r="Y76" s="27">
        <f t="shared" si="232"/>
        <v>14751</v>
      </c>
      <c r="Z76" s="27">
        <f t="shared" si="232"/>
        <v>15196</v>
      </c>
      <c r="AA76" s="27">
        <f t="shared" si="232"/>
        <v>15653</v>
      </c>
      <c r="AB76" s="27">
        <f t="shared" si="232"/>
        <v>16124</v>
      </c>
      <c r="AC76" s="27">
        <f t="shared" si="232"/>
        <v>16610</v>
      </c>
      <c r="AD76" s="27"/>
      <c r="AE76" s="27">
        <f t="shared" si="211"/>
        <v>11550</v>
      </c>
      <c r="AF76" s="27">
        <f t="shared" si="215"/>
        <v>11550</v>
      </c>
      <c r="AG76" s="27">
        <f t="shared" si="216"/>
        <v>11105</v>
      </c>
      <c r="AH76" s="27">
        <f t="shared" si="217"/>
        <v>10648</v>
      </c>
      <c r="AI76" s="27">
        <f t="shared" si="218"/>
        <v>10177</v>
      </c>
      <c r="AJ76" s="27">
        <f t="shared" si="219"/>
        <v>9691</v>
      </c>
      <c r="AK76" s="27"/>
      <c r="AL76" s="27">
        <f>ROUND($P76*'Select Tuition Changes'!Y81,0)</f>
        <v>954</v>
      </c>
      <c r="AM76" s="27">
        <f>ROUND($P76*'Select Tuition Changes'!Z81,0)</f>
        <v>954</v>
      </c>
      <c r="AN76" s="27">
        <f>ROUND($P76*'Select Tuition Changes'!AA81,0)</f>
        <v>954</v>
      </c>
      <c r="AO76" s="27">
        <f>ROUND($P76*'Select Tuition Changes'!AB81,0)</f>
        <v>954</v>
      </c>
      <c r="AP76" s="27">
        <f>ROUND($P76*'Select Tuition Changes'!AC81,0)</f>
        <v>954</v>
      </c>
      <c r="AQ76" s="27">
        <f>ROUND($P76*'Select Tuition Changes'!AD81,0)</f>
        <v>954</v>
      </c>
      <c r="AR76" s="27"/>
      <c r="AS76" s="27">
        <f t="shared" ref="AS76:AX76" si="233">+AL75</f>
        <v>456</v>
      </c>
      <c r="AT76" s="27">
        <f t="shared" si="233"/>
        <v>456</v>
      </c>
      <c r="AU76" s="27">
        <f t="shared" si="233"/>
        <v>470</v>
      </c>
      <c r="AV76" s="27">
        <f t="shared" si="233"/>
        <v>484</v>
      </c>
      <c r="AW76" s="27">
        <f t="shared" si="233"/>
        <v>499</v>
      </c>
      <c r="AX76" s="27">
        <f t="shared" si="233"/>
        <v>514</v>
      </c>
      <c r="AY76" s="27"/>
      <c r="AZ76" s="27">
        <f t="shared" si="213"/>
        <v>498</v>
      </c>
      <c r="BA76" s="27">
        <f t="shared" si="173"/>
        <v>498</v>
      </c>
      <c r="BB76" s="27">
        <f t="shared" si="174"/>
        <v>484</v>
      </c>
      <c r="BC76" s="27">
        <f t="shared" si="175"/>
        <v>470</v>
      </c>
      <c r="BD76" s="27">
        <f t="shared" si="176"/>
        <v>455</v>
      </c>
      <c r="BE76" s="27">
        <f t="shared" si="177"/>
        <v>440</v>
      </c>
      <c r="BF76" s="28"/>
      <c r="BG76" s="29">
        <f t="shared" si="180"/>
        <v>1</v>
      </c>
      <c r="BH76" s="29">
        <f t="shared" si="181"/>
        <v>1</v>
      </c>
      <c r="BI76" s="29">
        <f t="shared" si="182"/>
        <v>1</v>
      </c>
      <c r="BJ76" s="29">
        <f t="shared" si="183"/>
        <v>1</v>
      </c>
      <c r="BK76" s="29">
        <f t="shared" si="184"/>
        <v>1</v>
      </c>
      <c r="BL76" s="29"/>
      <c r="BM76" s="29">
        <f t="shared" si="185"/>
        <v>1</v>
      </c>
      <c r="BN76" s="29">
        <f t="shared" si="186"/>
        <v>1.0301674462748289</v>
      </c>
      <c r="BO76" s="29">
        <f t="shared" si="187"/>
        <v>1.0300737036062122</v>
      </c>
      <c r="BP76" s="29">
        <f t="shared" si="188"/>
        <v>1.030090078579186</v>
      </c>
      <c r="BQ76" s="29">
        <f t="shared" si="189"/>
        <v>1.0301414041180847</v>
      </c>
      <c r="BR76" s="29"/>
      <c r="BS76" s="29">
        <f t="shared" si="190"/>
        <v>1</v>
      </c>
      <c r="BT76" s="29">
        <f t="shared" si="191"/>
        <v>0.96147186147186148</v>
      </c>
      <c r="BU76" s="29">
        <f t="shared" si="192"/>
        <v>0.95884736605132825</v>
      </c>
      <c r="BV76" s="29">
        <f t="shared" si="193"/>
        <v>0.9557663410969196</v>
      </c>
      <c r="BW76" s="29">
        <f t="shared" si="194"/>
        <v>0.95224525891716616</v>
      </c>
      <c r="BX76" s="29"/>
      <c r="BY76" s="29">
        <f t="shared" si="195"/>
        <v>1</v>
      </c>
      <c r="BZ76" s="29">
        <f t="shared" si="196"/>
        <v>1</v>
      </c>
      <c r="CA76" s="29">
        <f t="shared" si="197"/>
        <v>1</v>
      </c>
      <c r="CB76" s="29">
        <f t="shared" si="198"/>
        <v>1</v>
      </c>
      <c r="CC76" s="29">
        <f t="shared" si="199"/>
        <v>1</v>
      </c>
      <c r="CD76" s="29"/>
      <c r="CE76" s="29">
        <f t="shared" si="200"/>
        <v>1</v>
      </c>
      <c r="CF76" s="29">
        <f t="shared" si="201"/>
        <v>1.0307017543859649</v>
      </c>
      <c r="CG76" s="29">
        <f t="shared" si="202"/>
        <v>1.0297872340425531</v>
      </c>
      <c r="CH76" s="29">
        <f t="shared" si="203"/>
        <v>1.03099173553719</v>
      </c>
      <c r="CI76" s="29">
        <f t="shared" si="204"/>
        <v>1.0300601202404809</v>
      </c>
      <c r="CJ76" s="29"/>
      <c r="CK76" s="29">
        <f t="shared" si="205"/>
        <v>1</v>
      </c>
      <c r="CL76" s="29">
        <f t="shared" si="206"/>
        <v>0.9718875502008032</v>
      </c>
      <c r="CM76" s="29">
        <f t="shared" si="207"/>
        <v>0.97107438016528924</v>
      </c>
      <c r="CN76" s="29">
        <f t="shared" si="208"/>
        <v>0.96808510638297873</v>
      </c>
      <c r="CO76" s="29">
        <f t="shared" si="209"/>
        <v>0.96703296703296704</v>
      </c>
    </row>
    <row r="77" spans="1:93" ht="18" customHeight="1" x14ac:dyDescent="0.25">
      <c r="A77" s="17" t="s">
        <v>13</v>
      </c>
      <c r="B77" s="17" t="s">
        <v>107</v>
      </c>
      <c r="C77" s="17" t="s">
        <v>19</v>
      </c>
      <c r="D77" s="17" t="s">
        <v>19</v>
      </c>
      <c r="E77" s="17" t="s">
        <v>23</v>
      </c>
      <c r="F77" s="17" t="s">
        <v>22</v>
      </c>
      <c r="G77" s="17" t="s">
        <v>23</v>
      </c>
      <c r="H77" s="17" t="s">
        <v>13</v>
      </c>
      <c r="I77" s="17" t="s">
        <v>14</v>
      </c>
      <c r="J77" s="16">
        <f>+'Select Tuition Changes'!S82</f>
        <v>0</v>
      </c>
      <c r="K77" s="16">
        <f>+'Select Tuition Changes'!T82</f>
        <v>0.03</v>
      </c>
      <c r="L77" s="16">
        <f>+'Select Tuition Changes'!U82</f>
        <v>0.03</v>
      </c>
      <c r="M77" s="16">
        <f>+'Select Tuition Changes'!V82</f>
        <v>0.03</v>
      </c>
      <c r="N77" s="16">
        <f>+'Select Tuition Changes'!W82</f>
        <v>0.03</v>
      </c>
      <c r="O77" s="16"/>
      <c r="P77" s="16">
        <f t="shared" si="221"/>
        <v>0.03</v>
      </c>
      <c r="Q77" s="27">
        <f>+'Select Tuition Changes'!Y82-'Tuition Calculations'!AL77</f>
        <v>15126</v>
      </c>
      <c r="R77" s="27">
        <f>+'Select Tuition Changes'!Z82-'Tuition Calculations'!AM77</f>
        <v>15126</v>
      </c>
      <c r="S77" s="27">
        <f>+'Select Tuition Changes'!AA82-'Tuition Calculations'!AN77</f>
        <v>15580</v>
      </c>
      <c r="T77" s="27">
        <f>+'Select Tuition Changes'!AB82-'Tuition Calculations'!AO77</f>
        <v>16049</v>
      </c>
      <c r="U77" s="27">
        <f>+'Select Tuition Changes'!AC82-'Tuition Calculations'!AP77</f>
        <v>16532</v>
      </c>
      <c r="V77" s="27">
        <f>+'Select Tuition Changes'!AD82-'Tuition Calculations'!AQ77</f>
        <v>17029</v>
      </c>
      <c r="W77" s="27"/>
      <c r="X77" s="27">
        <f t="shared" ref="X77:AC77" si="234">+Q77</f>
        <v>15126</v>
      </c>
      <c r="Y77" s="27">
        <f t="shared" si="234"/>
        <v>15126</v>
      </c>
      <c r="Z77" s="27">
        <f t="shared" si="234"/>
        <v>15580</v>
      </c>
      <c r="AA77" s="27">
        <f t="shared" si="234"/>
        <v>16049</v>
      </c>
      <c r="AB77" s="27">
        <f t="shared" si="234"/>
        <v>16532</v>
      </c>
      <c r="AC77" s="27">
        <f t="shared" si="234"/>
        <v>17029</v>
      </c>
      <c r="AD77" s="27"/>
      <c r="AE77" s="27">
        <f t="shared" si="211"/>
        <v>0</v>
      </c>
      <c r="AF77" s="27">
        <f t="shared" si="215"/>
        <v>0</v>
      </c>
      <c r="AG77" s="27">
        <f t="shared" si="216"/>
        <v>0</v>
      </c>
      <c r="AH77" s="27">
        <f t="shared" si="217"/>
        <v>0</v>
      </c>
      <c r="AI77" s="27">
        <f t="shared" si="218"/>
        <v>0</v>
      </c>
      <c r="AJ77" s="27">
        <f t="shared" si="219"/>
        <v>0</v>
      </c>
      <c r="AK77" s="27"/>
      <c r="AL77" s="27">
        <f>ROUND($P77*'Select Tuition Changes'!Y82,0)</f>
        <v>468</v>
      </c>
      <c r="AM77" s="27">
        <f>ROUND($P77*'Select Tuition Changes'!Z82,0)</f>
        <v>468</v>
      </c>
      <c r="AN77" s="27">
        <f>ROUND($P77*'Select Tuition Changes'!AA82,0)</f>
        <v>482</v>
      </c>
      <c r="AO77" s="27">
        <f>ROUND($P77*'Select Tuition Changes'!AB82,0)</f>
        <v>496</v>
      </c>
      <c r="AP77" s="27">
        <f>ROUND($P77*'Select Tuition Changes'!AC82,0)</f>
        <v>511</v>
      </c>
      <c r="AQ77" s="27">
        <f>ROUND($P77*'Select Tuition Changes'!AD82,0)</f>
        <v>527</v>
      </c>
      <c r="AR77" s="27"/>
      <c r="AS77" s="27">
        <f t="shared" ref="AS77:AX77" si="235">+AL77</f>
        <v>468</v>
      </c>
      <c r="AT77" s="27">
        <f t="shared" si="235"/>
        <v>468</v>
      </c>
      <c r="AU77" s="27">
        <f t="shared" si="235"/>
        <v>482</v>
      </c>
      <c r="AV77" s="27">
        <f t="shared" si="235"/>
        <v>496</v>
      </c>
      <c r="AW77" s="27">
        <f t="shared" si="235"/>
        <v>511</v>
      </c>
      <c r="AX77" s="27">
        <f t="shared" si="235"/>
        <v>527</v>
      </c>
      <c r="AY77" s="27"/>
      <c r="AZ77" s="27">
        <f t="shared" si="213"/>
        <v>0</v>
      </c>
      <c r="BA77" s="27">
        <f t="shared" si="173"/>
        <v>0</v>
      </c>
      <c r="BB77" s="27">
        <f t="shared" si="174"/>
        <v>0</v>
      </c>
      <c r="BC77" s="27">
        <f t="shared" si="175"/>
        <v>0</v>
      </c>
      <c r="BD77" s="27">
        <f t="shared" si="176"/>
        <v>0</v>
      </c>
      <c r="BE77" s="27">
        <f t="shared" si="177"/>
        <v>0</v>
      </c>
      <c r="BF77" s="28"/>
      <c r="BG77" s="29">
        <f t="shared" si="180"/>
        <v>1</v>
      </c>
      <c r="BH77" s="29">
        <f t="shared" si="181"/>
        <v>1.0300145444929261</v>
      </c>
      <c r="BI77" s="29">
        <f t="shared" si="182"/>
        <v>1.0301026957637998</v>
      </c>
      <c r="BJ77" s="29">
        <f t="shared" si="183"/>
        <v>1.0300953330425571</v>
      </c>
      <c r="BK77" s="29">
        <f t="shared" si="184"/>
        <v>1.0300629082990564</v>
      </c>
      <c r="BL77" s="29"/>
      <c r="BM77" s="29">
        <f t="shared" si="185"/>
        <v>1</v>
      </c>
      <c r="BN77" s="29">
        <f t="shared" si="186"/>
        <v>1.0300145444929261</v>
      </c>
      <c r="BO77" s="29">
        <f t="shared" si="187"/>
        <v>1.0301026957637998</v>
      </c>
      <c r="BP77" s="29">
        <f t="shared" si="188"/>
        <v>1.0300953330425571</v>
      </c>
      <c r="BQ77" s="29">
        <f t="shared" si="189"/>
        <v>1.0300629082990564</v>
      </c>
      <c r="BR77" s="29"/>
      <c r="BS77" s="29">
        <f t="shared" si="190"/>
        <v>0</v>
      </c>
      <c r="BT77" s="29">
        <f t="shared" si="191"/>
        <v>0</v>
      </c>
      <c r="BU77" s="29">
        <f t="shared" si="192"/>
        <v>0</v>
      </c>
      <c r="BV77" s="29">
        <f t="shared" si="193"/>
        <v>0</v>
      </c>
      <c r="BW77" s="29">
        <f t="shared" si="194"/>
        <v>0</v>
      </c>
      <c r="BX77" s="29"/>
      <c r="BY77" s="29">
        <f t="shared" si="195"/>
        <v>1</v>
      </c>
      <c r="BZ77" s="29">
        <f t="shared" si="196"/>
        <v>1.0299145299145298</v>
      </c>
      <c r="CA77" s="29">
        <f t="shared" si="197"/>
        <v>1.0290456431535269</v>
      </c>
      <c r="CB77" s="29">
        <f t="shared" si="198"/>
        <v>1.030241935483871</v>
      </c>
      <c r="CC77" s="29">
        <f t="shared" si="199"/>
        <v>1.0313111545988258</v>
      </c>
      <c r="CD77" s="29"/>
      <c r="CE77" s="29">
        <f t="shared" si="200"/>
        <v>1</v>
      </c>
      <c r="CF77" s="29">
        <f t="shared" si="201"/>
        <v>1.0299145299145298</v>
      </c>
      <c r="CG77" s="29">
        <f t="shared" si="202"/>
        <v>1.0290456431535269</v>
      </c>
      <c r="CH77" s="29">
        <f t="shared" si="203"/>
        <v>1.030241935483871</v>
      </c>
      <c r="CI77" s="29">
        <f t="shared" si="204"/>
        <v>1.0313111545988258</v>
      </c>
      <c r="CJ77" s="29"/>
      <c r="CK77" s="29">
        <f t="shared" si="205"/>
        <v>0</v>
      </c>
      <c r="CL77" s="29">
        <f t="shared" si="206"/>
        <v>0</v>
      </c>
      <c r="CM77" s="29">
        <f t="shared" si="207"/>
        <v>0</v>
      </c>
      <c r="CN77" s="29">
        <f t="shared" si="208"/>
        <v>0</v>
      </c>
      <c r="CO77" s="29">
        <f t="shared" si="209"/>
        <v>0</v>
      </c>
    </row>
    <row r="78" spans="1:93" ht="18" customHeight="1" x14ac:dyDescent="0.25">
      <c r="A78" s="17" t="s">
        <v>13</v>
      </c>
      <c r="B78" s="17" t="s">
        <v>107</v>
      </c>
      <c r="C78" s="17" t="s">
        <v>19</v>
      </c>
      <c r="D78" s="17" t="s">
        <v>19</v>
      </c>
      <c r="E78" s="17" t="s">
        <v>23</v>
      </c>
      <c r="F78" s="17" t="s">
        <v>22</v>
      </c>
      <c r="G78" s="17" t="s">
        <v>23</v>
      </c>
      <c r="H78" s="17" t="s">
        <v>15</v>
      </c>
      <c r="I78" s="17" t="s">
        <v>16</v>
      </c>
      <c r="J78" s="16">
        <f>+'Select Tuition Changes'!S83</f>
        <v>0</v>
      </c>
      <c r="K78" s="16">
        <f>+'Select Tuition Changes'!T83</f>
        <v>0</v>
      </c>
      <c r="L78" s="16">
        <f>+'Select Tuition Changes'!U83</f>
        <v>0</v>
      </c>
      <c r="M78" s="16">
        <f>+'Select Tuition Changes'!V83</f>
        <v>0</v>
      </c>
      <c r="N78" s="16">
        <f>+'Select Tuition Changes'!W83</f>
        <v>0</v>
      </c>
      <c r="O78" s="16"/>
      <c r="P78" s="16">
        <f t="shared" si="221"/>
        <v>3.5000000000000003E-2</v>
      </c>
      <c r="Q78" s="27">
        <f>+'Select Tuition Changes'!Y83-'Tuition Calculations'!AL78</f>
        <v>26863</v>
      </c>
      <c r="R78" s="27">
        <f>+'Select Tuition Changes'!Z83-'Tuition Calculations'!AM78</f>
        <v>26863</v>
      </c>
      <c r="S78" s="27">
        <f>+'Select Tuition Changes'!AA83-'Tuition Calculations'!AN78</f>
        <v>26863</v>
      </c>
      <c r="T78" s="27">
        <f>+'Select Tuition Changes'!AB83-'Tuition Calculations'!AO78</f>
        <v>26863</v>
      </c>
      <c r="U78" s="27">
        <f>+'Select Tuition Changes'!AC83-'Tuition Calculations'!AP78</f>
        <v>26863</v>
      </c>
      <c r="V78" s="27">
        <f>+'Select Tuition Changes'!AD83-'Tuition Calculations'!AQ78</f>
        <v>26863</v>
      </c>
      <c r="W78" s="27"/>
      <c r="X78" s="27">
        <f t="shared" ref="X78:AC78" si="236">+Q77</f>
        <v>15126</v>
      </c>
      <c r="Y78" s="27">
        <f t="shared" si="236"/>
        <v>15126</v>
      </c>
      <c r="Z78" s="27">
        <f t="shared" si="236"/>
        <v>15580</v>
      </c>
      <c r="AA78" s="27">
        <f t="shared" si="236"/>
        <v>16049</v>
      </c>
      <c r="AB78" s="27">
        <f t="shared" si="236"/>
        <v>16532</v>
      </c>
      <c r="AC78" s="27">
        <f t="shared" si="236"/>
        <v>17029</v>
      </c>
      <c r="AD78" s="27"/>
      <c r="AE78" s="27">
        <f t="shared" si="211"/>
        <v>11737</v>
      </c>
      <c r="AF78" s="27">
        <f t="shared" si="215"/>
        <v>11737</v>
      </c>
      <c r="AG78" s="27">
        <f t="shared" si="216"/>
        <v>11283</v>
      </c>
      <c r="AH78" s="27">
        <f t="shared" si="217"/>
        <v>10814</v>
      </c>
      <c r="AI78" s="27">
        <f t="shared" si="218"/>
        <v>10331</v>
      </c>
      <c r="AJ78" s="27">
        <f t="shared" si="219"/>
        <v>9834</v>
      </c>
      <c r="AK78" s="27"/>
      <c r="AL78" s="27">
        <f>ROUND($P78*'Select Tuition Changes'!Y83,0)</f>
        <v>974</v>
      </c>
      <c r="AM78" s="27">
        <f>ROUND($P78*'Select Tuition Changes'!Z83,0)</f>
        <v>974</v>
      </c>
      <c r="AN78" s="27">
        <f>ROUND($P78*'Select Tuition Changes'!AA83,0)</f>
        <v>974</v>
      </c>
      <c r="AO78" s="27">
        <f>ROUND($P78*'Select Tuition Changes'!AB83,0)</f>
        <v>974</v>
      </c>
      <c r="AP78" s="27">
        <f>ROUND($P78*'Select Tuition Changes'!AC83,0)</f>
        <v>974</v>
      </c>
      <c r="AQ78" s="27">
        <f>ROUND($P78*'Select Tuition Changes'!AD83,0)</f>
        <v>974</v>
      </c>
      <c r="AR78" s="27"/>
      <c r="AS78" s="27">
        <f t="shared" ref="AS78:AX78" si="237">+AL77</f>
        <v>468</v>
      </c>
      <c r="AT78" s="27">
        <f t="shared" si="237"/>
        <v>468</v>
      </c>
      <c r="AU78" s="27">
        <f t="shared" si="237"/>
        <v>482</v>
      </c>
      <c r="AV78" s="27">
        <f t="shared" si="237"/>
        <v>496</v>
      </c>
      <c r="AW78" s="27">
        <f t="shared" si="237"/>
        <v>511</v>
      </c>
      <c r="AX78" s="27">
        <f t="shared" si="237"/>
        <v>527</v>
      </c>
      <c r="AY78" s="27"/>
      <c r="AZ78" s="27">
        <f t="shared" si="213"/>
        <v>506</v>
      </c>
      <c r="BA78" s="27">
        <f t="shared" si="173"/>
        <v>506</v>
      </c>
      <c r="BB78" s="27">
        <f t="shared" si="174"/>
        <v>492</v>
      </c>
      <c r="BC78" s="27">
        <f t="shared" si="175"/>
        <v>478</v>
      </c>
      <c r="BD78" s="27">
        <f t="shared" si="176"/>
        <v>463</v>
      </c>
      <c r="BE78" s="27">
        <f t="shared" si="177"/>
        <v>447</v>
      </c>
      <c r="BF78" s="28"/>
      <c r="BG78" s="29">
        <f t="shared" si="180"/>
        <v>1</v>
      </c>
      <c r="BH78" s="29">
        <f t="shared" si="181"/>
        <v>1</v>
      </c>
      <c r="BI78" s="29">
        <f t="shared" si="182"/>
        <v>1</v>
      </c>
      <c r="BJ78" s="29">
        <f t="shared" si="183"/>
        <v>1</v>
      </c>
      <c r="BK78" s="29">
        <f t="shared" si="184"/>
        <v>1</v>
      </c>
      <c r="BL78" s="29"/>
      <c r="BM78" s="29">
        <f t="shared" si="185"/>
        <v>1</v>
      </c>
      <c r="BN78" s="29">
        <f t="shared" si="186"/>
        <v>1.0300145444929261</v>
      </c>
      <c r="BO78" s="29">
        <f t="shared" si="187"/>
        <v>1.0301026957637998</v>
      </c>
      <c r="BP78" s="29">
        <f t="shared" si="188"/>
        <v>1.0300953330425571</v>
      </c>
      <c r="BQ78" s="29">
        <f t="shared" si="189"/>
        <v>1.0300629082990564</v>
      </c>
      <c r="BR78" s="29"/>
      <c r="BS78" s="29">
        <f t="shared" si="190"/>
        <v>1</v>
      </c>
      <c r="BT78" s="29">
        <f t="shared" si="191"/>
        <v>0.96131890602368575</v>
      </c>
      <c r="BU78" s="29">
        <f t="shared" si="192"/>
        <v>0.95843304085792791</v>
      </c>
      <c r="BV78" s="29">
        <f t="shared" si="193"/>
        <v>0.95533567597558722</v>
      </c>
      <c r="BW78" s="29">
        <f t="shared" si="194"/>
        <v>0.95189236279159806</v>
      </c>
      <c r="BX78" s="29"/>
      <c r="BY78" s="29">
        <f t="shared" si="195"/>
        <v>1</v>
      </c>
      <c r="BZ78" s="29">
        <f t="shared" si="196"/>
        <v>1</v>
      </c>
      <c r="CA78" s="29">
        <f t="shared" si="197"/>
        <v>1</v>
      </c>
      <c r="CB78" s="29">
        <f t="shared" si="198"/>
        <v>1</v>
      </c>
      <c r="CC78" s="29">
        <f t="shared" si="199"/>
        <v>1</v>
      </c>
      <c r="CD78" s="29"/>
      <c r="CE78" s="29">
        <f t="shared" si="200"/>
        <v>1</v>
      </c>
      <c r="CF78" s="29">
        <f t="shared" si="201"/>
        <v>1.0299145299145298</v>
      </c>
      <c r="CG78" s="29">
        <f t="shared" si="202"/>
        <v>1.0290456431535269</v>
      </c>
      <c r="CH78" s="29">
        <f t="shared" si="203"/>
        <v>1.030241935483871</v>
      </c>
      <c r="CI78" s="29">
        <f t="shared" si="204"/>
        <v>1.0313111545988258</v>
      </c>
      <c r="CJ78" s="29"/>
      <c r="CK78" s="29">
        <f t="shared" si="205"/>
        <v>1</v>
      </c>
      <c r="CL78" s="29">
        <f t="shared" si="206"/>
        <v>0.97233201581027673</v>
      </c>
      <c r="CM78" s="29">
        <f t="shared" si="207"/>
        <v>0.97154471544715448</v>
      </c>
      <c r="CN78" s="29">
        <f t="shared" si="208"/>
        <v>0.96861924686192469</v>
      </c>
      <c r="CO78" s="29">
        <f t="shared" si="209"/>
        <v>0.96544276457883371</v>
      </c>
    </row>
    <row r="79" spans="1:93" ht="18" customHeight="1" x14ac:dyDescent="0.25">
      <c r="A79" s="17" t="s">
        <v>13</v>
      </c>
      <c r="B79" s="17" t="s">
        <v>107</v>
      </c>
      <c r="C79" s="17" t="s">
        <v>21</v>
      </c>
      <c r="D79" s="17" t="s">
        <v>21</v>
      </c>
      <c r="E79" s="17" t="s">
        <v>25</v>
      </c>
      <c r="F79" s="17" t="s">
        <v>19</v>
      </c>
      <c r="G79" s="17" t="s">
        <v>26</v>
      </c>
      <c r="H79" s="17" t="s">
        <v>13</v>
      </c>
      <c r="I79" s="17" t="s">
        <v>14</v>
      </c>
      <c r="J79" s="16">
        <f>+'Select Tuition Changes'!S84</f>
        <v>0</v>
      </c>
      <c r="K79" s="16">
        <f>+'Select Tuition Changes'!T84</f>
        <v>0.03</v>
      </c>
      <c r="L79" s="16">
        <f>+'Select Tuition Changes'!U84</f>
        <v>0.03</v>
      </c>
      <c r="M79" s="16">
        <f>+'Select Tuition Changes'!V84</f>
        <v>0.03</v>
      </c>
      <c r="N79" s="16">
        <f>+'Select Tuition Changes'!W84</f>
        <v>0.03</v>
      </c>
      <c r="O79" s="16"/>
      <c r="P79" s="16">
        <f t="shared" si="221"/>
        <v>0.03</v>
      </c>
      <c r="Q79" s="27">
        <f>+'Select Tuition Changes'!Y84-'Tuition Calculations'!AL79</f>
        <v>15470</v>
      </c>
      <c r="R79" s="27">
        <f>+'Select Tuition Changes'!Z84-'Tuition Calculations'!AM79</f>
        <v>15470</v>
      </c>
      <c r="S79" s="27">
        <f>+'Select Tuition Changes'!AA84-'Tuition Calculations'!AN79</f>
        <v>15935</v>
      </c>
      <c r="T79" s="27">
        <f>+'Select Tuition Changes'!AB84-'Tuition Calculations'!AO79</f>
        <v>16415</v>
      </c>
      <c r="U79" s="27">
        <f>+'Select Tuition Changes'!AC84-'Tuition Calculations'!AP79</f>
        <v>16910</v>
      </c>
      <c r="V79" s="27">
        <f>+'Select Tuition Changes'!AD84-'Tuition Calculations'!AQ79</f>
        <v>17419</v>
      </c>
      <c r="W79" s="27"/>
      <c r="X79" s="27">
        <f t="shared" ref="X79:AC79" si="238">+Q79</f>
        <v>15470</v>
      </c>
      <c r="Y79" s="27">
        <f t="shared" si="238"/>
        <v>15470</v>
      </c>
      <c r="Z79" s="27">
        <f t="shared" si="238"/>
        <v>15935</v>
      </c>
      <c r="AA79" s="27">
        <f t="shared" si="238"/>
        <v>16415</v>
      </c>
      <c r="AB79" s="27">
        <f t="shared" si="238"/>
        <v>16910</v>
      </c>
      <c r="AC79" s="27">
        <f t="shared" si="238"/>
        <v>17419</v>
      </c>
      <c r="AD79" s="27"/>
      <c r="AE79" s="27">
        <f t="shared" si="211"/>
        <v>0</v>
      </c>
      <c r="AF79" s="27">
        <f t="shared" si="215"/>
        <v>0</v>
      </c>
      <c r="AG79" s="27">
        <f t="shared" si="216"/>
        <v>0</v>
      </c>
      <c r="AH79" s="27">
        <f t="shared" si="217"/>
        <v>0</v>
      </c>
      <c r="AI79" s="27">
        <f t="shared" si="218"/>
        <v>0</v>
      </c>
      <c r="AJ79" s="27">
        <f t="shared" si="219"/>
        <v>0</v>
      </c>
      <c r="AK79" s="27"/>
      <c r="AL79" s="27">
        <f>ROUND($P79*'Select Tuition Changes'!Y84,0)</f>
        <v>478</v>
      </c>
      <c r="AM79" s="27">
        <f>ROUND($P79*'Select Tuition Changes'!Z84,0)</f>
        <v>478</v>
      </c>
      <c r="AN79" s="27">
        <f>ROUND($P79*'Select Tuition Changes'!AA84,0)</f>
        <v>493</v>
      </c>
      <c r="AO79" s="27">
        <f>ROUND($P79*'Select Tuition Changes'!AB84,0)</f>
        <v>508</v>
      </c>
      <c r="AP79" s="27">
        <f>ROUND($P79*'Select Tuition Changes'!AC84,0)</f>
        <v>523</v>
      </c>
      <c r="AQ79" s="27">
        <f>ROUND($P79*'Select Tuition Changes'!AD84,0)</f>
        <v>539</v>
      </c>
      <c r="AR79" s="27"/>
      <c r="AS79" s="27">
        <f t="shared" ref="AS79:AX79" si="239">+AL79</f>
        <v>478</v>
      </c>
      <c r="AT79" s="27">
        <f t="shared" si="239"/>
        <v>478</v>
      </c>
      <c r="AU79" s="27">
        <f t="shared" si="239"/>
        <v>493</v>
      </c>
      <c r="AV79" s="27">
        <f t="shared" si="239"/>
        <v>508</v>
      </c>
      <c r="AW79" s="27">
        <f t="shared" si="239"/>
        <v>523</v>
      </c>
      <c r="AX79" s="27">
        <f t="shared" si="239"/>
        <v>539</v>
      </c>
      <c r="AY79" s="27"/>
      <c r="AZ79" s="27">
        <f t="shared" si="213"/>
        <v>0</v>
      </c>
      <c r="BA79" s="27">
        <f t="shared" si="173"/>
        <v>0</v>
      </c>
      <c r="BB79" s="27">
        <f t="shared" si="174"/>
        <v>0</v>
      </c>
      <c r="BC79" s="27">
        <f t="shared" si="175"/>
        <v>0</v>
      </c>
      <c r="BD79" s="27">
        <f t="shared" si="176"/>
        <v>0</v>
      </c>
      <c r="BE79" s="27">
        <f t="shared" si="177"/>
        <v>0</v>
      </c>
      <c r="BF79" s="28"/>
      <c r="BG79" s="29">
        <f t="shared" si="180"/>
        <v>1</v>
      </c>
      <c r="BH79" s="29">
        <f t="shared" si="181"/>
        <v>1.0300581771170005</v>
      </c>
      <c r="BI79" s="29">
        <f t="shared" si="182"/>
        <v>1.0301223721368058</v>
      </c>
      <c r="BJ79" s="29">
        <f t="shared" si="183"/>
        <v>1.0301553457203778</v>
      </c>
      <c r="BK79" s="29">
        <f t="shared" si="184"/>
        <v>1.0301005322294501</v>
      </c>
      <c r="BL79" s="29"/>
      <c r="BM79" s="29">
        <f t="shared" si="185"/>
        <v>1</v>
      </c>
      <c r="BN79" s="29">
        <f t="shared" si="186"/>
        <v>1.0300581771170005</v>
      </c>
      <c r="BO79" s="29">
        <f t="shared" si="187"/>
        <v>1.0301223721368058</v>
      </c>
      <c r="BP79" s="29">
        <f t="shared" si="188"/>
        <v>1.0301553457203778</v>
      </c>
      <c r="BQ79" s="29">
        <f t="shared" si="189"/>
        <v>1.0301005322294501</v>
      </c>
      <c r="BR79" s="29"/>
      <c r="BS79" s="29">
        <f t="shared" si="190"/>
        <v>0</v>
      </c>
      <c r="BT79" s="29">
        <f t="shared" si="191"/>
        <v>0</v>
      </c>
      <c r="BU79" s="29">
        <f t="shared" si="192"/>
        <v>0</v>
      </c>
      <c r="BV79" s="29">
        <f t="shared" si="193"/>
        <v>0</v>
      </c>
      <c r="BW79" s="29">
        <f t="shared" si="194"/>
        <v>0</v>
      </c>
      <c r="BX79" s="29"/>
      <c r="BY79" s="29">
        <f t="shared" si="195"/>
        <v>1</v>
      </c>
      <c r="BZ79" s="29">
        <f t="shared" si="196"/>
        <v>1.0313807531380754</v>
      </c>
      <c r="CA79" s="29">
        <f t="shared" si="197"/>
        <v>1.0304259634888437</v>
      </c>
      <c r="CB79" s="29">
        <f t="shared" si="198"/>
        <v>1.0295275590551181</v>
      </c>
      <c r="CC79" s="29">
        <f t="shared" si="199"/>
        <v>1.0305927342256214</v>
      </c>
      <c r="CD79" s="29"/>
      <c r="CE79" s="29">
        <f t="shared" si="200"/>
        <v>1</v>
      </c>
      <c r="CF79" s="29">
        <f t="shared" si="201"/>
        <v>1.0313807531380754</v>
      </c>
      <c r="CG79" s="29">
        <f t="shared" si="202"/>
        <v>1.0304259634888437</v>
      </c>
      <c r="CH79" s="29">
        <f t="shared" si="203"/>
        <v>1.0295275590551181</v>
      </c>
      <c r="CI79" s="29">
        <f t="shared" si="204"/>
        <v>1.0305927342256214</v>
      </c>
      <c r="CJ79" s="29"/>
      <c r="CK79" s="29">
        <f t="shared" si="205"/>
        <v>0</v>
      </c>
      <c r="CL79" s="29">
        <f t="shared" si="206"/>
        <v>0</v>
      </c>
      <c r="CM79" s="29">
        <f t="shared" si="207"/>
        <v>0</v>
      </c>
      <c r="CN79" s="29">
        <f t="shared" si="208"/>
        <v>0</v>
      </c>
      <c r="CO79" s="29">
        <f t="shared" si="209"/>
        <v>0</v>
      </c>
    </row>
    <row r="80" spans="1:93" ht="18" customHeight="1" x14ac:dyDescent="0.25">
      <c r="A80" s="17" t="s">
        <v>13</v>
      </c>
      <c r="B80" s="17" t="s">
        <v>107</v>
      </c>
      <c r="C80" s="17" t="s">
        <v>21</v>
      </c>
      <c r="D80" s="17" t="s">
        <v>21</v>
      </c>
      <c r="E80" s="17" t="s">
        <v>25</v>
      </c>
      <c r="F80" s="17" t="s">
        <v>19</v>
      </c>
      <c r="G80" s="17" t="s">
        <v>26</v>
      </c>
      <c r="H80" s="17" t="s">
        <v>15</v>
      </c>
      <c r="I80" s="17" t="s">
        <v>16</v>
      </c>
      <c r="J80" s="16">
        <f>+'Select Tuition Changes'!S85</f>
        <v>0</v>
      </c>
      <c r="K80" s="16">
        <f>+'Select Tuition Changes'!T85</f>
        <v>0</v>
      </c>
      <c r="L80" s="16">
        <f>+'Select Tuition Changes'!U85</f>
        <v>0</v>
      </c>
      <c r="M80" s="16">
        <f>+'Select Tuition Changes'!V85</f>
        <v>0</v>
      </c>
      <c r="N80" s="16">
        <f>+'Select Tuition Changes'!W85</f>
        <v>0</v>
      </c>
      <c r="O80" s="16"/>
      <c r="P80" s="16">
        <f t="shared" si="221"/>
        <v>3.5000000000000003E-2</v>
      </c>
      <c r="Q80" s="27">
        <f>+'Select Tuition Changes'!Y85-'Tuition Calculations'!AL80</f>
        <v>27427</v>
      </c>
      <c r="R80" s="27">
        <f>+'Select Tuition Changes'!Z85-'Tuition Calculations'!AM80</f>
        <v>27427</v>
      </c>
      <c r="S80" s="27">
        <f>+'Select Tuition Changes'!AA85-'Tuition Calculations'!AN80</f>
        <v>27427</v>
      </c>
      <c r="T80" s="27">
        <f>+'Select Tuition Changes'!AB85-'Tuition Calculations'!AO80</f>
        <v>27427</v>
      </c>
      <c r="U80" s="27">
        <f>+'Select Tuition Changes'!AC85-'Tuition Calculations'!AP80</f>
        <v>27427</v>
      </c>
      <c r="V80" s="27">
        <f>+'Select Tuition Changes'!AD85-'Tuition Calculations'!AQ80</f>
        <v>27427</v>
      </c>
      <c r="W80" s="27"/>
      <c r="X80" s="27">
        <f t="shared" ref="X80:AC80" si="240">+Q79</f>
        <v>15470</v>
      </c>
      <c r="Y80" s="27">
        <f t="shared" si="240"/>
        <v>15470</v>
      </c>
      <c r="Z80" s="27">
        <f t="shared" si="240"/>
        <v>15935</v>
      </c>
      <c r="AA80" s="27">
        <f t="shared" si="240"/>
        <v>16415</v>
      </c>
      <c r="AB80" s="27">
        <f t="shared" si="240"/>
        <v>16910</v>
      </c>
      <c r="AC80" s="27">
        <f t="shared" si="240"/>
        <v>17419</v>
      </c>
      <c r="AD80" s="27"/>
      <c r="AE80" s="27">
        <f t="shared" si="211"/>
        <v>11957</v>
      </c>
      <c r="AF80" s="27">
        <f t="shared" si="215"/>
        <v>11957</v>
      </c>
      <c r="AG80" s="27">
        <f t="shared" si="216"/>
        <v>11492</v>
      </c>
      <c r="AH80" s="27">
        <f t="shared" si="217"/>
        <v>11012</v>
      </c>
      <c r="AI80" s="27">
        <f t="shared" si="218"/>
        <v>10517</v>
      </c>
      <c r="AJ80" s="27">
        <f t="shared" si="219"/>
        <v>10008</v>
      </c>
      <c r="AK80" s="27"/>
      <c r="AL80" s="27">
        <f>ROUND($P80*'Select Tuition Changes'!Y85,0)</f>
        <v>995</v>
      </c>
      <c r="AM80" s="27">
        <f>ROUND($P80*'Select Tuition Changes'!Z85,0)</f>
        <v>995</v>
      </c>
      <c r="AN80" s="27">
        <f>ROUND($P80*'Select Tuition Changes'!AA85,0)</f>
        <v>995</v>
      </c>
      <c r="AO80" s="27">
        <f>ROUND($P80*'Select Tuition Changes'!AB85,0)</f>
        <v>995</v>
      </c>
      <c r="AP80" s="27">
        <f>ROUND($P80*'Select Tuition Changes'!AC85,0)</f>
        <v>995</v>
      </c>
      <c r="AQ80" s="27">
        <f>ROUND($P80*'Select Tuition Changes'!AD85,0)</f>
        <v>995</v>
      </c>
      <c r="AR80" s="27"/>
      <c r="AS80" s="27">
        <f t="shared" ref="AS80:AX80" si="241">+AL79</f>
        <v>478</v>
      </c>
      <c r="AT80" s="27">
        <f t="shared" si="241"/>
        <v>478</v>
      </c>
      <c r="AU80" s="27">
        <f t="shared" si="241"/>
        <v>493</v>
      </c>
      <c r="AV80" s="27">
        <f t="shared" si="241"/>
        <v>508</v>
      </c>
      <c r="AW80" s="27">
        <f t="shared" si="241"/>
        <v>523</v>
      </c>
      <c r="AX80" s="27">
        <f t="shared" si="241"/>
        <v>539</v>
      </c>
      <c r="AY80" s="27"/>
      <c r="AZ80" s="27">
        <f t="shared" si="213"/>
        <v>517</v>
      </c>
      <c r="BA80" s="27">
        <f t="shared" si="173"/>
        <v>517</v>
      </c>
      <c r="BB80" s="27">
        <f t="shared" si="174"/>
        <v>502</v>
      </c>
      <c r="BC80" s="27">
        <f t="shared" si="175"/>
        <v>487</v>
      </c>
      <c r="BD80" s="27">
        <f t="shared" si="176"/>
        <v>472</v>
      </c>
      <c r="BE80" s="27">
        <f t="shared" si="177"/>
        <v>456</v>
      </c>
      <c r="BF80" s="28"/>
      <c r="BG80" s="29">
        <f t="shared" si="180"/>
        <v>1</v>
      </c>
      <c r="BH80" s="29">
        <f t="shared" si="181"/>
        <v>1</v>
      </c>
      <c r="BI80" s="29">
        <f t="shared" si="182"/>
        <v>1</v>
      </c>
      <c r="BJ80" s="29">
        <f t="shared" si="183"/>
        <v>1</v>
      </c>
      <c r="BK80" s="29">
        <f t="shared" si="184"/>
        <v>1</v>
      </c>
      <c r="BL80" s="29"/>
      <c r="BM80" s="29">
        <f t="shared" si="185"/>
        <v>1</v>
      </c>
      <c r="BN80" s="29">
        <f t="shared" si="186"/>
        <v>1.0300581771170005</v>
      </c>
      <c r="BO80" s="29">
        <f t="shared" si="187"/>
        <v>1.0301223721368058</v>
      </c>
      <c r="BP80" s="29">
        <f t="shared" si="188"/>
        <v>1.0301553457203778</v>
      </c>
      <c r="BQ80" s="29">
        <f t="shared" si="189"/>
        <v>1.0301005322294501</v>
      </c>
      <c r="BR80" s="29"/>
      <c r="BS80" s="29">
        <f t="shared" si="190"/>
        <v>1</v>
      </c>
      <c r="BT80" s="29">
        <f t="shared" si="191"/>
        <v>0.96111064648323163</v>
      </c>
      <c r="BU80" s="29">
        <f t="shared" si="192"/>
        <v>0.9582318134354334</v>
      </c>
      <c r="BV80" s="29">
        <f t="shared" si="193"/>
        <v>0.95504903741373048</v>
      </c>
      <c r="BW80" s="29">
        <f t="shared" si="194"/>
        <v>0.95160216791860797</v>
      </c>
      <c r="BX80" s="29"/>
      <c r="BY80" s="29">
        <f t="shared" si="195"/>
        <v>1</v>
      </c>
      <c r="BZ80" s="29">
        <f t="shared" si="196"/>
        <v>1</v>
      </c>
      <c r="CA80" s="29">
        <f t="shared" si="197"/>
        <v>1</v>
      </c>
      <c r="CB80" s="29">
        <f t="shared" si="198"/>
        <v>1</v>
      </c>
      <c r="CC80" s="29">
        <f t="shared" si="199"/>
        <v>1</v>
      </c>
      <c r="CD80" s="29"/>
      <c r="CE80" s="29">
        <f t="shared" si="200"/>
        <v>1</v>
      </c>
      <c r="CF80" s="29">
        <f t="shared" si="201"/>
        <v>1.0313807531380754</v>
      </c>
      <c r="CG80" s="29">
        <f t="shared" si="202"/>
        <v>1.0304259634888437</v>
      </c>
      <c r="CH80" s="29">
        <f t="shared" si="203"/>
        <v>1.0295275590551181</v>
      </c>
      <c r="CI80" s="29">
        <f t="shared" si="204"/>
        <v>1.0305927342256214</v>
      </c>
      <c r="CJ80" s="29"/>
      <c r="CK80" s="29">
        <f t="shared" si="205"/>
        <v>1</v>
      </c>
      <c r="CL80" s="29">
        <f t="shared" si="206"/>
        <v>0.97098646034816249</v>
      </c>
      <c r="CM80" s="29">
        <f t="shared" si="207"/>
        <v>0.97011952191235062</v>
      </c>
      <c r="CN80" s="29">
        <f t="shared" si="208"/>
        <v>0.9691991786447639</v>
      </c>
      <c r="CO80" s="29">
        <f t="shared" si="209"/>
        <v>0.96610169491525422</v>
      </c>
    </row>
    <row r="81" spans="1:93" ht="18" customHeight="1" x14ac:dyDescent="0.25">
      <c r="A81" s="17" t="s">
        <v>13</v>
      </c>
      <c r="B81" s="17" t="s">
        <v>107</v>
      </c>
      <c r="C81" s="17" t="s">
        <v>21</v>
      </c>
      <c r="D81" s="17" t="s">
        <v>21</v>
      </c>
      <c r="E81" s="17" t="s">
        <v>25</v>
      </c>
      <c r="F81" s="17" t="s">
        <v>27</v>
      </c>
      <c r="G81" s="17" t="s">
        <v>25</v>
      </c>
      <c r="H81" s="17" t="s">
        <v>13</v>
      </c>
      <c r="I81" s="17" t="s">
        <v>14</v>
      </c>
      <c r="J81" s="16">
        <f>+'Select Tuition Changes'!S86</f>
        <v>0</v>
      </c>
      <c r="K81" s="16">
        <f>+'Select Tuition Changes'!T86</f>
        <v>0.03</v>
      </c>
      <c r="L81" s="16">
        <f>+'Select Tuition Changes'!U86</f>
        <v>0.03</v>
      </c>
      <c r="M81" s="16">
        <f>+'Select Tuition Changes'!V86</f>
        <v>0.03</v>
      </c>
      <c r="N81" s="16">
        <f>+'Select Tuition Changes'!W86</f>
        <v>0.03</v>
      </c>
      <c r="O81" s="16"/>
      <c r="P81" s="16">
        <f t="shared" si="221"/>
        <v>0.03</v>
      </c>
      <c r="Q81" s="27">
        <f>+'Select Tuition Changes'!Y86-'Tuition Calculations'!AL81</f>
        <v>15470</v>
      </c>
      <c r="R81" s="27">
        <f>+'Select Tuition Changes'!Z86-'Tuition Calculations'!AM81</f>
        <v>15470</v>
      </c>
      <c r="S81" s="27">
        <f>+'Select Tuition Changes'!AA86-'Tuition Calculations'!AN81</f>
        <v>15935</v>
      </c>
      <c r="T81" s="27">
        <f>+'Select Tuition Changes'!AB86-'Tuition Calculations'!AO81</f>
        <v>16415</v>
      </c>
      <c r="U81" s="27">
        <f>+'Select Tuition Changes'!AC86-'Tuition Calculations'!AP81</f>
        <v>16910</v>
      </c>
      <c r="V81" s="27">
        <f>+'Select Tuition Changes'!AD86-'Tuition Calculations'!AQ81</f>
        <v>17419</v>
      </c>
      <c r="W81" s="27"/>
      <c r="X81" s="27">
        <f t="shared" ref="X81:AC81" si="242">+Q81</f>
        <v>15470</v>
      </c>
      <c r="Y81" s="27">
        <f t="shared" si="242"/>
        <v>15470</v>
      </c>
      <c r="Z81" s="27">
        <f t="shared" si="242"/>
        <v>15935</v>
      </c>
      <c r="AA81" s="27">
        <f t="shared" si="242"/>
        <v>16415</v>
      </c>
      <c r="AB81" s="27">
        <f t="shared" si="242"/>
        <v>16910</v>
      </c>
      <c r="AC81" s="27">
        <f t="shared" si="242"/>
        <v>17419</v>
      </c>
      <c r="AD81" s="27"/>
      <c r="AE81" s="27">
        <f t="shared" si="211"/>
        <v>0</v>
      </c>
      <c r="AF81" s="27">
        <f t="shared" si="215"/>
        <v>0</v>
      </c>
      <c r="AG81" s="27">
        <f t="shared" si="216"/>
        <v>0</v>
      </c>
      <c r="AH81" s="27">
        <f t="shared" si="217"/>
        <v>0</v>
      </c>
      <c r="AI81" s="27">
        <f t="shared" si="218"/>
        <v>0</v>
      </c>
      <c r="AJ81" s="27">
        <f t="shared" si="219"/>
        <v>0</v>
      </c>
      <c r="AK81" s="27"/>
      <c r="AL81" s="27">
        <f>ROUND($P81*'Select Tuition Changes'!Y86,0)</f>
        <v>478</v>
      </c>
      <c r="AM81" s="27">
        <f>ROUND($P81*'Select Tuition Changes'!Z86,0)</f>
        <v>478</v>
      </c>
      <c r="AN81" s="27">
        <f>ROUND($P81*'Select Tuition Changes'!AA86,0)</f>
        <v>493</v>
      </c>
      <c r="AO81" s="27">
        <f>ROUND($P81*'Select Tuition Changes'!AB86,0)</f>
        <v>508</v>
      </c>
      <c r="AP81" s="27">
        <f>ROUND($P81*'Select Tuition Changes'!AC86,0)</f>
        <v>523</v>
      </c>
      <c r="AQ81" s="27">
        <f>ROUND($P81*'Select Tuition Changes'!AD86,0)</f>
        <v>539</v>
      </c>
      <c r="AR81" s="27"/>
      <c r="AS81" s="27">
        <f t="shared" ref="AS81:AX81" si="243">+AL81</f>
        <v>478</v>
      </c>
      <c r="AT81" s="27">
        <f t="shared" si="243"/>
        <v>478</v>
      </c>
      <c r="AU81" s="27">
        <f t="shared" si="243"/>
        <v>493</v>
      </c>
      <c r="AV81" s="27">
        <f t="shared" si="243"/>
        <v>508</v>
      </c>
      <c r="AW81" s="27">
        <f t="shared" si="243"/>
        <v>523</v>
      </c>
      <c r="AX81" s="27">
        <f t="shared" si="243"/>
        <v>539</v>
      </c>
      <c r="AY81" s="27"/>
      <c r="AZ81" s="27">
        <f t="shared" si="213"/>
        <v>0</v>
      </c>
      <c r="BA81" s="27">
        <f t="shared" si="173"/>
        <v>0</v>
      </c>
      <c r="BB81" s="27">
        <f t="shared" si="174"/>
        <v>0</v>
      </c>
      <c r="BC81" s="27">
        <f t="shared" si="175"/>
        <v>0</v>
      </c>
      <c r="BD81" s="27">
        <f t="shared" si="176"/>
        <v>0</v>
      </c>
      <c r="BE81" s="27">
        <f t="shared" si="177"/>
        <v>0</v>
      </c>
      <c r="BF81" s="28"/>
      <c r="BG81" s="29">
        <f t="shared" si="180"/>
        <v>1</v>
      </c>
      <c r="BH81" s="29">
        <f t="shared" si="181"/>
        <v>1.0300581771170005</v>
      </c>
      <c r="BI81" s="29">
        <f t="shared" si="182"/>
        <v>1.0301223721368058</v>
      </c>
      <c r="BJ81" s="29">
        <f t="shared" si="183"/>
        <v>1.0301553457203778</v>
      </c>
      <c r="BK81" s="29">
        <f t="shared" si="184"/>
        <v>1.0301005322294501</v>
      </c>
      <c r="BL81" s="29"/>
      <c r="BM81" s="29">
        <f t="shared" si="185"/>
        <v>1</v>
      </c>
      <c r="BN81" s="29">
        <f t="shared" si="186"/>
        <v>1.0300581771170005</v>
      </c>
      <c r="BO81" s="29">
        <f t="shared" si="187"/>
        <v>1.0301223721368058</v>
      </c>
      <c r="BP81" s="29">
        <f t="shared" si="188"/>
        <v>1.0301553457203778</v>
      </c>
      <c r="BQ81" s="29">
        <f t="shared" si="189"/>
        <v>1.0301005322294501</v>
      </c>
      <c r="BR81" s="29"/>
      <c r="BS81" s="29">
        <f t="shared" si="190"/>
        <v>0</v>
      </c>
      <c r="BT81" s="29">
        <f t="shared" si="191"/>
        <v>0</v>
      </c>
      <c r="BU81" s="29">
        <f t="shared" si="192"/>
        <v>0</v>
      </c>
      <c r="BV81" s="29">
        <f t="shared" si="193"/>
        <v>0</v>
      </c>
      <c r="BW81" s="29">
        <f t="shared" si="194"/>
        <v>0</v>
      </c>
      <c r="BX81" s="29"/>
      <c r="BY81" s="29">
        <f t="shared" si="195"/>
        <v>1</v>
      </c>
      <c r="BZ81" s="29">
        <f t="shared" si="196"/>
        <v>1.0313807531380754</v>
      </c>
      <c r="CA81" s="29">
        <f t="shared" si="197"/>
        <v>1.0304259634888437</v>
      </c>
      <c r="CB81" s="29">
        <f t="shared" si="198"/>
        <v>1.0295275590551181</v>
      </c>
      <c r="CC81" s="29">
        <f t="shared" si="199"/>
        <v>1.0305927342256214</v>
      </c>
      <c r="CD81" s="29"/>
      <c r="CE81" s="29">
        <f t="shared" si="200"/>
        <v>1</v>
      </c>
      <c r="CF81" s="29">
        <f t="shared" si="201"/>
        <v>1.0313807531380754</v>
      </c>
      <c r="CG81" s="29">
        <f t="shared" si="202"/>
        <v>1.0304259634888437</v>
      </c>
      <c r="CH81" s="29">
        <f t="shared" si="203"/>
        <v>1.0295275590551181</v>
      </c>
      <c r="CI81" s="29">
        <f t="shared" si="204"/>
        <v>1.0305927342256214</v>
      </c>
      <c r="CJ81" s="29"/>
      <c r="CK81" s="29">
        <f t="shared" si="205"/>
        <v>0</v>
      </c>
      <c r="CL81" s="29">
        <f t="shared" si="206"/>
        <v>0</v>
      </c>
      <c r="CM81" s="29">
        <f t="shared" si="207"/>
        <v>0</v>
      </c>
      <c r="CN81" s="29">
        <f t="shared" si="208"/>
        <v>0</v>
      </c>
      <c r="CO81" s="29">
        <f t="shared" si="209"/>
        <v>0</v>
      </c>
    </row>
    <row r="82" spans="1:93" ht="18" customHeight="1" x14ac:dyDescent="0.25">
      <c r="A82" s="17" t="s">
        <v>13</v>
      </c>
      <c r="B82" s="17" t="s">
        <v>107</v>
      </c>
      <c r="C82" s="17" t="s">
        <v>21</v>
      </c>
      <c r="D82" s="17" t="s">
        <v>21</v>
      </c>
      <c r="E82" s="17" t="s">
        <v>25</v>
      </c>
      <c r="F82" s="17" t="s">
        <v>27</v>
      </c>
      <c r="G82" s="17" t="s">
        <v>25</v>
      </c>
      <c r="H82" s="17" t="s">
        <v>15</v>
      </c>
      <c r="I82" s="17" t="s">
        <v>16</v>
      </c>
      <c r="J82" s="16">
        <f>+'Select Tuition Changes'!S87</f>
        <v>0</v>
      </c>
      <c r="K82" s="16">
        <f>+'Select Tuition Changes'!T87</f>
        <v>0</v>
      </c>
      <c r="L82" s="16">
        <f>+'Select Tuition Changes'!U87</f>
        <v>0</v>
      </c>
      <c r="M82" s="16">
        <f>+'Select Tuition Changes'!V87</f>
        <v>0</v>
      </c>
      <c r="N82" s="16">
        <f>+'Select Tuition Changes'!W87</f>
        <v>0</v>
      </c>
      <c r="O82" s="16"/>
      <c r="P82" s="16">
        <f t="shared" si="221"/>
        <v>3.5000000000000003E-2</v>
      </c>
      <c r="Q82" s="27">
        <f>+'Select Tuition Changes'!Y87-'Tuition Calculations'!AL82</f>
        <v>27427</v>
      </c>
      <c r="R82" s="27">
        <f>+'Select Tuition Changes'!Z87-'Tuition Calculations'!AM82</f>
        <v>27427</v>
      </c>
      <c r="S82" s="27">
        <f>+'Select Tuition Changes'!AA87-'Tuition Calculations'!AN82</f>
        <v>27427</v>
      </c>
      <c r="T82" s="27">
        <f>+'Select Tuition Changes'!AB87-'Tuition Calculations'!AO82</f>
        <v>27427</v>
      </c>
      <c r="U82" s="27">
        <f>+'Select Tuition Changes'!AC87-'Tuition Calculations'!AP82</f>
        <v>27427</v>
      </c>
      <c r="V82" s="27">
        <f>+'Select Tuition Changes'!AD87-'Tuition Calculations'!AQ82</f>
        <v>27427</v>
      </c>
      <c r="W82" s="27"/>
      <c r="X82" s="27">
        <f t="shared" ref="X82:AC82" si="244">+Q81</f>
        <v>15470</v>
      </c>
      <c r="Y82" s="27">
        <f t="shared" si="244"/>
        <v>15470</v>
      </c>
      <c r="Z82" s="27">
        <f t="shared" si="244"/>
        <v>15935</v>
      </c>
      <c r="AA82" s="27">
        <f t="shared" si="244"/>
        <v>16415</v>
      </c>
      <c r="AB82" s="27">
        <f t="shared" si="244"/>
        <v>16910</v>
      </c>
      <c r="AC82" s="27">
        <f t="shared" si="244"/>
        <v>17419</v>
      </c>
      <c r="AD82" s="27"/>
      <c r="AE82" s="27">
        <f t="shared" si="211"/>
        <v>11957</v>
      </c>
      <c r="AF82" s="27">
        <f t="shared" si="215"/>
        <v>11957</v>
      </c>
      <c r="AG82" s="27">
        <f t="shared" si="216"/>
        <v>11492</v>
      </c>
      <c r="AH82" s="27">
        <f t="shared" si="217"/>
        <v>11012</v>
      </c>
      <c r="AI82" s="27">
        <f t="shared" si="218"/>
        <v>10517</v>
      </c>
      <c r="AJ82" s="27">
        <f t="shared" si="219"/>
        <v>10008</v>
      </c>
      <c r="AK82" s="27"/>
      <c r="AL82" s="27">
        <f>ROUND($P82*'Select Tuition Changes'!Y87,0)</f>
        <v>995</v>
      </c>
      <c r="AM82" s="27">
        <f>ROUND($P82*'Select Tuition Changes'!Z87,0)</f>
        <v>995</v>
      </c>
      <c r="AN82" s="27">
        <f>ROUND($P82*'Select Tuition Changes'!AA87,0)</f>
        <v>995</v>
      </c>
      <c r="AO82" s="27">
        <f>ROUND($P82*'Select Tuition Changes'!AB87,0)</f>
        <v>995</v>
      </c>
      <c r="AP82" s="27">
        <f>ROUND($P82*'Select Tuition Changes'!AC87,0)</f>
        <v>995</v>
      </c>
      <c r="AQ82" s="27">
        <f>ROUND($P82*'Select Tuition Changes'!AD87,0)</f>
        <v>995</v>
      </c>
      <c r="AR82" s="27"/>
      <c r="AS82" s="27">
        <f t="shared" ref="AS82:AX82" si="245">+AL81</f>
        <v>478</v>
      </c>
      <c r="AT82" s="27">
        <f t="shared" si="245"/>
        <v>478</v>
      </c>
      <c r="AU82" s="27">
        <f t="shared" si="245"/>
        <v>493</v>
      </c>
      <c r="AV82" s="27">
        <f t="shared" si="245"/>
        <v>508</v>
      </c>
      <c r="AW82" s="27">
        <f t="shared" si="245"/>
        <v>523</v>
      </c>
      <c r="AX82" s="27">
        <f t="shared" si="245"/>
        <v>539</v>
      </c>
      <c r="AY82" s="27"/>
      <c r="AZ82" s="27">
        <f t="shared" si="213"/>
        <v>517</v>
      </c>
      <c r="BA82" s="27">
        <f t="shared" si="173"/>
        <v>517</v>
      </c>
      <c r="BB82" s="27">
        <f t="shared" si="174"/>
        <v>502</v>
      </c>
      <c r="BC82" s="27">
        <f t="shared" si="175"/>
        <v>487</v>
      </c>
      <c r="BD82" s="27">
        <f t="shared" si="176"/>
        <v>472</v>
      </c>
      <c r="BE82" s="27">
        <f t="shared" si="177"/>
        <v>456</v>
      </c>
      <c r="BF82" s="28"/>
      <c r="BG82" s="29">
        <f t="shared" si="180"/>
        <v>1</v>
      </c>
      <c r="BH82" s="29">
        <f t="shared" si="181"/>
        <v>1</v>
      </c>
      <c r="BI82" s="29">
        <f t="shared" si="182"/>
        <v>1</v>
      </c>
      <c r="BJ82" s="29">
        <f t="shared" si="183"/>
        <v>1</v>
      </c>
      <c r="BK82" s="29">
        <f t="shared" si="184"/>
        <v>1</v>
      </c>
      <c r="BL82" s="29"/>
      <c r="BM82" s="29">
        <f t="shared" si="185"/>
        <v>1</v>
      </c>
      <c r="BN82" s="29">
        <f t="shared" si="186"/>
        <v>1.0300581771170005</v>
      </c>
      <c r="BO82" s="29">
        <f t="shared" si="187"/>
        <v>1.0301223721368058</v>
      </c>
      <c r="BP82" s="29">
        <f t="shared" si="188"/>
        <v>1.0301553457203778</v>
      </c>
      <c r="BQ82" s="29">
        <f t="shared" si="189"/>
        <v>1.0301005322294501</v>
      </c>
      <c r="BR82" s="29"/>
      <c r="BS82" s="29">
        <f t="shared" si="190"/>
        <v>1</v>
      </c>
      <c r="BT82" s="29">
        <f t="shared" si="191"/>
        <v>0.96111064648323163</v>
      </c>
      <c r="BU82" s="29">
        <f t="shared" si="192"/>
        <v>0.9582318134354334</v>
      </c>
      <c r="BV82" s="29">
        <f t="shared" si="193"/>
        <v>0.95504903741373048</v>
      </c>
      <c r="BW82" s="29">
        <f t="shared" si="194"/>
        <v>0.95160216791860797</v>
      </c>
      <c r="BX82" s="29"/>
      <c r="BY82" s="29">
        <f t="shared" si="195"/>
        <v>1</v>
      </c>
      <c r="BZ82" s="29">
        <f t="shared" si="196"/>
        <v>1</v>
      </c>
      <c r="CA82" s="29">
        <f t="shared" si="197"/>
        <v>1</v>
      </c>
      <c r="CB82" s="29">
        <f t="shared" si="198"/>
        <v>1</v>
      </c>
      <c r="CC82" s="29">
        <f t="shared" si="199"/>
        <v>1</v>
      </c>
      <c r="CD82" s="29"/>
      <c r="CE82" s="29">
        <f t="shared" si="200"/>
        <v>1</v>
      </c>
      <c r="CF82" s="29">
        <f t="shared" si="201"/>
        <v>1.0313807531380754</v>
      </c>
      <c r="CG82" s="29">
        <f t="shared" si="202"/>
        <v>1.0304259634888437</v>
      </c>
      <c r="CH82" s="29">
        <f t="shared" si="203"/>
        <v>1.0295275590551181</v>
      </c>
      <c r="CI82" s="29">
        <f t="shared" si="204"/>
        <v>1.0305927342256214</v>
      </c>
      <c r="CJ82" s="29"/>
      <c r="CK82" s="29">
        <f t="shared" si="205"/>
        <v>1</v>
      </c>
      <c r="CL82" s="29">
        <f t="shared" si="206"/>
        <v>0.97098646034816249</v>
      </c>
      <c r="CM82" s="29">
        <f t="shared" si="207"/>
        <v>0.97011952191235062</v>
      </c>
      <c r="CN82" s="29">
        <f t="shared" si="208"/>
        <v>0.9691991786447639</v>
      </c>
      <c r="CO82" s="29">
        <f t="shared" si="209"/>
        <v>0.96610169491525422</v>
      </c>
    </row>
    <row r="83" spans="1:93" ht="18" customHeight="1" x14ac:dyDescent="0.25">
      <c r="A83" s="13" t="s">
        <v>13</v>
      </c>
      <c r="B83" s="13" t="s">
        <v>107</v>
      </c>
      <c r="C83" s="13" t="s">
        <v>22</v>
      </c>
      <c r="D83" s="13" t="s">
        <v>43</v>
      </c>
      <c r="E83" s="13" t="s">
        <v>108</v>
      </c>
      <c r="F83" s="13" t="s">
        <v>32</v>
      </c>
      <c r="G83" s="13" t="s">
        <v>109</v>
      </c>
      <c r="H83" s="13" t="s">
        <v>13</v>
      </c>
      <c r="I83" s="13" t="s">
        <v>14</v>
      </c>
      <c r="J83" s="14">
        <f>+'Select Tuition Changes'!S88</f>
        <v>0</v>
      </c>
      <c r="K83" s="14">
        <f>+'Select Tuition Changes'!T88</f>
        <v>0.03</v>
      </c>
      <c r="L83" s="14">
        <f>+'Select Tuition Changes'!U88</f>
        <v>0</v>
      </c>
      <c r="M83" s="14">
        <f>+'Select Tuition Changes'!V88</f>
        <v>0</v>
      </c>
      <c r="N83" s="14">
        <f>+'Select Tuition Changes'!W88</f>
        <v>0</v>
      </c>
      <c r="O83" s="14"/>
      <c r="P83" s="19">
        <v>0.03</v>
      </c>
      <c r="Q83" s="24">
        <f>+'Select Tuition Changes'!Y88-'Tuition Calculations'!AL83</f>
        <v>15126</v>
      </c>
      <c r="R83" s="24">
        <f>+'Select Tuition Changes'!Z88-'Tuition Calculations'!AM83</f>
        <v>15126</v>
      </c>
      <c r="S83" s="24">
        <f>+'Select Tuition Changes'!AA88-'Tuition Calculations'!AN83</f>
        <v>15580</v>
      </c>
      <c r="T83" s="24">
        <f>+'Select Tuition Changes'!AB88-'Tuition Calculations'!AO83</f>
        <v>15580</v>
      </c>
      <c r="U83" s="24">
        <f>+'Select Tuition Changes'!AC88-'Tuition Calculations'!AP83</f>
        <v>15580</v>
      </c>
      <c r="V83" s="24">
        <f>+'Select Tuition Changes'!AD88-'Tuition Calculations'!AQ83</f>
        <v>15580</v>
      </c>
      <c r="W83" s="24"/>
      <c r="X83" s="24">
        <f t="shared" ref="X83:AC83" si="246">+Q83</f>
        <v>15126</v>
      </c>
      <c r="Y83" s="24">
        <f t="shared" si="246"/>
        <v>15126</v>
      </c>
      <c r="Z83" s="24">
        <f t="shared" si="246"/>
        <v>15580</v>
      </c>
      <c r="AA83" s="24">
        <f t="shared" si="246"/>
        <v>15580</v>
      </c>
      <c r="AB83" s="24">
        <f t="shared" si="246"/>
        <v>15580</v>
      </c>
      <c r="AC83" s="24">
        <f t="shared" si="246"/>
        <v>15580</v>
      </c>
      <c r="AD83" s="24"/>
      <c r="AE83" s="24">
        <f t="shared" si="211"/>
        <v>0</v>
      </c>
      <c r="AF83" s="20">
        <f t="shared" si="215"/>
        <v>0</v>
      </c>
      <c r="AG83" s="20">
        <f t="shared" si="216"/>
        <v>0</v>
      </c>
      <c r="AH83" s="20">
        <f t="shared" si="217"/>
        <v>0</v>
      </c>
      <c r="AI83" s="20">
        <f t="shared" si="218"/>
        <v>0</v>
      </c>
      <c r="AJ83" s="20">
        <f t="shared" si="219"/>
        <v>0</v>
      </c>
      <c r="AL83" s="20">
        <f>ROUND($P83*'Select Tuition Changes'!Y88,0)</f>
        <v>468</v>
      </c>
      <c r="AM83" s="20">
        <f>ROUND($P83*'Select Tuition Changes'!Z88,0)</f>
        <v>468</v>
      </c>
      <c r="AN83" s="20">
        <f>ROUND($P83*'Select Tuition Changes'!AA88,0)</f>
        <v>482</v>
      </c>
      <c r="AO83" s="20">
        <f>ROUND($P83*'Select Tuition Changes'!AB88,0)</f>
        <v>482</v>
      </c>
      <c r="AP83" s="20">
        <f>ROUND($P83*'Select Tuition Changes'!AC88,0)</f>
        <v>482</v>
      </c>
      <c r="AQ83" s="20">
        <f>ROUND($P83*'Select Tuition Changes'!AD88,0)</f>
        <v>482</v>
      </c>
      <c r="AS83" s="24">
        <f t="shared" ref="AS83:AX83" si="247">+AL83</f>
        <v>468</v>
      </c>
      <c r="AT83" s="24">
        <f t="shared" si="247"/>
        <v>468</v>
      </c>
      <c r="AU83" s="24">
        <f t="shared" si="247"/>
        <v>482</v>
      </c>
      <c r="AV83" s="24">
        <f t="shared" si="247"/>
        <v>482</v>
      </c>
      <c r="AW83" s="24">
        <f t="shared" si="247"/>
        <v>482</v>
      </c>
      <c r="AX83" s="24">
        <f t="shared" si="247"/>
        <v>482</v>
      </c>
      <c r="AZ83" s="24">
        <f t="shared" si="213"/>
        <v>0</v>
      </c>
      <c r="BA83" s="20">
        <f t="shared" si="173"/>
        <v>0</v>
      </c>
      <c r="BB83" s="20">
        <f t="shared" si="174"/>
        <v>0</v>
      </c>
      <c r="BC83" s="20">
        <f t="shared" si="175"/>
        <v>0</v>
      </c>
      <c r="BD83" s="20">
        <f t="shared" si="176"/>
        <v>0</v>
      </c>
      <c r="BE83" s="20">
        <f t="shared" si="177"/>
        <v>0</v>
      </c>
      <c r="BG83" s="26">
        <f t="shared" si="180"/>
        <v>1</v>
      </c>
      <c r="BH83" s="26">
        <f t="shared" si="181"/>
        <v>1.0300145444929261</v>
      </c>
      <c r="BI83" s="26">
        <f t="shared" si="182"/>
        <v>1</v>
      </c>
      <c r="BJ83" s="26">
        <f t="shared" si="183"/>
        <v>1</v>
      </c>
      <c r="BK83" s="26">
        <f t="shared" si="184"/>
        <v>1</v>
      </c>
      <c r="BL83" s="26"/>
      <c r="BM83" s="26">
        <f t="shared" si="185"/>
        <v>1</v>
      </c>
      <c r="BN83" s="26">
        <f t="shared" si="186"/>
        <v>1.0300145444929261</v>
      </c>
      <c r="BO83" s="26">
        <f t="shared" si="187"/>
        <v>1</v>
      </c>
      <c r="BP83" s="26">
        <f t="shared" si="188"/>
        <v>1</v>
      </c>
      <c r="BQ83" s="26">
        <f t="shared" si="189"/>
        <v>1</v>
      </c>
      <c r="BR83" s="26"/>
      <c r="BS83" s="26">
        <f t="shared" si="190"/>
        <v>0</v>
      </c>
      <c r="BT83" s="26">
        <f t="shared" si="191"/>
        <v>0</v>
      </c>
      <c r="BU83" s="26">
        <f t="shared" si="192"/>
        <v>0</v>
      </c>
      <c r="BV83" s="26">
        <f t="shared" si="193"/>
        <v>0</v>
      </c>
      <c r="BW83" s="26">
        <f t="shared" si="194"/>
        <v>0</v>
      </c>
      <c r="BX83" s="26"/>
      <c r="BY83" s="26">
        <f t="shared" si="195"/>
        <v>1</v>
      </c>
      <c r="BZ83" s="26">
        <f t="shared" si="196"/>
        <v>1.0299145299145298</v>
      </c>
      <c r="CA83" s="26">
        <f t="shared" si="197"/>
        <v>1</v>
      </c>
      <c r="CB83" s="26">
        <f t="shared" si="198"/>
        <v>1</v>
      </c>
      <c r="CC83" s="26">
        <f t="shared" si="199"/>
        <v>1</v>
      </c>
      <c r="CD83" s="26"/>
      <c r="CE83" s="26">
        <f t="shared" si="200"/>
        <v>1</v>
      </c>
      <c r="CF83" s="26">
        <f t="shared" si="201"/>
        <v>1.0299145299145298</v>
      </c>
      <c r="CG83" s="26">
        <f t="shared" si="202"/>
        <v>1</v>
      </c>
      <c r="CH83" s="26">
        <f t="shared" si="203"/>
        <v>1</v>
      </c>
      <c r="CI83" s="26">
        <f t="shared" si="204"/>
        <v>1</v>
      </c>
      <c r="CJ83" s="26"/>
      <c r="CK83" s="26">
        <f t="shared" si="205"/>
        <v>0</v>
      </c>
      <c r="CL83" s="26">
        <f t="shared" si="206"/>
        <v>0</v>
      </c>
      <c r="CM83" s="26">
        <f t="shared" si="207"/>
        <v>0</v>
      </c>
      <c r="CN83" s="26">
        <f t="shared" si="208"/>
        <v>0</v>
      </c>
      <c r="CO83" s="26">
        <f t="shared" si="209"/>
        <v>0</v>
      </c>
    </row>
    <row r="84" spans="1:93" ht="18" customHeight="1" x14ac:dyDescent="0.25">
      <c r="A84" s="13" t="s">
        <v>13</v>
      </c>
      <c r="B84" s="13" t="s">
        <v>107</v>
      </c>
      <c r="C84" s="13" t="s">
        <v>22</v>
      </c>
      <c r="D84" s="13" t="s">
        <v>43</v>
      </c>
      <c r="E84" s="13" t="s">
        <v>108</v>
      </c>
      <c r="F84" s="13" t="s">
        <v>32</v>
      </c>
      <c r="G84" s="13" t="s">
        <v>109</v>
      </c>
      <c r="H84" s="13" t="s">
        <v>15</v>
      </c>
      <c r="I84" s="13" t="s">
        <v>16</v>
      </c>
      <c r="J84" s="14">
        <f>+'Select Tuition Changes'!S89</f>
        <v>0</v>
      </c>
      <c r="K84" s="14">
        <f>+'Select Tuition Changes'!T89</f>
        <v>0</v>
      </c>
      <c r="L84" s="14">
        <f>+'Select Tuition Changes'!U89</f>
        <v>0</v>
      </c>
      <c r="M84" s="14">
        <f>+'Select Tuition Changes'!V89</f>
        <v>0</v>
      </c>
      <c r="N84" s="14">
        <f>+'Select Tuition Changes'!W89</f>
        <v>0</v>
      </c>
      <c r="O84" s="14"/>
      <c r="P84" s="19">
        <v>3.5000000000000003E-2</v>
      </c>
      <c r="Q84" s="24">
        <f>+'Select Tuition Changes'!Y89-'Tuition Calculations'!AL84</f>
        <v>26863</v>
      </c>
      <c r="R84" s="24">
        <f>+'Select Tuition Changes'!Z89-'Tuition Calculations'!AM84</f>
        <v>26863</v>
      </c>
      <c r="S84" s="24">
        <f>+'Select Tuition Changes'!AA89-'Tuition Calculations'!AN84</f>
        <v>26863</v>
      </c>
      <c r="T84" s="24">
        <f>+'Select Tuition Changes'!AB89-'Tuition Calculations'!AO84</f>
        <v>26863</v>
      </c>
      <c r="U84" s="24">
        <f>+'Select Tuition Changes'!AC89-'Tuition Calculations'!AP84</f>
        <v>26863</v>
      </c>
      <c r="V84" s="24">
        <f>+'Select Tuition Changes'!AD89-'Tuition Calculations'!AQ84</f>
        <v>26863</v>
      </c>
      <c r="W84" s="24"/>
      <c r="X84" s="24">
        <f t="shared" ref="X84:AC84" si="248">+Q83</f>
        <v>15126</v>
      </c>
      <c r="Y84" s="24">
        <f t="shared" si="248"/>
        <v>15126</v>
      </c>
      <c r="Z84" s="24">
        <f t="shared" si="248"/>
        <v>15580</v>
      </c>
      <c r="AA84" s="24">
        <f t="shared" si="248"/>
        <v>15580</v>
      </c>
      <c r="AB84" s="24">
        <f t="shared" si="248"/>
        <v>15580</v>
      </c>
      <c r="AC84" s="24">
        <f t="shared" si="248"/>
        <v>15580</v>
      </c>
      <c r="AD84" s="24"/>
      <c r="AE84" s="24">
        <f t="shared" si="211"/>
        <v>11737</v>
      </c>
      <c r="AF84" s="20">
        <f t="shared" si="215"/>
        <v>11737</v>
      </c>
      <c r="AG84" s="20">
        <f t="shared" si="216"/>
        <v>11283</v>
      </c>
      <c r="AH84" s="20">
        <f t="shared" si="217"/>
        <v>11283</v>
      </c>
      <c r="AI84" s="20">
        <f t="shared" si="218"/>
        <v>11283</v>
      </c>
      <c r="AJ84" s="20">
        <f t="shared" si="219"/>
        <v>11283</v>
      </c>
      <c r="AL84" s="20">
        <f>ROUND($P84*'Select Tuition Changes'!Y89,0)</f>
        <v>974</v>
      </c>
      <c r="AM84" s="20">
        <f>ROUND($P84*'Select Tuition Changes'!Z89,0)</f>
        <v>974</v>
      </c>
      <c r="AN84" s="20">
        <f>ROUND($P84*'Select Tuition Changes'!AA89,0)</f>
        <v>974</v>
      </c>
      <c r="AO84" s="20">
        <f>ROUND($P84*'Select Tuition Changes'!AB89,0)</f>
        <v>974</v>
      </c>
      <c r="AP84" s="20">
        <f>ROUND($P84*'Select Tuition Changes'!AC89,0)</f>
        <v>974</v>
      </c>
      <c r="AQ84" s="20">
        <f>ROUND($P84*'Select Tuition Changes'!AD89,0)</f>
        <v>974</v>
      </c>
      <c r="AS84" s="24">
        <f t="shared" ref="AS84:AX84" si="249">+AL83</f>
        <v>468</v>
      </c>
      <c r="AT84" s="24">
        <f t="shared" si="249"/>
        <v>468</v>
      </c>
      <c r="AU84" s="24">
        <f t="shared" si="249"/>
        <v>482</v>
      </c>
      <c r="AV84" s="24">
        <f t="shared" si="249"/>
        <v>482</v>
      </c>
      <c r="AW84" s="24">
        <f t="shared" si="249"/>
        <v>482</v>
      </c>
      <c r="AX84" s="24">
        <f t="shared" si="249"/>
        <v>482</v>
      </c>
      <c r="AZ84" s="24">
        <f t="shared" si="213"/>
        <v>506</v>
      </c>
      <c r="BA84" s="20">
        <f t="shared" si="173"/>
        <v>506</v>
      </c>
      <c r="BB84" s="20">
        <f t="shared" si="174"/>
        <v>492</v>
      </c>
      <c r="BC84" s="20">
        <f t="shared" si="175"/>
        <v>492</v>
      </c>
      <c r="BD84" s="20">
        <f t="shared" si="176"/>
        <v>492</v>
      </c>
      <c r="BE84" s="20">
        <f t="shared" si="177"/>
        <v>492</v>
      </c>
      <c r="BG84" s="26">
        <f t="shared" si="180"/>
        <v>1</v>
      </c>
      <c r="BH84" s="26">
        <f t="shared" si="181"/>
        <v>1</v>
      </c>
      <c r="BI84" s="26">
        <f t="shared" si="182"/>
        <v>1</v>
      </c>
      <c r="BJ84" s="26">
        <f t="shared" si="183"/>
        <v>1</v>
      </c>
      <c r="BK84" s="26">
        <f t="shared" si="184"/>
        <v>1</v>
      </c>
      <c r="BL84" s="26"/>
      <c r="BM84" s="26">
        <f t="shared" si="185"/>
        <v>1</v>
      </c>
      <c r="BN84" s="26">
        <f t="shared" si="186"/>
        <v>1.0300145444929261</v>
      </c>
      <c r="BO84" s="26">
        <f t="shared" si="187"/>
        <v>1</v>
      </c>
      <c r="BP84" s="26">
        <f t="shared" si="188"/>
        <v>1</v>
      </c>
      <c r="BQ84" s="26">
        <f t="shared" si="189"/>
        <v>1</v>
      </c>
      <c r="BR84" s="26"/>
      <c r="BS84" s="26">
        <f t="shared" si="190"/>
        <v>1</v>
      </c>
      <c r="BT84" s="26">
        <f t="shared" si="191"/>
        <v>0.96131890602368575</v>
      </c>
      <c r="BU84" s="26">
        <f t="shared" si="192"/>
        <v>1</v>
      </c>
      <c r="BV84" s="26">
        <f t="shared" si="193"/>
        <v>1</v>
      </c>
      <c r="BW84" s="26">
        <f t="shared" si="194"/>
        <v>1</v>
      </c>
      <c r="BX84" s="26"/>
      <c r="BY84" s="26">
        <f t="shared" si="195"/>
        <v>1</v>
      </c>
      <c r="BZ84" s="26">
        <f t="shared" si="196"/>
        <v>1</v>
      </c>
      <c r="CA84" s="26">
        <f t="shared" si="197"/>
        <v>1</v>
      </c>
      <c r="CB84" s="26">
        <f t="shared" si="198"/>
        <v>1</v>
      </c>
      <c r="CC84" s="26">
        <f t="shared" si="199"/>
        <v>1</v>
      </c>
      <c r="CD84" s="26"/>
      <c r="CE84" s="26">
        <f t="shared" si="200"/>
        <v>1</v>
      </c>
      <c r="CF84" s="26">
        <f t="shared" si="201"/>
        <v>1.0299145299145298</v>
      </c>
      <c r="CG84" s="26">
        <f t="shared" si="202"/>
        <v>1</v>
      </c>
      <c r="CH84" s="26">
        <f t="shared" si="203"/>
        <v>1</v>
      </c>
      <c r="CI84" s="26">
        <f t="shared" si="204"/>
        <v>1</v>
      </c>
      <c r="CJ84" s="26"/>
      <c r="CK84" s="26">
        <f t="shared" si="205"/>
        <v>1</v>
      </c>
      <c r="CL84" s="26">
        <f t="shared" si="206"/>
        <v>0.97233201581027673</v>
      </c>
      <c r="CM84" s="26">
        <f t="shared" si="207"/>
        <v>1</v>
      </c>
      <c r="CN84" s="26">
        <f t="shared" si="208"/>
        <v>1</v>
      </c>
      <c r="CO84" s="26">
        <f t="shared" si="209"/>
        <v>1</v>
      </c>
    </row>
    <row r="85" spans="1:93" ht="18" customHeight="1" x14ac:dyDescent="0.25">
      <c r="A85" s="13" t="s">
        <v>13</v>
      </c>
      <c r="B85" s="13" t="s">
        <v>107</v>
      </c>
      <c r="C85" s="13" t="s">
        <v>27</v>
      </c>
      <c r="D85" s="13" t="s">
        <v>27</v>
      </c>
      <c r="E85" s="13" t="s">
        <v>69</v>
      </c>
      <c r="F85" s="13" t="s">
        <v>28</v>
      </c>
      <c r="G85" s="13" t="s">
        <v>70</v>
      </c>
      <c r="H85" s="13" t="s">
        <v>13</v>
      </c>
      <c r="I85" s="13" t="s">
        <v>14</v>
      </c>
      <c r="J85" s="14">
        <f>+'Select Tuition Changes'!S91</f>
        <v>0.03</v>
      </c>
      <c r="K85" s="14">
        <f>+'Select Tuition Changes'!T91</f>
        <v>0.03</v>
      </c>
      <c r="L85" s="14">
        <f>+'Select Tuition Changes'!U91</f>
        <v>0.03</v>
      </c>
      <c r="M85" s="14">
        <f>+'Select Tuition Changes'!V91</f>
        <v>0.03</v>
      </c>
      <c r="N85" s="14">
        <f>+'Select Tuition Changes'!W91</f>
        <v>0.03</v>
      </c>
      <c r="O85" s="14"/>
      <c r="P85" s="19">
        <v>0.03</v>
      </c>
      <c r="Q85" s="24">
        <f>+'Select Tuition Changes'!Y91-'Tuition Calculations'!AL85</f>
        <v>21918</v>
      </c>
      <c r="R85" s="24">
        <f>+'Select Tuition Changes'!Z91-'Tuition Calculations'!AM85</f>
        <v>22576</v>
      </c>
      <c r="S85" s="24">
        <f>+'Select Tuition Changes'!AA91-'Tuition Calculations'!AN85</f>
        <v>23254</v>
      </c>
      <c r="T85" s="24">
        <f>+'Select Tuition Changes'!AB91-'Tuition Calculations'!AO85</f>
        <v>23952</v>
      </c>
      <c r="U85" s="24">
        <f>+'Select Tuition Changes'!AC91-'Tuition Calculations'!AP85</f>
        <v>24671</v>
      </c>
      <c r="V85" s="24">
        <f>+'Select Tuition Changes'!AD91-'Tuition Calculations'!AQ85</f>
        <v>25413</v>
      </c>
      <c r="W85" s="24"/>
      <c r="X85" s="24">
        <f t="shared" ref="X85:AC85" si="250">+Q85</f>
        <v>21918</v>
      </c>
      <c r="Y85" s="24">
        <f t="shared" si="250"/>
        <v>22576</v>
      </c>
      <c r="Z85" s="24">
        <f t="shared" si="250"/>
        <v>23254</v>
      </c>
      <c r="AA85" s="24">
        <f t="shared" si="250"/>
        <v>23952</v>
      </c>
      <c r="AB85" s="24">
        <f t="shared" si="250"/>
        <v>24671</v>
      </c>
      <c r="AC85" s="24">
        <f t="shared" si="250"/>
        <v>25413</v>
      </c>
      <c r="AD85" s="24"/>
      <c r="AE85" s="24">
        <f t="shared" si="211"/>
        <v>0</v>
      </c>
      <c r="AF85" s="20">
        <f t="shared" si="215"/>
        <v>0</v>
      </c>
      <c r="AG85" s="20">
        <f t="shared" si="216"/>
        <v>0</v>
      </c>
      <c r="AH85" s="20">
        <f t="shared" si="217"/>
        <v>0</v>
      </c>
      <c r="AI85" s="20">
        <f t="shared" si="218"/>
        <v>0</v>
      </c>
      <c r="AJ85" s="20">
        <f t="shared" si="219"/>
        <v>0</v>
      </c>
      <c r="AL85" s="20">
        <f>ROUND($P85*'Select Tuition Changes'!Y91,0)</f>
        <v>678</v>
      </c>
      <c r="AM85" s="20">
        <f>ROUND($P85*'Select Tuition Changes'!Z91,0)</f>
        <v>698</v>
      </c>
      <c r="AN85" s="20">
        <f>ROUND($P85*'Select Tuition Changes'!AA91,0)</f>
        <v>719</v>
      </c>
      <c r="AO85" s="20">
        <f>ROUND($P85*'Select Tuition Changes'!AB91,0)</f>
        <v>741</v>
      </c>
      <c r="AP85" s="20">
        <f>ROUND($P85*'Select Tuition Changes'!AC91,0)</f>
        <v>763</v>
      </c>
      <c r="AQ85" s="20">
        <f>ROUND($P85*'Select Tuition Changes'!AD91,0)</f>
        <v>786</v>
      </c>
      <c r="AS85" s="24">
        <f t="shared" ref="AS85:AX85" si="251">+AL85</f>
        <v>678</v>
      </c>
      <c r="AT85" s="24">
        <f t="shared" si="251"/>
        <v>698</v>
      </c>
      <c r="AU85" s="24">
        <f t="shared" si="251"/>
        <v>719</v>
      </c>
      <c r="AV85" s="24">
        <f t="shared" si="251"/>
        <v>741</v>
      </c>
      <c r="AW85" s="24">
        <f t="shared" si="251"/>
        <v>763</v>
      </c>
      <c r="AX85" s="24">
        <f t="shared" si="251"/>
        <v>786</v>
      </c>
      <c r="AZ85" s="24">
        <f t="shared" si="213"/>
        <v>0</v>
      </c>
      <c r="BA85" s="20">
        <f t="shared" si="173"/>
        <v>0</v>
      </c>
      <c r="BB85" s="20">
        <f t="shared" si="174"/>
        <v>0</v>
      </c>
      <c r="BC85" s="20">
        <f t="shared" si="175"/>
        <v>0</v>
      </c>
      <c r="BD85" s="20">
        <f t="shared" si="176"/>
        <v>0</v>
      </c>
      <c r="BE85" s="20">
        <f t="shared" si="177"/>
        <v>0</v>
      </c>
      <c r="BG85" s="26">
        <f t="shared" si="180"/>
        <v>1.030020987316361</v>
      </c>
      <c r="BH85" s="26">
        <f t="shared" si="181"/>
        <v>1.0300318922749823</v>
      </c>
      <c r="BI85" s="26">
        <f t="shared" si="182"/>
        <v>1.0300163412746195</v>
      </c>
      <c r="BJ85" s="26">
        <f t="shared" si="183"/>
        <v>1.0300183700734804</v>
      </c>
      <c r="BK85" s="26">
        <f t="shared" si="184"/>
        <v>1.0300757974950348</v>
      </c>
      <c r="BL85" s="26"/>
      <c r="BM85" s="26">
        <f t="shared" si="185"/>
        <v>1.030020987316361</v>
      </c>
      <c r="BN85" s="26">
        <f t="shared" si="186"/>
        <v>1.0300318922749823</v>
      </c>
      <c r="BO85" s="26">
        <f t="shared" si="187"/>
        <v>1.0300163412746195</v>
      </c>
      <c r="BP85" s="26">
        <f t="shared" si="188"/>
        <v>1.0300183700734804</v>
      </c>
      <c r="BQ85" s="26">
        <f t="shared" si="189"/>
        <v>1.0300757974950348</v>
      </c>
      <c r="BR85" s="26"/>
      <c r="BS85" s="26">
        <f t="shared" si="190"/>
        <v>0</v>
      </c>
      <c r="BT85" s="26">
        <f t="shared" si="191"/>
        <v>0</v>
      </c>
      <c r="BU85" s="26">
        <f t="shared" si="192"/>
        <v>0</v>
      </c>
      <c r="BV85" s="26">
        <f t="shared" si="193"/>
        <v>0</v>
      </c>
      <c r="BW85" s="26">
        <f t="shared" si="194"/>
        <v>0</v>
      </c>
      <c r="BX85" s="26"/>
      <c r="BY85" s="26">
        <f t="shared" si="195"/>
        <v>1.0294985250737463</v>
      </c>
      <c r="BZ85" s="26">
        <f t="shared" si="196"/>
        <v>1.0300859598853869</v>
      </c>
      <c r="CA85" s="26">
        <f t="shared" si="197"/>
        <v>1.0305980528511822</v>
      </c>
      <c r="CB85" s="26">
        <f t="shared" si="198"/>
        <v>1.0296896086369771</v>
      </c>
      <c r="CC85" s="26">
        <f t="shared" si="199"/>
        <v>1.0301441677588468</v>
      </c>
      <c r="CD85" s="26"/>
      <c r="CE85" s="26">
        <f t="shared" si="200"/>
        <v>1.0294985250737463</v>
      </c>
      <c r="CF85" s="26">
        <f t="shared" si="201"/>
        <v>1.0300859598853869</v>
      </c>
      <c r="CG85" s="26">
        <f t="shared" si="202"/>
        <v>1.0305980528511822</v>
      </c>
      <c r="CH85" s="26">
        <f t="shared" si="203"/>
        <v>1.0296896086369771</v>
      </c>
      <c r="CI85" s="26">
        <f t="shared" si="204"/>
        <v>1.0301441677588468</v>
      </c>
      <c r="CJ85" s="26"/>
      <c r="CK85" s="26">
        <f t="shared" si="205"/>
        <v>0</v>
      </c>
      <c r="CL85" s="26">
        <f t="shared" si="206"/>
        <v>0</v>
      </c>
      <c r="CM85" s="26">
        <f t="shared" si="207"/>
        <v>0</v>
      </c>
      <c r="CN85" s="26">
        <f t="shared" si="208"/>
        <v>0</v>
      </c>
      <c r="CO85" s="26">
        <f t="shared" si="209"/>
        <v>0</v>
      </c>
    </row>
    <row r="86" spans="1:93" ht="18" customHeight="1" x14ac:dyDescent="0.25">
      <c r="A86" s="13" t="s">
        <v>13</v>
      </c>
      <c r="B86" s="13" t="s">
        <v>107</v>
      </c>
      <c r="C86" s="13" t="s">
        <v>27</v>
      </c>
      <c r="D86" s="13" t="s">
        <v>27</v>
      </c>
      <c r="E86" s="13" t="s">
        <v>69</v>
      </c>
      <c r="F86" s="13" t="s">
        <v>28</v>
      </c>
      <c r="G86" s="13" t="s">
        <v>70</v>
      </c>
      <c r="H86" s="13" t="s">
        <v>15</v>
      </c>
      <c r="I86" s="13" t="s">
        <v>16</v>
      </c>
      <c r="J86" s="14">
        <f>+'Select Tuition Changes'!S92</f>
        <v>0.03</v>
      </c>
      <c r="K86" s="14">
        <f>+'Select Tuition Changes'!T92</f>
        <v>0.03</v>
      </c>
      <c r="L86" s="14">
        <f>+'Select Tuition Changes'!U92</f>
        <v>0.03</v>
      </c>
      <c r="M86" s="14">
        <f>+'Select Tuition Changes'!V92</f>
        <v>0.03</v>
      </c>
      <c r="N86" s="14">
        <f>+'Select Tuition Changes'!W92</f>
        <v>0.03</v>
      </c>
      <c r="O86" s="14"/>
      <c r="P86" s="19">
        <v>3.5000000000000003E-2</v>
      </c>
      <c r="Q86" s="24">
        <f>+'Select Tuition Changes'!Y92-'Tuition Calculations'!AL86</f>
        <v>27337</v>
      </c>
      <c r="R86" s="24">
        <f>+'Select Tuition Changes'!Z92-'Tuition Calculations'!AM86</f>
        <v>28160</v>
      </c>
      <c r="S86" s="24">
        <f>+'Select Tuition Changes'!AA92-'Tuition Calculations'!AN86</f>
        <v>29005</v>
      </c>
      <c r="T86" s="24">
        <f>+'Select Tuition Changes'!AB92-'Tuition Calculations'!AO86</f>
        <v>29876</v>
      </c>
      <c r="U86" s="24">
        <f>+'Select Tuition Changes'!AC92-'Tuition Calculations'!AP86</f>
        <v>30774</v>
      </c>
      <c r="V86" s="24">
        <f>+'Select Tuition Changes'!AD92-'Tuition Calculations'!AQ86</f>
        <v>31697</v>
      </c>
      <c r="W86" s="24"/>
      <c r="X86" s="24">
        <f t="shared" ref="X86:AC86" si="252">+Q85</f>
        <v>21918</v>
      </c>
      <c r="Y86" s="24">
        <f t="shared" si="252"/>
        <v>22576</v>
      </c>
      <c r="Z86" s="24">
        <f t="shared" si="252"/>
        <v>23254</v>
      </c>
      <c r="AA86" s="24">
        <f t="shared" si="252"/>
        <v>23952</v>
      </c>
      <c r="AB86" s="24">
        <f t="shared" si="252"/>
        <v>24671</v>
      </c>
      <c r="AC86" s="24">
        <f t="shared" si="252"/>
        <v>25413</v>
      </c>
      <c r="AD86" s="24"/>
      <c r="AE86" s="24">
        <f t="shared" si="211"/>
        <v>5419</v>
      </c>
      <c r="AF86" s="20">
        <f t="shared" si="215"/>
        <v>5584</v>
      </c>
      <c r="AG86" s="20">
        <f t="shared" si="216"/>
        <v>5751</v>
      </c>
      <c r="AH86" s="20">
        <f t="shared" si="217"/>
        <v>5924</v>
      </c>
      <c r="AI86" s="20">
        <f t="shared" si="218"/>
        <v>6103</v>
      </c>
      <c r="AJ86" s="20">
        <f t="shared" si="219"/>
        <v>6284</v>
      </c>
      <c r="AL86" s="20">
        <f>ROUND($P86*'Select Tuition Changes'!Y92,0)</f>
        <v>992</v>
      </c>
      <c r="AM86" s="20">
        <f>ROUND($P86*'Select Tuition Changes'!Z92,0)</f>
        <v>1021</v>
      </c>
      <c r="AN86" s="20">
        <f>ROUND($P86*'Select Tuition Changes'!AA92,0)</f>
        <v>1052</v>
      </c>
      <c r="AO86" s="20">
        <f>ROUND($P86*'Select Tuition Changes'!AB92,0)</f>
        <v>1084</v>
      </c>
      <c r="AP86" s="20">
        <f>ROUND($P86*'Select Tuition Changes'!AC92,0)</f>
        <v>1116</v>
      </c>
      <c r="AQ86" s="20">
        <f>ROUND($P86*'Select Tuition Changes'!AD92,0)</f>
        <v>1150</v>
      </c>
      <c r="AS86" s="24">
        <f t="shared" ref="AS86:AX86" si="253">+AL85</f>
        <v>678</v>
      </c>
      <c r="AT86" s="24">
        <f t="shared" si="253"/>
        <v>698</v>
      </c>
      <c r="AU86" s="24">
        <f t="shared" si="253"/>
        <v>719</v>
      </c>
      <c r="AV86" s="24">
        <f t="shared" si="253"/>
        <v>741</v>
      </c>
      <c r="AW86" s="24">
        <f t="shared" si="253"/>
        <v>763</v>
      </c>
      <c r="AX86" s="24">
        <f t="shared" si="253"/>
        <v>786</v>
      </c>
      <c r="AZ86" s="24">
        <f t="shared" si="213"/>
        <v>314</v>
      </c>
      <c r="BA86" s="20">
        <f t="shared" si="173"/>
        <v>323</v>
      </c>
      <c r="BB86" s="20">
        <f t="shared" si="174"/>
        <v>333</v>
      </c>
      <c r="BC86" s="20">
        <f t="shared" si="175"/>
        <v>343</v>
      </c>
      <c r="BD86" s="20">
        <f t="shared" si="176"/>
        <v>353</v>
      </c>
      <c r="BE86" s="20">
        <f t="shared" si="177"/>
        <v>364</v>
      </c>
      <c r="BG86" s="26">
        <f t="shared" si="180"/>
        <v>1.0301057175256978</v>
      </c>
      <c r="BH86" s="26">
        <f t="shared" si="181"/>
        <v>1.0300071022727273</v>
      </c>
      <c r="BI86" s="26">
        <f t="shared" si="182"/>
        <v>1.0300293052921909</v>
      </c>
      <c r="BJ86" s="26">
        <f t="shared" si="183"/>
        <v>1.0300575712946847</v>
      </c>
      <c r="BK86" s="26">
        <f t="shared" si="184"/>
        <v>1.0299928511080783</v>
      </c>
      <c r="BL86" s="26"/>
      <c r="BM86" s="26">
        <f t="shared" si="185"/>
        <v>1.030020987316361</v>
      </c>
      <c r="BN86" s="26">
        <f t="shared" si="186"/>
        <v>1.0300318922749823</v>
      </c>
      <c r="BO86" s="26">
        <f t="shared" si="187"/>
        <v>1.0300163412746195</v>
      </c>
      <c r="BP86" s="26">
        <f t="shared" si="188"/>
        <v>1.0300183700734804</v>
      </c>
      <c r="BQ86" s="26">
        <f t="shared" si="189"/>
        <v>1.0300757974950348</v>
      </c>
      <c r="BR86" s="26"/>
      <c r="BS86" s="26">
        <f t="shared" si="190"/>
        <v>1.0304484222181214</v>
      </c>
      <c r="BT86" s="26">
        <f t="shared" si="191"/>
        <v>1.029906876790831</v>
      </c>
      <c r="BU86" s="26">
        <f t="shared" si="192"/>
        <v>1.0300817249174057</v>
      </c>
      <c r="BV86" s="26">
        <f t="shared" si="193"/>
        <v>1.0302160702228225</v>
      </c>
      <c r="BW86" s="26">
        <f t="shared" si="194"/>
        <v>1.0296575454694412</v>
      </c>
      <c r="BX86" s="26"/>
      <c r="BY86" s="26">
        <f t="shared" si="195"/>
        <v>1.029233870967742</v>
      </c>
      <c r="BZ86" s="26">
        <f t="shared" si="196"/>
        <v>1.030362389813908</v>
      </c>
      <c r="CA86" s="26">
        <f t="shared" si="197"/>
        <v>1.0304182509505704</v>
      </c>
      <c r="CB86" s="26">
        <f t="shared" si="198"/>
        <v>1.0295202952029521</v>
      </c>
      <c r="CC86" s="26">
        <f t="shared" si="199"/>
        <v>1.0304659498207884</v>
      </c>
      <c r="CD86" s="26"/>
      <c r="CE86" s="26">
        <f t="shared" si="200"/>
        <v>1.0294985250737463</v>
      </c>
      <c r="CF86" s="26">
        <f t="shared" si="201"/>
        <v>1.0300859598853869</v>
      </c>
      <c r="CG86" s="26">
        <f t="shared" si="202"/>
        <v>1.0305980528511822</v>
      </c>
      <c r="CH86" s="26">
        <f t="shared" si="203"/>
        <v>1.0296896086369771</v>
      </c>
      <c r="CI86" s="26">
        <f t="shared" si="204"/>
        <v>1.0301441677588468</v>
      </c>
      <c r="CJ86" s="26"/>
      <c r="CK86" s="26">
        <f t="shared" si="205"/>
        <v>1.0286624203821657</v>
      </c>
      <c r="CL86" s="26">
        <f t="shared" si="206"/>
        <v>1.0309597523219813</v>
      </c>
      <c r="CM86" s="26">
        <f t="shared" si="207"/>
        <v>1.03003003003003</v>
      </c>
      <c r="CN86" s="26">
        <f t="shared" si="208"/>
        <v>1.0291545189504374</v>
      </c>
      <c r="CO86" s="26">
        <f t="shared" si="209"/>
        <v>1.0311614730878187</v>
      </c>
    </row>
    <row r="87" spans="1:93" ht="18" customHeight="1" x14ac:dyDescent="0.25">
      <c r="A87" s="13" t="s">
        <v>13</v>
      </c>
      <c r="B87" s="13" t="s">
        <v>107</v>
      </c>
      <c r="C87" s="13" t="s">
        <v>27</v>
      </c>
      <c r="D87" s="13" t="s">
        <v>27</v>
      </c>
      <c r="E87" s="13" t="s">
        <v>69</v>
      </c>
      <c r="F87" s="13" t="s">
        <v>43</v>
      </c>
      <c r="G87" s="13" t="s">
        <v>71</v>
      </c>
      <c r="H87" s="13" t="s">
        <v>13</v>
      </c>
      <c r="I87" s="13" t="s">
        <v>14</v>
      </c>
      <c r="J87" s="14">
        <f>+'Select Tuition Changes'!S93</f>
        <v>0.03</v>
      </c>
      <c r="K87" s="14">
        <f>+'Select Tuition Changes'!T93</f>
        <v>0.03</v>
      </c>
      <c r="L87" s="14">
        <f>+'Select Tuition Changes'!U93</f>
        <v>0.03</v>
      </c>
      <c r="M87" s="14">
        <f>+'Select Tuition Changes'!V93</f>
        <v>0.03</v>
      </c>
      <c r="N87" s="14">
        <f>+'Select Tuition Changes'!W93</f>
        <v>0.03</v>
      </c>
      <c r="O87" s="14"/>
      <c r="P87" s="19">
        <v>0.03</v>
      </c>
      <c r="Q87" s="24">
        <f>+'Select Tuition Changes'!Y93-'Tuition Calculations'!AL87</f>
        <v>21700</v>
      </c>
      <c r="R87" s="24">
        <f>+'Select Tuition Changes'!Z93-'Tuition Calculations'!AM87</f>
        <v>22352</v>
      </c>
      <c r="S87" s="24">
        <f>+'Select Tuition Changes'!AA93-'Tuition Calculations'!AN87</f>
        <v>23024</v>
      </c>
      <c r="T87" s="24">
        <f>+'Select Tuition Changes'!AB93-'Tuition Calculations'!AO87</f>
        <v>23716</v>
      </c>
      <c r="U87" s="24">
        <f>+'Select Tuition Changes'!AC93-'Tuition Calculations'!AP87</f>
        <v>24429</v>
      </c>
      <c r="V87" s="24">
        <f>+'Select Tuition Changes'!AD93-'Tuition Calculations'!AQ87</f>
        <v>25163</v>
      </c>
      <c r="W87" s="24"/>
      <c r="X87" s="24">
        <f t="shared" ref="X87:AC87" si="254">+Q87</f>
        <v>21700</v>
      </c>
      <c r="Y87" s="24">
        <f t="shared" si="254"/>
        <v>22352</v>
      </c>
      <c r="Z87" s="24">
        <f t="shared" si="254"/>
        <v>23024</v>
      </c>
      <c r="AA87" s="24">
        <f t="shared" si="254"/>
        <v>23716</v>
      </c>
      <c r="AB87" s="24">
        <f t="shared" si="254"/>
        <v>24429</v>
      </c>
      <c r="AC87" s="24">
        <f t="shared" si="254"/>
        <v>25163</v>
      </c>
      <c r="AD87" s="24"/>
      <c r="AE87" s="24">
        <f t="shared" si="211"/>
        <v>0</v>
      </c>
      <c r="AF87" s="20">
        <f t="shared" si="215"/>
        <v>0</v>
      </c>
      <c r="AG87" s="20">
        <f t="shared" si="216"/>
        <v>0</v>
      </c>
      <c r="AH87" s="20">
        <f t="shared" si="217"/>
        <v>0</v>
      </c>
      <c r="AI87" s="20">
        <f t="shared" si="218"/>
        <v>0</v>
      </c>
      <c r="AJ87" s="20">
        <f t="shared" si="219"/>
        <v>0</v>
      </c>
      <c r="AL87" s="20">
        <f>ROUND($P87*'Select Tuition Changes'!Y93,0)</f>
        <v>671</v>
      </c>
      <c r="AM87" s="20">
        <f>ROUND($P87*'Select Tuition Changes'!Z93,0)</f>
        <v>691</v>
      </c>
      <c r="AN87" s="20">
        <f>ROUND($P87*'Select Tuition Changes'!AA93,0)</f>
        <v>712</v>
      </c>
      <c r="AO87" s="20">
        <f>ROUND($P87*'Select Tuition Changes'!AB93,0)</f>
        <v>734</v>
      </c>
      <c r="AP87" s="20">
        <f>ROUND($P87*'Select Tuition Changes'!AC93,0)</f>
        <v>756</v>
      </c>
      <c r="AQ87" s="20">
        <f>ROUND($P87*'Select Tuition Changes'!AD93,0)</f>
        <v>778</v>
      </c>
      <c r="AS87" s="24">
        <f t="shared" ref="AS87:AX87" si="255">+AL87</f>
        <v>671</v>
      </c>
      <c r="AT87" s="24">
        <f t="shared" si="255"/>
        <v>691</v>
      </c>
      <c r="AU87" s="24">
        <f t="shared" si="255"/>
        <v>712</v>
      </c>
      <c r="AV87" s="24">
        <f t="shared" si="255"/>
        <v>734</v>
      </c>
      <c r="AW87" s="24">
        <f t="shared" si="255"/>
        <v>756</v>
      </c>
      <c r="AX87" s="24">
        <f t="shared" si="255"/>
        <v>778</v>
      </c>
      <c r="AZ87" s="24">
        <f t="shared" si="213"/>
        <v>0</v>
      </c>
      <c r="BA87" s="20">
        <f t="shared" si="173"/>
        <v>0</v>
      </c>
      <c r="BB87" s="20">
        <f t="shared" si="174"/>
        <v>0</v>
      </c>
      <c r="BC87" s="20">
        <f t="shared" si="175"/>
        <v>0</v>
      </c>
      <c r="BD87" s="20">
        <f t="shared" si="176"/>
        <v>0</v>
      </c>
      <c r="BE87" s="20">
        <f t="shared" si="177"/>
        <v>0</v>
      </c>
      <c r="BG87" s="26">
        <f t="shared" si="180"/>
        <v>1.0300460829493088</v>
      </c>
      <c r="BH87" s="26">
        <f t="shared" si="181"/>
        <v>1.0300644237652112</v>
      </c>
      <c r="BI87" s="26">
        <f t="shared" si="182"/>
        <v>1.0300555941626128</v>
      </c>
      <c r="BJ87" s="26">
        <f t="shared" si="183"/>
        <v>1.0300640917524035</v>
      </c>
      <c r="BK87" s="26">
        <f t="shared" si="184"/>
        <v>1.0300462564984241</v>
      </c>
      <c r="BL87" s="26"/>
      <c r="BM87" s="26">
        <f t="shared" si="185"/>
        <v>1.0300460829493088</v>
      </c>
      <c r="BN87" s="26">
        <f t="shared" si="186"/>
        <v>1.0300644237652112</v>
      </c>
      <c r="BO87" s="26">
        <f t="shared" si="187"/>
        <v>1.0300555941626128</v>
      </c>
      <c r="BP87" s="26">
        <f t="shared" si="188"/>
        <v>1.0300640917524035</v>
      </c>
      <c r="BQ87" s="26">
        <f t="shared" si="189"/>
        <v>1.0300462564984241</v>
      </c>
      <c r="BR87" s="26"/>
      <c r="BS87" s="26">
        <f t="shared" si="190"/>
        <v>0</v>
      </c>
      <c r="BT87" s="26">
        <f t="shared" si="191"/>
        <v>0</v>
      </c>
      <c r="BU87" s="26">
        <f t="shared" si="192"/>
        <v>0</v>
      </c>
      <c r="BV87" s="26">
        <f t="shared" si="193"/>
        <v>0</v>
      </c>
      <c r="BW87" s="26">
        <f t="shared" si="194"/>
        <v>0</v>
      </c>
      <c r="BX87" s="26"/>
      <c r="BY87" s="26">
        <f t="shared" si="195"/>
        <v>1.0298062593144561</v>
      </c>
      <c r="BZ87" s="26">
        <f t="shared" si="196"/>
        <v>1.0303907380607815</v>
      </c>
      <c r="CA87" s="26">
        <f t="shared" si="197"/>
        <v>1.0308988764044944</v>
      </c>
      <c r="CB87" s="26">
        <f t="shared" si="198"/>
        <v>1.0299727520435968</v>
      </c>
      <c r="CC87" s="26">
        <f t="shared" si="199"/>
        <v>1.0291005291005291</v>
      </c>
      <c r="CD87" s="26"/>
      <c r="CE87" s="26">
        <f t="shared" si="200"/>
        <v>1.0298062593144561</v>
      </c>
      <c r="CF87" s="26">
        <f t="shared" si="201"/>
        <v>1.0303907380607815</v>
      </c>
      <c r="CG87" s="26">
        <f t="shared" si="202"/>
        <v>1.0308988764044944</v>
      </c>
      <c r="CH87" s="26">
        <f t="shared" si="203"/>
        <v>1.0299727520435968</v>
      </c>
      <c r="CI87" s="26">
        <f t="shared" si="204"/>
        <v>1.0291005291005291</v>
      </c>
      <c r="CJ87" s="26"/>
      <c r="CK87" s="26">
        <f t="shared" si="205"/>
        <v>0</v>
      </c>
      <c r="CL87" s="26">
        <f t="shared" si="206"/>
        <v>0</v>
      </c>
      <c r="CM87" s="26">
        <f t="shared" si="207"/>
        <v>0</v>
      </c>
      <c r="CN87" s="26">
        <f t="shared" si="208"/>
        <v>0</v>
      </c>
      <c r="CO87" s="26">
        <f t="shared" si="209"/>
        <v>0</v>
      </c>
    </row>
    <row r="88" spans="1:93" ht="18" customHeight="1" x14ac:dyDescent="0.25">
      <c r="A88" s="13" t="s">
        <v>13</v>
      </c>
      <c r="B88" s="13" t="s">
        <v>107</v>
      </c>
      <c r="C88" s="13" t="s">
        <v>27</v>
      </c>
      <c r="D88" s="13" t="s">
        <v>27</v>
      </c>
      <c r="E88" s="13" t="s">
        <v>69</v>
      </c>
      <c r="F88" s="13" t="s">
        <v>43</v>
      </c>
      <c r="G88" s="13" t="s">
        <v>71</v>
      </c>
      <c r="H88" s="13" t="s">
        <v>15</v>
      </c>
      <c r="I88" s="13" t="s">
        <v>16</v>
      </c>
      <c r="J88" s="14">
        <f>+'Select Tuition Changes'!S94</f>
        <v>0.03</v>
      </c>
      <c r="K88" s="14">
        <f>+'Select Tuition Changes'!T94</f>
        <v>0.03</v>
      </c>
      <c r="L88" s="14">
        <f>+'Select Tuition Changes'!U94</f>
        <v>0.03</v>
      </c>
      <c r="M88" s="14">
        <f>+'Select Tuition Changes'!V94</f>
        <v>0.03</v>
      </c>
      <c r="N88" s="14">
        <f>+'Select Tuition Changes'!W94</f>
        <v>0.03</v>
      </c>
      <c r="O88" s="14"/>
      <c r="P88" s="19">
        <v>3.5000000000000003E-2</v>
      </c>
      <c r="Q88" s="24">
        <f>+'Select Tuition Changes'!Y94-'Tuition Calculations'!AL88</f>
        <v>27337</v>
      </c>
      <c r="R88" s="24">
        <f>+'Select Tuition Changes'!Z94-'Tuition Calculations'!AM88</f>
        <v>28160</v>
      </c>
      <c r="S88" s="24">
        <f>+'Select Tuition Changes'!AA94-'Tuition Calculations'!AN88</f>
        <v>29005</v>
      </c>
      <c r="T88" s="24">
        <f>+'Select Tuition Changes'!AB94-'Tuition Calculations'!AO88</f>
        <v>29876</v>
      </c>
      <c r="U88" s="24">
        <f>+'Select Tuition Changes'!AC94-'Tuition Calculations'!AP88</f>
        <v>30774</v>
      </c>
      <c r="V88" s="24">
        <f>+'Select Tuition Changes'!AD94-'Tuition Calculations'!AQ88</f>
        <v>31697</v>
      </c>
      <c r="W88" s="24"/>
      <c r="X88" s="24">
        <f t="shared" ref="X88:AC88" si="256">+Q87</f>
        <v>21700</v>
      </c>
      <c r="Y88" s="24">
        <f t="shared" si="256"/>
        <v>22352</v>
      </c>
      <c r="Z88" s="24">
        <f t="shared" si="256"/>
        <v>23024</v>
      </c>
      <c r="AA88" s="24">
        <f t="shared" si="256"/>
        <v>23716</v>
      </c>
      <c r="AB88" s="24">
        <f t="shared" si="256"/>
        <v>24429</v>
      </c>
      <c r="AC88" s="24">
        <f t="shared" si="256"/>
        <v>25163</v>
      </c>
      <c r="AD88" s="24"/>
      <c r="AE88" s="24">
        <f t="shared" si="211"/>
        <v>5637</v>
      </c>
      <c r="AF88" s="20">
        <f t="shared" si="215"/>
        <v>5808</v>
      </c>
      <c r="AG88" s="20">
        <f t="shared" si="216"/>
        <v>5981</v>
      </c>
      <c r="AH88" s="20">
        <f t="shared" si="217"/>
        <v>6160</v>
      </c>
      <c r="AI88" s="20">
        <f t="shared" si="218"/>
        <v>6345</v>
      </c>
      <c r="AJ88" s="20">
        <f t="shared" si="219"/>
        <v>6534</v>
      </c>
      <c r="AL88" s="20">
        <f>ROUND($P88*'Select Tuition Changes'!Y94,0)</f>
        <v>992</v>
      </c>
      <c r="AM88" s="20">
        <f>ROUND($P88*'Select Tuition Changes'!Z94,0)</f>
        <v>1021</v>
      </c>
      <c r="AN88" s="20">
        <f>ROUND($P88*'Select Tuition Changes'!AA94,0)</f>
        <v>1052</v>
      </c>
      <c r="AO88" s="20">
        <f>ROUND($P88*'Select Tuition Changes'!AB94,0)</f>
        <v>1084</v>
      </c>
      <c r="AP88" s="20">
        <f>ROUND($P88*'Select Tuition Changes'!AC94,0)</f>
        <v>1116</v>
      </c>
      <c r="AQ88" s="20">
        <f>ROUND($P88*'Select Tuition Changes'!AD94,0)</f>
        <v>1150</v>
      </c>
      <c r="AS88" s="24">
        <f t="shared" ref="AS88:AX88" si="257">+AL87</f>
        <v>671</v>
      </c>
      <c r="AT88" s="24">
        <f t="shared" si="257"/>
        <v>691</v>
      </c>
      <c r="AU88" s="24">
        <f t="shared" si="257"/>
        <v>712</v>
      </c>
      <c r="AV88" s="24">
        <f t="shared" si="257"/>
        <v>734</v>
      </c>
      <c r="AW88" s="24">
        <f t="shared" si="257"/>
        <v>756</v>
      </c>
      <c r="AX88" s="24">
        <f t="shared" si="257"/>
        <v>778</v>
      </c>
      <c r="AZ88" s="24">
        <f t="shared" si="213"/>
        <v>321</v>
      </c>
      <c r="BA88" s="20">
        <f t="shared" si="173"/>
        <v>330</v>
      </c>
      <c r="BB88" s="20">
        <f t="shared" si="174"/>
        <v>340</v>
      </c>
      <c r="BC88" s="20">
        <f t="shared" si="175"/>
        <v>350</v>
      </c>
      <c r="BD88" s="20">
        <f t="shared" si="176"/>
        <v>360</v>
      </c>
      <c r="BE88" s="20">
        <f t="shared" si="177"/>
        <v>372</v>
      </c>
      <c r="BG88" s="26">
        <f t="shared" si="180"/>
        <v>1.0301057175256978</v>
      </c>
      <c r="BH88" s="26">
        <f t="shared" si="181"/>
        <v>1.0300071022727273</v>
      </c>
      <c r="BI88" s="26">
        <f t="shared" si="182"/>
        <v>1.0300293052921909</v>
      </c>
      <c r="BJ88" s="26">
        <f t="shared" si="183"/>
        <v>1.0300575712946847</v>
      </c>
      <c r="BK88" s="26">
        <f t="shared" si="184"/>
        <v>1.0299928511080783</v>
      </c>
      <c r="BL88" s="26"/>
      <c r="BM88" s="26">
        <f t="shared" si="185"/>
        <v>1.0300460829493088</v>
      </c>
      <c r="BN88" s="26">
        <f t="shared" si="186"/>
        <v>1.0300644237652112</v>
      </c>
      <c r="BO88" s="26">
        <f t="shared" si="187"/>
        <v>1.0300555941626128</v>
      </c>
      <c r="BP88" s="26">
        <f t="shared" si="188"/>
        <v>1.0300640917524035</v>
      </c>
      <c r="BQ88" s="26">
        <f t="shared" si="189"/>
        <v>1.0300462564984241</v>
      </c>
      <c r="BR88" s="26"/>
      <c r="BS88" s="26">
        <f t="shared" si="190"/>
        <v>1.030335284725918</v>
      </c>
      <c r="BT88" s="26">
        <f t="shared" si="191"/>
        <v>1.0297865013774106</v>
      </c>
      <c r="BU88" s="26">
        <f t="shared" si="192"/>
        <v>1.0299281056679486</v>
      </c>
      <c r="BV88" s="26">
        <f t="shared" si="193"/>
        <v>1.0300324675324675</v>
      </c>
      <c r="BW88" s="26">
        <f t="shared" si="194"/>
        <v>1.0297872340425531</v>
      </c>
      <c r="BX88" s="26"/>
      <c r="BY88" s="26">
        <f t="shared" si="195"/>
        <v>1.029233870967742</v>
      </c>
      <c r="BZ88" s="26">
        <f t="shared" si="196"/>
        <v>1.030362389813908</v>
      </c>
      <c r="CA88" s="26">
        <f t="shared" si="197"/>
        <v>1.0304182509505704</v>
      </c>
      <c r="CB88" s="26">
        <f t="shared" si="198"/>
        <v>1.0295202952029521</v>
      </c>
      <c r="CC88" s="26">
        <f t="shared" si="199"/>
        <v>1.0304659498207884</v>
      </c>
      <c r="CD88" s="26"/>
      <c r="CE88" s="26">
        <f t="shared" si="200"/>
        <v>1.0298062593144561</v>
      </c>
      <c r="CF88" s="26">
        <f t="shared" si="201"/>
        <v>1.0303907380607815</v>
      </c>
      <c r="CG88" s="26">
        <f t="shared" si="202"/>
        <v>1.0308988764044944</v>
      </c>
      <c r="CH88" s="26">
        <f t="shared" si="203"/>
        <v>1.0299727520435968</v>
      </c>
      <c r="CI88" s="26">
        <f t="shared" si="204"/>
        <v>1.0291005291005291</v>
      </c>
      <c r="CJ88" s="26"/>
      <c r="CK88" s="26">
        <f t="shared" si="205"/>
        <v>1.02803738317757</v>
      </c>
      <c r="CL88" s="26">
        <f t="shared" si="206"/>
        <v>1.0303030303030303</v>
      </c>
      <c r="CM88" s="26">
        <f t="shared" si="207"/>
        <v>1.0294117647058822</v>
      </c>
      <c r="CN88" s="26">
        <f t="shared" si="208"/>
        <v>1.0285714285714285</v>
      </c>
      <c r="CO88" s="26">
        <f t="shared" si="209"/>
        <v>1.0333333333333334</v>
      </c>
    </row>
    <row r="89" spans="1:93" ht="18" customHeight="1" x14ac:dyDescent="0.25">
      <c r="A89" s="17" t="s">
        <v>15</v>
      </c>
      <c r="B89" s="17" t="s">
        <v>110</v>
      </c>
      <c r="C89" s="17" t="s">
        <v>11</v>
      </c>
      <c r="D89" s="17" t="s">
        <v>11</v>
      </c>
      <c r="E89" s="17" t="s">
        <v>12</v>
      </c>
      <c r="F89" s="17" t="s">
        <v>11</v>
      </c>
      <c r="G89" s="17" t="s">
        <v>12</v>
      </c>
      <c r="H89" s="17" t="s">
        <v>13</v>
      </c>
      <c r="I89" s="17" t="s">
        <v>14</v>
      </c>
      <c r="J89" s="16">
        <f>+'Select Tuition Changes'!S95</f>
        <v>0.03</v>
      </c>
      <c r="K89" s="16">
        <f>+'Select Tuition Changes'!T95</f>
        <v>0.03</v>
      </c>
      <c r="L89" s="16">
        <f>+'Select Tuition Changes'!U95</f>
        <v>0.03</v>
      </c>
      <c r="M89" s="16">
        <f>+'Select Tuition Changes'!V95</f>
        <v>0.03</v>
      </c>
      <c r="N89" s="16">
        <f>+'Select Tuition Changes'!W95</f>
        <v>0.03</v>
      </c>
      <c r="O89" s="16"/>
      <c r="P89" s="16">
        <f t="shared" ref="P89:P100" si="258">+P3</f>
        <v>0.05</v>
      </c>
      <c r="Q89" s="27">
        <f>+'Select Tuition Changes'!Y95-'Tuition Calculations'!AL89</f>
        <v>10740</v>
      </c>
      <c r="R89" s="27">
        <f>+'Select Tuition Changes'!Z95-'Tuition Calculations'!AM89</f>
        <v>11064</v>
      </c>
      <c r="S89" s="27">
        <f>+'Select Tuition Changes'!AA95-'Tuition Calculations'!AN89</f>
        <v>11397</v>
      </c>
      <c r="T89" s="27">
        <f>+'Select Tuition Changes'!AB95-'Tuition Calculations'!AO89</f>
        <v>11739</v>
      </c>
      <c r="U89" s="27">
        <f>+'Select Tuition Changes'!AC95-'Tuition Calculations'!AP89</f>
        <v>12093</v>
      </c>
      <c r="V89" s="27">
        <f>+'Select Tuition Changes'!AD95-'Tuition Calculations'!AQ89</f>
        <v>12457</v>
      </c>
      <c r="W89" s="27"/>
      <c r="X89" s="27">
        <f t="shared" ref="X89:AC89" si="259">+Q89</f>
        <v>10740</v>
      </c>
      <c r="Y89" s="27">
        <f t="shared" si="259"/>
        <v>11064</v>
      </c>
      <c r="Z89" s="27">
        <f t="shared" si="259"/>
        <v>11397</v>
      </c>
      <c r="AA89" s="27">
        <f t="shared" si="259"/>
        <v>11739</v>
      </c>
      <c r="AB89" s="27">
        <f t="shared" si="259"/>
        <v>12093</v>
      </c>
      <c r="AC89" s="27">
        <f t="shared" si="259"/>
        <v>12457</v>
      </c>
      <c r="AD89" s="27"/>
      <c r="AE89" s="27">
        <f t="shared" si="211"/>
        <v>0</v>
      </c>
      <c r="AF89" s="27">
        <f t="shared" si="215"/>
        <v>0</v>
      </c>
      <c r="AG89" s="27">
        <f t="shared" si="216"/>
        <v>0</v>
      </c>
      <c r="AH89" s="27">
        <f t="shared" si="217"/>
        <v>0</v>
      </c>
      <c r="AI89" s="27">
        <f t="shared" si="218"/>
        <v>0</v>
      </c>
      <c r="AJ89" s="27">
        <f t="shared" si="219"/>
        <v>0</v>
      </c>
      <c r="AK89" s="27"/>
      <c r="AL89" s="27">
        <f>ROUND($P89*'Select Tuition Changes'!Y95,0)</f>
        <v>565</v>
      </c>
      <c r="AM89" s="27">
        <f>ROUND($P89*'Select Tuition Changes'!Z95,0)</f>
        <v>582</v>
      </c>
      <c r="AN89" s="27">
        <f>ROUND($P89*'Select Tuition Changes'!AA95,0)</f>
        <v>600</v>
      </c>
      <c r="AO89" s="27">
        <f>ROUND($P89*'Select Tuition Changes'!AB95,0)</f>
        <v>618</v>
      </c>
      <c r="AP89" s="27">
        <f>ROUND($P89*'Select Tuition Changes'!AC95,0)</f>
        <v>636</v>
      </c>
      <c r="AQ89" s="27">
        <f>ROUND($P89*'Select Tuition Changes'!AD95,0)</f>
        <v>656</v>
      </c>
      <c r="AR89" s="27"/>
      <c r="AS89" s="27">
        <f t="shared" ref="AS89:AX89" si="260">+AL89</f>
        <v>565</v>
      </c>
      <c r="AT89" s="27">
        <f t="shared" si="260"/>
        <v>582</v>
      </c>
      <c r="AU89" s="27">
        <f t="shared" si="260"/>
        <v>600</v>
      </c>
      <c r="AV89" s="27">
        <f t="shared" si="260"/>
        <v>618</v>
      </c>
      <c r="AW89" s="27">
        <f t="shared" si="260"/>
        <v>636</v>
      </c>
      <c r="AX89" s="27">
        <f t="shared" si="260"/>
        <v>656</v>
      </c>
      <c r="AY89" s="27"/>
      <c r="AZ89" s="27">
        <f t="shared" si="213"/>
        <v>0</v>
      </c>
      <c r="BA89" s="27">
        <f t="shared" si="173"/>
        <v>0</v>
      </c>
      <c r="BB89" s="27">
        <f t="shared" si="174"/>
        <v>0</v>
      </c>
      <c r="BC89" s="27">
        <f t="shared" si="175"/>
        <v>0</v>
      </c>
      <c r="BD89" s="27">
        <f t="shared" si="176"/>
        <v>0</v>
      </c>
      <c r="BE89" s="27">
        <f t="shared" si="177"/>
        <v>0</v>
      </c>
      <c r="BF89" s="28"/>
      <c r="BG89" s="29">
        <f t="shared" si="180"/>
        <v>1.030167597765363</v>
      </c>
      <c r="BH89" s="29">
        <f t="shared" si="181"/>
        <v>1.0300976138828633</v>
      </c>
      <c r="BI89" s="29">
        <f t="shared" si="182"/>
        <v>1.0300078968149513</v>
      </c>
      <c r="BJ89" s="29">
        <f t="shared" si="183"/>
        <v>1.0301558906210069</v>
      </c>
      <c r="BK89" s="29">
        <f t="shared" si="184"/>
        <v>1.0301000578847268</v>
      </c>
      <c r="BL89" s="29"/>
      <c r="BM89" s="29">
        <f t="shared" si="185"/>
        <v>1.030167597765363</v>
      </c>
      <c r="BN89" s="29">
        <f t="shared" si="186"/>
        <v>1.0300976138828633</v>
      </c>
      <c r="BO89" s="29">
        <f t="shared" si="187"/>
        <v>1.0300078968149513</v>
      </c>
      <c r="BP89" s="29">
        <f t="shared" si="188"/>
        <v>1.0301558906210069</v>
      </c>
      <c r="BQ89" s="29">
        <f t="shared" si="189"/>
        <v>1.0301000578847268</v>
      </c>
      <c r="BR89" s="29"/>
      <c r="BS89" s="29">
        <f t="shared" si="190"/>
        <v>0</v>
      </c>
      <c r="BT89" s="29">
        <f t="shared" si="191"/>
        <v>0</v>
      </c>
      <c r="BU89" s="29">
        <f t="shared" si="192"/>
        <v>0</v>
      </c>
      <c r="BV89" s="29">
        <f t="shared" si="193"/>
        <v>0</v>
      </c>
      <c r="BW89" s="29">
        <f t="shared" si="194"/>
        <v>0</v>
      </c>
      <c r="BX89" s="29"/>
      <c r="BY89" s="29">
        <f t="shared" si="195"/>
        <v>1.0300884955752212</v>
      </c>
      <c r="BZ89" s="29">
        <f t="shared" si="196"/>
        <v>1.0309278350515463</v>
      </c>
      <c r="CA89" s="29">
        <f t="shared" si="197"/>
        <v>1.03</v>
      </c>
      <c r="CB89" s="29">
        <f t="shared" si="198"/>
        <v>1.029126213592233</v>
      </c>
      <c r="CC89" s="29">
        <f t="shared" si="199"/>
        <v>1.0314465408805031</v>
      </c>
      <c r="CD89" s="29"/>
      <c r="CE89" s="29">
        <f t="shared" si="200"/>
        <v>1.0300884955752212</v>
      </c>
      <c r="CF89" s="29">
        <f t="shared" si="201"/>
        <v>1.0309278350515463</v>
      </c>
      <c r="CG89" s="29">
        <f t="shared" si="202"/>
        <v>1.03</v>
      </c>
      <c r="CH89" s="29">
        <f t="shared" si="203"/>
        <v>1.029126213592233</v>
      </c>
      <c r="CI89" s="29">
        <f t="shared" si="204"/>
        <v>1.0314465408805031</v>
      </c>
      <c r="CJ89" s="29"/>
      <c r="CK89" s="29">
        <f t="shared" si="205"/>
        <v>0</v>
      </c>
      <c r="CL89" s="29">
        <f t="shared" si="206"/>
        <v>0</v>
      </c>
      <c r="CM89" s="29">
        <f t="shared" si="207"/>
        <v>0</v>
      </c>
      <c r="CN89" s="29">
        <f t="shared" si="208"/>
        <v>0</v>
      </c>
      <c r="CO89" s="29">
        <f t="shared" si="209"/>
        <v>0</v>
      </c>
    </row>
    <row r="90" spans="1:93" ht="18" customHeight="1" x14ac:dyDescent="0.25">
      <c r="A90" s="17" t="s">
        <v>15</v>
      </c>
      <c r="B90" s="17" t="s">
        <v>110</v>
      </c>
      <c r="C90" s="17" t="s">
        <v>11</v>
      </c>
      <c r="D90" s="17" t="s">
        <v>11</v>
      </c>
      <c r="E90" s="17" t="s">
        <v>12</v>
      </c>
      <c r="F90" s="17" t="s">
        <v>11</v>
      </c>
      <c r="G90" s="17" t="s">
        <v>12</v>
      </c>
      <c r="H90" s="17" t="s">
        <v>15</v>
      </c>
      <c r="I90" s="17" t="s">
        <v>16</v>
      </c>
      <c r="J90" s="16">
        <f>+'Select Tuition Changes'!S96</f>
        <v>0.01</v>
      </c>
      <c r="K90" s="16">
        <f>+'Select Tuition Changes'!T96</f>
        <v>0.01</v>
      </c>
      <c r="L90" s="16">
        <f>+'Select Tuition Changes'!U96</f>
        <v>0.01</v>
      </c>
      <c r="M90" s="16">
        <f>+'Select Tuition Changes'!V96</f>
        <v>0.01</v>
      </c>
      <c r="N90" s="16">
        <f>+'Select Tuition Changes'!W96</f>
        <v>0.01</v>
      </c>
      <c r="O90" s="16"/>
      <c r="P90" s="16">
        <f t="shared" si="258"/>
        <v>4.4999999999999998E-2</v>
      </c>
      <c r="Q90" s="27">
        <f>+'Select Tuition Changes'!Y96-'Tuition Calculations'!AL90</f>
        <v>30965</v>
      </c>
      <c r="R90" s="27">
        <f>+'Select Tuition Changes'!Z96-'Tuition Calculations'!AM90</f>
        <v>31277</v>
      </c>
      <c r="S90" s="27">
        <f>+'Select Tuition Changes'!AA96-'Tuition Calculations'!AN90</f>
        <v>31592</v>
      </c>
      <c r="T90" s="27">
        <f>+'Select Tuition Changes'!AB96-'Tuition Calculations'!AO90</f>
        <v>31910</v>
      </c>
      <c r="U90" s="27">
        <f>+'Select Tuition Changes'!AC96-'Tuition Calculations'!AP90</f>
        <v>32231</v>
      </c>
      <c r="V90" s="27">
        <f>+'Select Tuition Changes'!AD96-'Tuition Calculations'!AQ90</f>
        <v>32555</v>
      </c>
      <c r="W90" s="27"/>
      <c r="X90" s="27">
        <f t="shared" ref="X90:AC90" si="261">+Q89</f>
        <v>10740</v>
      </c>
      <c r="Y90" s="27">
        <f t="shared" si="261"/>
        <v>11064</v>
      </c>
      <c r="Z90" s="27">
        <f t="shared" si="261"/>
        <v>11397</v>
      </c>
      <c r="AA90" s="27">
        <f t="shared" si="261"/>
        <v>11739</v>
      </c>
      <c r="AB90" s="27">
        <f t="shared" si="261"/>
        <v>12093</v>
      </c>
      <c r="AC90" s="27">
        <f t="shared" si="261"/>
        <v>12457</v>
      </c>
      <c r="AD90" s="27"/>
      <c r="AE90" s="27">
        <f t="shared" si="211"/>
        <v>20225</v>
      </c>
      <c r="AF90" s="27">
        <f t="shared" si="215"/>
        <v>20213</v>
      </c>
      <c r="AG90" s="27">
        <f t="shared" si="216"/>
        <v>20195</v>
      </c>
      <c r="AH90" s="27">
        <f t="shared" si="217"/>
        <v>20171</v>
      </c>
      <c r="AI90" s="27">
        <f t="shared" si="218"/>
        <v>20138</v>
      </c>
      <c r="AJ90" s="27">
        <f t="shared" si="219"/>
        <v>20098</v>
      </c>
      <c r="AK90" s="27"/>
      <c r="AL90" s="27">
        <f>ROUND($P90*'Select Tuition Changes'!Y96,0)</f>
        <v>1459</v>
      </c>
      <c r="AM90" s="27">
        <f>ROUND($P90*'Select Tuition Changes'!Z96,0)</f>
        <v>1474</v>
      </c>
      <c r="AN90" s="27">
        <f>ROUND($P90*'Select Tuition Changes'!AA96,0)</f>
        <v>1489</v>
      </c>
      <c r="AO90" s="27">
        <f>ROUND($P90*'Select Tuition Changes'!AB96,0)</f>
        <v>1504</v>
      </c>
      <c r="AP90" s="27">
        <f>ROUND($P90*'Select Tuition Changes'!AC96,0)</f>
        <v>1519</v>
      </c>
      <c r="AQ90" s="27">
        <f>ROUND($P90*'Select Tuition Changes'!AD96,0)</f>
        <v>1534</v>
      </c>
      <c r="AR90" s="27"/>
      <c r="AS90" s="27">
        <f t="shared" ref="AS90:AX90" si="262">+AL89</f>
        <v>565</v>
      </c>
      <c r="AT90" s="27">
        <f t="shared" si="262"/>
        <v>582</v>
      </c>
      <c r="AU90" s="27">
        <f t="shared" si="262"/>
        <v>600</v>
      </c>
      <c r="AV90" s="27">
        <f t="shared" si="262"/>
        <v>618</v>
      </c>
      <c r="AW90" s="27">
        <f t="shared" si="262"/>
        <v>636</v>
      </c>
      <c r="AX90" s="27">
        <f t="shared" si="262"/>
        <v>656</v>
      </c>
      <c r="AY90" s="27"/>
      <c r="AZ90" s="27">
        <f t="shared" si="213"/>
        <v>894</v>
      </c>
      <c r="BA90" s="27">
        <f t="shared" si="173"/>
        <v>892</v>
      </c>
      <c r="BB90" s="27">
        <f t="shared" si="174"/>
        <v>889</v>
      </c>
      <c r="BC90" s="27">
        <f t="shared" si="175"/>
        <v>886</v>
      </c>
      <c r="BD90" s="27">
        <f t="shared" si="176"/>
        <v>883</v>
      </c>
      <c r="BE90" s="27">
        <f t="shared" si="177"/>
        <v>878</v>
      </c>
      <c r="BF90" s="28"/>
      <c r="BG90" s="29">
        <f t="shared" si="180"/>
        <v>1.0100758921362829</v>
      </c>
      <c r="BH90" s="29">
        <f t="shared" si="181"/>
        <v>1.0100712983981839</v>
      </c>
      <c r="BI90" s="29">
        <f t="shared" si="182"/>
        <v>1.0100658394530262</v>
      </c>
      <c r="BJ90" s="29">
        <f t="shared" si="183"/>
        <v>1.0100595424631778</v>
      </c>
      <c r="BK90" s="29">
        <f t="shared" si="184"/>
        <v>1.0100524339921193</v>
      </c>
      <c r="BL90" s="29"/>
      <c r="BM90" s="29">
        <f t="shared" si="185"/>
        <v>1.030167597765363</v>
      </c>
      <c r="BN90" s="29">
        <f t="shared" si="186"/>
        <v>1.0300976138828633</v>
      </c>
      <c r="BO90" s="29">
        <f t="shared" si="187"/>
        <v>1.0300078968149513</v>
      </c>
      <c r="BP90" s="29">
        <f t="shared" si="188"/>
        <v>1.0301558906210069</v>
      </c>
      <c r="BQ90" s="29">
        <f t="shared" si="189"/>
        <v>1.0301000578847268</v>
      </c>
      <c r="BR90" s="29"/>
      <c r="BS90" s="29">
        <f t="shared" si="190"/>
        <v>0.99940667490729296</v>
      </c>
      <c r="BT90" s="29">
        <f t="shared" si="191"/>
        <v>0.99910948399544852</v>
      </c>
      <c r="BU90" s="29">
        <f t="shared" si="192"/>
        <v>0.99881158702649175</v>
      </c>
      <c r="BV90" s="29">
        <f t="shared" si="193"/>
        <v>0.99836398790342573</v>
      </c>
      <c r="BW90" s="29">
        <f t="shared" si="194"/>
        <v>0.99801370543251566</v>
      </c>
      <c r="BX90" s="29"/>
      <c r="BY90" s="29">
        <f t="shared" si="195"/>
        <v>1.0102810143934202</v>
      </c>
      <c r="BZ90" s="29">
        <f t="shared" si="196"/>
        <v>1.0101763907734056</v>
      </c>
      <c r="CA90" s="29">
        <f t="shared" si="197"/>
        <v>1.0100738750839489</v>
      </c>
      <c r="CB90" s="29">
        <f t="shared" si="198"/>
        <v>1.0099734042553192</v>
      </c>
      <c r="CC90" s="29">
        <f t="shared" si="199"/>
        <v>1.0098749177090192</v>
      </c>
      <c r="CD90" s="29"/>
      <c r="CE90" s="29">
        <f t="shared" si="200"/>
        <v>1.0300884955752212</v>
      </c>
      <c r="CF90" s="29">
        <f t="shared" si="201"/>
        <v>1.0309278350515463</v>
      </c>
      <c r="CG90" s="29">
        <f t="shared" si="202"/>
        <v>1.03</v>
      </c>
      <c r="CH90" s="29">
        <f t="shared" si="203"/>
        <v>1.029126213592233</v>
      </c>
      <c r="CI90" s="29">
        <f t="shared" si="204"/>
        <v>1.0314465408805031</v>
      </c>
      <c r="CJ90" s="29"/>
      <c r="CK90" s="29">
        <f t="shared" si="205"/>
        <v>0.99776286353467558</v>
      </c>
      <c r="CL90" s="29">
        <f t="shared" si="206"/>
        <v>0.99663677130044848</v>
      </c>
      <c r="CM90" s="29">
        <f t="shared" si="207"/>
        <v>0.99662542182227221</v>
      </c>
      <c r="CN90" s="29">
        <f t="shared" si="208"/>
        <v>0.99661399548532736</v>
      </c>
      <c r="CO90" s="29">
        <f t="shared" si="209"/>
        <v>0.99433748584371462</v>
      </c>
    </row>
    <row r="91" spans="1:93" ht="18" customHeight="1" x14ac:dyDescent="0.25">
      <c r="A91" s="17" t="s">
        <v>15</v>
      </c>
      <c r="B91" s="17" t="s">
        <v>110</v>
      </c>
      <c r="C91" s="17" t="s">
        <v>11</v>
      </c>
      <c r="D91" s="17" t="s">
        <v>11</v>
      </c>
      <c r="E91" s="17" t="s">
        <v>12</v>
      </c>
      <c r="F91" s="17" t="s">
        <v>17</v>
      </c>
      <c r="G91" s="17" t="s">
        <v>18</v>
      </c>
      <c r="H91" s="17" t="s">
        <v>13</v>
      </c>
      <c r="I91" s="17" t="s">
        <v>14</v>
      </c>
      <c r="J91" s="16">
        <f>+'Select Tuition Changes'!S97</f>
        <v>0.03</v>
      </c>
      <c r="K91" s="16">
        <f>+'Select Tuition Changes'!T97</f>
        <v>0.03</v>
      </c>
      <c r="L91" s="16">
        <f>+'Select Tuition Changes'!U97</f>
        <v>0.03</v>
      </c>
      <c r="M91" s="16">
        <f>+'Select Tuition Changes'!V97</f>
        <v>0.03</v>
      </c>
      <c r="N91" s="16">
        <f>+'Select Tuition Changes'!W97</f>
        <v>0.03</v>
      </c>
      <c r="O91" s="16"/>
      <c r="P91" s="16">
        <f t="shared" si="258"/>
        <v>0.05</v>
      </c>
      <c r="Q91" s="27">
        <f>+'Select Tuition Changes'!Y97-'Tuition Calculations'!AL91</f>
        <v>10740</v>
      </c>
      <c r="R91" s="27">
        <f>+'Select Tuition Changes'!Z97-'Tuition Calculations'!AM91</f>
        <v>11064</v>
      </c>
      <c r="S91" s="27">
        <f>+'Select Tuition Changes'!AA97-'Tuition Calculations'!AN91</f>
        <v>11397</v>
      </c>
      <c r="T91" s="27">
        <f>+'Select Tuition Changes'!AB97-'Tuition Calculations'!AO91</f>
        <v>11739</v>
      </c>
      <c r="U91" s="27">
        <f>+'Select Tuition Changes'!AC97-'Tuition Calculations'!AP91</f>
        <v>12093</v>
      </c>
      <c r="V91" s="27">
        <f>+'Select Tuition Changes'!AD97-'Tuition Calculations'!AQ91</f>
        <v>12457</v>
      </c>
      <c r="W91" s="27"/>
      <c r="X91" s="27">
        <f t="shared" ref="X91:AC91" si="263">+Q91</f>
        <v>10740</v>
      </c>
      <c r="Y91" s="27">
        <f t="shared" si="263"/>
        <v>11064</v>
      </c>
      <c r="Z91" s="27">
        <f t="shared" si="263"/>
        <v>11397</v>
      </c>
      <c r="AA91" s="27">
        <f t="shared" si="263"/>
        <v>11739</v>
      </c>
      <c r="AB91" s="27">
        <f t="shared" si="263"/>
        <v>12093</v>
      </c>
      <c r="AC91" s="27">
        <f t="shared" si="263"/>
        <v>12457</v>
      </c>
      <c r="AD91" s="27"/>
      <c r="AE91" s="27">
        <f t="shared" si="211"/>
        <v>0</v>
      </c>
      <c r="AF91" s="27">
        <f t="shared" si="215"/>
        <v>0</v>
      </c>
      <c r="AG91" s="27">
        <f t="shared" si="216"/>
        <v>0</v>
      </c>
      <c r="AH91" s="27">
        <f t="shared" si="217"/>
        <v>0</v>
      </c>
      <c r="AI91" s="27">
        <f t="shared" si="218"/>
        <v>0</v>
      </c>
      <c r="AJ91" s="27">
        <f t="shared" si="219"/>
        <v>0</v>
      </c>
      <c r="AK91" s="27"/>
      <c r="AL91" s="27">
        <f>ROUND($P91*'Select Tuition Changes'!Y97,0)</f>
        <v>565</v>
      </c>
      <c r="AM91" s="27">
        <f>ROUND($P91*'Select Tuition Changes'!Z97,0)</f>
        <v>582</v>
      </c>
      <c r="AN91" s="27">
        <f>ROUND($P91*'Select Tuition Changes'!AA97,0)</f>
        <v>600</v>
      </c>
      <c r="AO91" s="27">
        <f>ROUND($P91*'Select Tuition Changes'!AB97,0)</f>
        <v>618</v>
      </c>
      <c r="AP91" s="27">
        <f>ROUND($P91*'Select Tuition Changes'!AC97,0)</f>
        <v>636</v>
      </c>
      <c r="AQ91" s="27">
        <f>ROUND($P91*'Select Tuition Changes'!AD97,0)</f>
        <v>656</v>
      </c>
      <c r="AR91" s="27"/>
      <c r="AS91" s="27">
        <f t="shared" ref="AS91:AX91" si="264">+AL91</f>
        <v>565</v>
      </c>
      <c r="AT91" s="27">
        <f t="shared" si="264"/>
        <v>582</v>
      </c>
      <c r="AU91" s="27">
        <f t="shared" si="264"/>
        <v>600</v>
      </c>
      <c r="AV91" s="27">
        <f t="shared" si="264"/>
        <v>618</v>
      </c>
      <c r="AW91" s="27">
        <f t="shared" si="264"/>
        <v>636</v>
      </c>
      <c r="AX91" s="27">
        <f t="shared" si="264"/>
        <v>656</v>
      </c>
      <c r="AY91" s="27"/>
      <c r="AZ91" s="27">
        <f t="shared" si="213"/>
        <v>0</v>
      </c>
      <c r="BA91" s="27">
        <f t="shared" si="173"/>
        <v>0</v>
      </c>
      <c r="BB91" s="27">
        <f t="shared" si="174"/>
        <v>0</v>
      </c>
      <c r="BC91" s="27">
        <f t="shared" si="175"/>
        <v>0</v>
      </c>
      <c r="BD91" s="27">
        <f t="shared" si="176"/>
        <v>0</v>
      </c>
      <c r="BE91" s="27">
        <f t="shared" si="177"/>
        <v>0</v>
      </c>
      <c r="BF91" s="28"/>
      <c r="BG91" s="29">
        <f t="shared" si="180"/>
        <v>1.030167597765363</v>
      </c>
      <c r="BH91" s="29">
        <f t="shared" si="181"/>
        <v>1.0300976138828633</v>
      </c>
      <c r="BI91" s="29">
        <f t="shared" si="182"/>
        <v>1.0300078968149513</v>
      </c>
      <c r="BJ91" s="29">
        <f t="shared" si="183"/>
        <v>1.0301558906210069</v>
      </c>
      <c r="BK91" s="29">
        <f t="shared" si="184"/>
        <v>1.0301000578847268</v>
      </c>
      <c r="BL91" s="29"/>
      <c r="BM91" s="29">
        <f t="shared" si="185"/>
        <v>1.030167597765363</v>
      </c>
      <c r="BN91" s="29">
        <f t="shared" si="186"/>
        <v>1.0300976138828633</v>
      </c>
      <c r="BO91" s="29">
        <f t="shared" si="187"/>
        <v>1.0300078968149513</v>
      </c>
      <c r="BP91" s="29">
        <f t="shared" si="188"/>
        <v>1.0301558906210069</v>
      </c>
      <c r="BQ91" s="29">
        <f t="shared" si="189"/>
        <v>1.0301000578847268</v>
      </c>
      <c r="BR91" s="29"/>
      <c r="BS91" s="29">
        <f t="shared" si="190"/>
        <v>0</v>
      </c>
      <c r="BT91" s="29">
        <f t="shared" si="191"/>
        <v>0</v>
      </c>
      <c r="BU91" s="29">
        <f t="shared" si="192"/>
        <v>0</v>
      </c>
      <c r="BV91" s="29">
        <f t="shared" si="193"/>
        <v>0</v>
      </c>
      <c r="BW91" s="29">
        <f t="shared" si="194"/>
        <v>0</v>
      </c>
      <c r="BX91" s="29"/>
      <c r="BY91" s="29">
        <f t="shared" si="195"/>
        <v>1.0300884955752212</v>
      </c>
      <c r="BZ91" s="29">
        <f t="shared" si="196"/>
        <v>1.0309278350515463</v>
      </c>
      <c r="CA91" s="29">
        <f t="shared" si="197"/>
        <v>1.03</v>
      </c>
      <c r="CB91" s="29">
        <f t="shared" si="198"/>
        <v>1.029126213592233</v>
      </c>
      <c r="CC91" s="29">
        <f t="shared" si="199"/>
        <v>1.0314465408805031</v>
      </c>
      <c r="CD91" s="29"/>
      <c r="CE91" s="29">
        <f t="shared" si="200"/>
        <v>1.0300884955752212</v>
      </c>
      <c r="CF91" s="29">
        <f t="shared" si="201"/>
        <v>1.0309278350515463</v>
      </c>
      <c r="CG91" s="29">
        <f t="shared" si="202"/>
        <v>1.03</v>
      </c>
      <c r="CH91" s="29">
        <f t="shared" si="203"/>
        <v>1.029126213592233</v>
      </c>
      <c r="CI91" s="29">
        <f t="shared" si="204"/>
        <v>1.0314465408805031</v>
      </c>
      <c r="CJ91" s="29"/>
      <c r="CK91" s="29">
        <f t="shared" si="205"/>
        <v>0</v>
      </c>
      <c r="CL91" s="29">
        <f t="shared" si="206"/>
        <v>0</v>
      </c>
      <c r="CM91" s="29">
        <f t="shared" si="207"/>
        <v>0</v>
      </c>
      <c r="CN91" s="29">
        <f t="shared" si="208"/>
        <v>0</v>
      </c>
      <c r="CO91" s="29">
        <f t="shared" si="209"/>
        <v>0</v>
      </c>
    </row>
    <row r="92" spans="1:93" ht="18" customHeight="1" x14ac:dyDescent="0.25">
      <c r="A92" s="17" t="s">
        <v>15</v>
      </c>
      <c r="B92" s="17" t="s">
        <v>110</v>
      </c>
      <c r="C92" s="17" t="s">
        <v>11</v>
      </c>
      <c r="D92" s="17" t="s">
        <v>11</v>
      </c>
      <c r="E92" s="17" t="s">
        <v>12</v>
      </c>
      <c r="F92" s="17" t="s">
        <v>17</v>
      </c>
      <c r="G92" s="17" t="s">
        <v>18</v>
      </c>
      <c r="H92" s="17" t="s">
        <v>15</v>
      </c>
      <c r="I92" s="17" t="s">
        <v>16</v>
      </c>
      <c r="J92" s="16">
        <f>+'Select Tuition Changes'!S98</f>
        <v>0.01</v>
      </c>
      <c r="K92" s="16">
        <f>+'Select Tuition Changes'!T98</f>
        <v>0.01</v>
      </c>
      <c r="L92" s="16">
        <f>+'Select Tuition Changes'!U98</f>
        <v>0.01</v>
      </c>
      <c r="M92" s="16">
        <f>+'Select Tuition Changes'!V98</f>
        <v>0.01</v>
      </c>
      <c r="N92" s="16">
        <f>+'Select Tuition Changes'!W98</f>
        <v>0.01</v>
      </c>
      <c r="O92" s="16"/>
      <c r="P92" s="16">
        <f t="shared" si="258"/>
        <v>4.4999999999999998E-2</v>
      </c>
      <c r="Q92" s="27">
        <f>+'Select Tuition Changes'!Y98-'Tuition Calculations'!AL92</f>
        <v>30965</v>
      </c>
      <c r="R92" s="27">
        <f>+'Select Tuition Changes'!Z98-'Tuition Calculations'!AM92</f>
        <v>31277</v>
      </c>
      <c r="S92" s="27">
        <f>+'Select Tuition Changes'!AA98-'Tuition Calculations'!AN92</f>
        <v>31592</v>
      </c>
      <c r="T92" s="27">
        <f>+'Select Tuition Changes'!AB98-'Tuition Calculations'!AO92</f>
        <v>31910</v>
      </c>
      <c r="U92" s="27">
        <f>+'Select Tuition Changes'!AC98-'Tuition Calculations'!AP92</f>
        <v>32231</v>
      </c>
      <c r="V92" s="27">
        <f>+'Select Tuition Changes'!AD98-'Tuition Calculations'!AQ92</f>
        <v>32555</v>
      </c>
      <c r="W92" s="27"/>
      <c r="X92" s="27">
        <f t="shared" ref="X92:AC92" si="265">+Q91</f>
        <v>10740</v>
      </c>
      <c r="Y92" s="27">
        <f t="shared" si="265"/>
        <v>11064</v>
      </c>
      <c r="Z92" s="27">
        <f t="shared" si="265"/>
        <v>11397</v>
      </c>
      <c r="AA92" s="27">
        <f t="shared" si="265"/>
        <v>11739</v>
      </c>
      <c r="AB92" s="27">
        <f t="shared" si="265"/>
        <v>12093</v>
      </c>
      <c r="AC92" s="27">
        <f t="shared" si="265"/>
        <v>12457</v>
      </c>
      <c r="AD92" s="27"/>
      <c r="AE92" s="27">
        <f t="shared" si="211"/>
        <v>20225</v>
      </c>
      <c r="AF92" s="27">
        <f t="shared" si="215"/>
        <v>20213</v>
      </c>
      <c r="AG92" s="27">
        <f t="shared" si="216"/>
        <v>20195</v>
      </c>
      <c r="AH92" s="27">
        <f t="shared" si="217"/>
        <v>20171</v>
      </c>
      <c r="AI92" s="27">
        <f t="shared" si="218"/>
        <v>20138</v>
      </c>
      <c r="AJ92" s="27">
        <f t="shared" si="219"/>
        <v>20098</v>
      </c>
      <c r="AK92" s="27"/>
      <c r="AL92" s="27">
        <f>ROUND($P92*'Select Tuition Changes'!Y98,0)</f>
        <v>1459</v>
      </c>
      <c r="AM92" s="27">
        <f>ROUND($P92*'Select Tuition Changes'!Z98,0)</f>
        <v>1474</v>
      </c>
      <c r="AN92" s="27">
        <f>ROUND($P92*'Select Tuition Changes'!AA98,0)</f>
        <v>1489</v>
      </c>
      <c r="AO92" s="27">
        <f>ROUND($P92*'Select Tuition Changes'!AB98,0)</f>
        <v>1504</v>
      </c>
      <c r="AP92" s="27">
        <f>ROUND($P92*'Select Tuition Changes'!AC98,0)</f>
        <v>1519</v>
      </c>
      <c r="AQ92" s="27">
        <f>ROUND($P92*'Select Tuition Changes'!AD98,0)</f>
        <v>1534</v>
      </c>
      <c r="AR92" s="27"/>
      <c r="AS92" s="27">
        <f t="shared" ref="AS92:AX92" si="266">+AL91</f>
        <v>565</v>
      </c>
      <c r="AT92" s="27">
        <f t="shared" si="266"/>
        <v>582</v>
      </c>
      <c r="AU92" s="27">
        <f t="shared" si="266"/>
        <v>600</v>
      </c>
      <c r="AV92" s="27">
        <f t="shared" si="266"/>
        <v>618</v>
      </c>
      <c r="AW92" s="27">
        <f t="shared" si="266"/>
        <v>636</v>
      </c>
      <c r="AX92" s="27">
        <f t="shared" si="266"/>
        <v>656</v>
      </c>
      <c r="AY92" s="27"/>
      <c r="AZ92" s="27">
        <f t="shared" si="213"/>
        <v>894</v>
      </c>
      <c r="BA92" s="27">
        <f t="shared" si="173"/>
        <v>892</v>
      </c>
      <c r="BB92" s="27">
        <f t="shared" si="174"/>
        <v>889</v>
      </c>
      <c r="BC92" s="27">
        <f t="shared" si="175"/>
        <v>886</v>
      </c>
      <c r="BD92" s="27">
        <f t="shared" si="176"/>
        <v>883</v>
      </c>
      <c r="BE92" s="27">
        <f t="shared" si="177"/>
        <v>878</v>
      </c>
      <c r="BF92" s="28"/>
      <c r="BG92" s="29">
        <f t="shared" si="180"/>
        <v>1.0100758921362829</v>
      </c>
      <c r="BH92" s="29">
        <f t="shared" si="181"/>
        <v>1.0100712983981839</v>
      </c>
      <c r="BI92" s="29">
        <f t="shared" si="182"/>
        <v>1.0100658394530262</v>
      </c>
      <c r="BJ92" s="29">
        <f t="shared" si="183"/>
        <v>1.0100595424631778</v>
      </c>
      <c r="BK92" s="29">
        <f t="shared" si="184"/>
        <v>1.0100524339921193</v>
      </c>
      <c r="BL92" s="29"/>
      <c r="BM92" s="29">
        <f t="shared" si="185"/>
        <v>1.030167597765363</v>
      </c>
      <c r="BN92" s="29">
        <f t="shared" si="186"/>
        <v>1.0300976138828633</v>
      </c>
      <c r="BO92" s="29">
        <f t="shared" si="187"/>
        <v>1.0300078968149513</v>
      </c>
      <c r="BP92" s="29">
        <f t="shared" si="188"/>
        <v>1.0301558906210069</v>
      </c>
      <c r="BQ92" s="29">
        <f t="shared" si="189"/>
        <v>1.0301000578847268</v>
      </c>
      <c r="BR92" s="29"/>
      <c r="BS92" s="29">
        <f t="shared" si="190"/>
        <v>0.99940667490729296</v>
      </c>
      <c r="BT92" s="29">
        <f t="shared" si="191"/>
        <v>0.99910948399544852</v>
      </c>
      <c r="BU92" s="29">
        <f t="shared" si="192"/>
        <v>0.99881158702649175</v>
      </c>
      <c r="BV92" s="29">
        <f t="shared" si="193"/>
        <v>0.99836398790342573</v>
      </c>
      <c r="BW92" s="29">
        <f t="shared" si="194"/>
        <v>0.99801370543251566</v>
      </c>
      <c r="BX92" s="29"/>
      <c r="BY92" s="29">
        <f t="shared" si="195"/>
        <v>1.0102810143934202</v>
      </c>
      <c r="BZ92" s="29">
        <f t="shared" si="196"/>
        <v>1.0101763907734056</v>
      </c>
      <c r="CA92" s="29">
        <f t="shared" si="197"/>
        <v>1.0100738750839489</v>
      </c>
      <c r="CB92" s="29">
        <f t="shared" si="198"/>
        <v>1.0099734042553192</v>
      </c>
      <c r="CC92" s="29">
        <f t="shared" si="199"/>
        <v>1.0098749177090192</v>
      </c>
      <c r="CD92" s="29"/>
      <c r="CE92" s="29">
        <f t="shared" si="200"/>
        <v>1.0300884955752212</v>
      </c>
      <c r="CF92" s="29">
        <f t="shared" si="201"/>
        <v>1.0309278350515463</v>
      </c>
      <c r="CG92" s="29">
        <f t="shared" si="202"/>
        <v>1.03</v>
      </c>
      <c r="CH92" s="29">
        <f t="shared" si="203"/>
        <v>1.029126213592233</v>
      </c>
      <c r="CI92" s="29">
        <f t="shared" si="204"/>
        <v>1.0314465408805031</v>
      </c>
      <c r="CJ92" s="29"/>
      <c r="CK92" s="29">
        <f t="shared" si="205"/>
        <v>0.99776286353467558</v>
      </c>
      <c r="CL92" s="29">
        <f t="shared" si="206"/>
        <v>0.99663677130044848</v>
      </c>
      <c r="CM92" s="29">
        <f t="shared" si="207"/>
        <v>0.99662542182227221</v>
      </c>
      <c r="CN92" s="29">
        <f t="shared" si="208"/>
        <v>0.99661399548532736</v>
      </c>
      <c r="CO92" s="29">
        <f t="shared" si="209"/>
        <v>0.99433748584371462</v>
      </c>
    </row>
    <row r="93" spans="1:93" ht="18" customHeight="1" x14ac:dyDescent="0.25">
      <c r="A93" s="17" t="s">
        <v>15</v>
      </c>
      <c r="B93" s="17" t="s">
        <v>110</v>
      </c>
      <c r="C93" s="17" t="s">
        <v>17</v>
      </c>
      <c r="D93" s="17" t="s">
        <v>17</v>
      </c>
      <c r="E93" s="17" t="s">
        <v>20</v>
      </c>
      <c r="F93" s="17" t="s">
        <v>21</v>
      </c>
      <c r="G93" s="17" t="s">
        <v>20</v>
      </c>
      <c r="H93" s="17" t="s">
        <v>13</v>
      </c>
      <c r="I93" s="17" t="s">
        <v>14</v>
      </c>
      <c r="J93" s="16">
        <f>+'Select Tuition Changes'!S99</f>
        <v>0</v>
      </c>
      <c r="K93" s="16">
        <f>+'Select Tuition Changes'!T99</f>
        <v>0.03</v>
      </c>
      <c r="L93" s="16">
        <f>+'Select Tuition Changes'!U99</f>
        <v>0.03</v>
      </c>
      <c r="M93" s="16">
        <f>+'Select Tuition Changes'!V99</f>
        <v>0.03</v>
      </c>
      <c r="N93" s="16">
        <f>+'Select Tuition Changes'!W99</f>
        <v>0.03</v>
      </c>
      <c r="O93" s="16"/>
      <c r="P93" s="16">
        <f t="shared" si="258"/>
        <v>0.03</v>
      </c>
      <c r="Q93" s="27">
        <f>+'Select Tuition Changes'!Y99-'Tuition Calculations'!AL93</f>
        <v>14751</v>
      </c>
      <c r="R93" s="27">
        <f>+'Select Tuition Changes'!Z99-'Tuition Calculations'!AM93</f>
        <v>14751</v>
      </c>
      <c r="S93" s="27">
        <f>+'Select Tuition Changes'!AA99-'Tuition Calculations'!AN93</f>
        <v>15196</v>
      </c>
      <c r="T93" s="27">
        <f>+'Select Tuition Changes'!AB99-'Tuition Calculations'!AO93</f>
        <v>15653</v>
      </c>
      <c r="U93" s="27">
        <f>+'Select Tuition Changes'!AC99-'Tuition Calculations'!AP93</f>
        <v>16124</v>
      </c>
      <c r="V93" s="27">
        <f>+'Select Tuition Changes'!AD99-'Tuition Calculations'!AQ93</f>
        <v>16610</v>
      </c>
      <c r="W93" s="27"/>
      <c r="X93" s="27">
        <f t="shared" ref="X93:AC93" si="267">+Q93</f>
        <v>14751</v>
      </c>
      <c r="Y93" s="27">
        <f t="shared" si="267"/>
        <v>14751</v>
      </c>
      <c r="Z93" s="27">
        <f t="shared" si="267"/>
        <v>15196</v>
      </c>
      <c r="AA93" s="27">
        <f t="shared" si="267"/>
        <v>15653</v>
      </c>
      <c r="AB93" s="27">
        <f t="shared" si="267"/>
        <v>16124</v>
      </c>
      <c r="AC93" s="27">
        <f t="shared" si="267"/>
        <v>16610</v>
      </c>
      <c r="AD93" s="27"/>
      <c r="AE93" s="27">
        <f t="shared" si="211"/>
        <v>0</v>
      </c>
      <c r="AF93" s="27">
        <f t="shared" si="215"/>
        <v>0</v>
      </c>
      <c r="AG93" s="27">
        <f t="shared" si="216"/>
        <v>0</v>
      </c>
      <c r="AH93" s="27">
        <f t="shared" si="217"/>
        <v>0</v>
      </c>
      <c r="AI93" s="27">
        <f t="shared" si="218"/>
        <v>0</v>
      </c>
      <c r="AJ93" s="27">
        <f t="shared" si="219"/>
        <v>0</v>
      </c>
      <c r="AK93" s="27"/>
      <c r="AL93" s="27">
        <f>ROUND($P93*'Select Tuition Changes'!Y99,0)</f>
        <v>456</v>
      </c>
      <c r="AM93" s="27">
        <f>ROUND($P93*'Select Tuition Changes'!Z99,0)</f>
        <v>456</v>
      </c>
      <c r="AN93" s="27">
        <f>ROUND($P93*'Select Tuition Changes'!AA99,0)</f>
        <v>470</v>
      </c>
      <c r="AO93" s="27">
        <f>ROUND($P93*'Select Tuition Changes'!AB99,0)</f>
        <v>484</v>
      </c>
      <c r="AP93" s="27">
        <f>ROUND($P93*'Select Tuition Changes'!AC99,0)</f>
        <v>499</v>
      </c>
      <c r="AQ93" s="27">
        <f>ROUND($P93*'Select Tuition Changes'!AD99,0)</f>
        <v>514</v>
      </c>
      <c r="AR93" s="27"/>
      <c r="AS93" s="27">
        <f t="shared" ref="AS93:AX93" si="268">+AL93</f>
        <v>456</v>
      </c>
      <c r="AT93" s="27">
        <f t="shared" si="268"/>
        <v>456</v>
      </c>
      <c r="AU93" s="27">
        <f t="shared" si="268"/>
        <v>470</v>
      </c>
      <c r="AV93" s="27">
        <f t="shared" si="268"/>
        <v>484</v>
      </c>
      <c r="AW93" s="27">
        <f t="shared" si="268"/>
        <v>499</v>
      </c>
      <c r="AX93" s="27">
        <f t="shared" si="268"/>
        <v>514</v>
      </c>
      <c r="AY93" s="27"/>
      <c r="AZ93" s="27">
        <f t="shared" si="213"/>
        <v>0</v>
      </c>
      <c r="BA93" s="27">
        <f t="shared" si="173"/>
        <v>0</v>
      </c>
      <c r="BB93" s="27">
        <f t="shared" si="174"/>
        <v>0</v>
      </c>
      <c r="BC93" s="27">
        <f t="shared" si="175"/>
        <v>0</v>
      </c>
      <c r="BD93" s="27">
        <f t="shared" si="176"/>
        <v>0</v>
      </c>
      <c r="BE93" s="27">
        <f t="shared" si="177"/>
        <v>0</v>
      </c>
      <c r="BF93" s="28"/>
      <c r="BG93" s="29">
        <f t="shared" si="180"/>
        <v>1</v>
      </c>
      <c r="BH93" s="29">
        <f t="shared" si="181"/>
        <v>1.0301674462748289</v>
      </c>
      <c r="BI93" s="29">
        <f t="shared" si="182"/>
        <v>1.0300737036062122</v>
      </c>
      <c r="BJ93" s="29">
        <f t="shared" si="183"/>
        <v>1.030090078579186</v>
      </c>
      <c r="BK93" s="29">
        <f t="shared" si="184"/>
        <v>1.0301414041180847</v>
      </c>
      <c r="BL93" s="29"/>
      <c r="BM93" s="29">
        <f t="shared" si="185"/>
        <v>1</v>
      </c>
      <c r="BN93" s="29">
        <f t="shared" si="186"/>
        <v>1.0301674462748289</v>
      </c>
      <c r="BO93" s="29">
        <f t="shared" si="187"/>
        <v>1.0300737036062122</v>
      </c>
      <c r="BP93" s="29">
        <f t="shared" si="188"/>
        <v>1.030090078579186</v>
      </c>
      <c r="BQ93" s="29">
        <f t="shared" si="189"/>
        <v>1.0301414041180847</v>
      </c>
      <c r="BR93" s="29"/>
      <c r="BS93" s="29">
        <f t="shared" si="190"/>
        <v>0</v>
      </c>
      <c r="BT93" s="29">
        <f t="shared" si="191"/>
        <v>0</v>
      </c>
      <c r="BU93" s="29">
        <f t="shared" si="192"/>
        <v>0</v>
      </c>
      <c r="BV93" s="29">
        <f t="shared" si="193"/>
        <v>0</v>
      </c>
      <c r="BW93" s="29">
        <f t="shared" si="194"/>
        <v>0</v>
      </c>
      <c r="BX93" s="29"/>
      <c r="BY93" s="29">
        <f t="shared" si="195"/>
        <v>1</v>
      </c>
      <c r="BZ93" s="29">
        <f t="shared" si="196"/>
        <v>1.0307017543859649</v>
      </c>
      <c r="CA93" s="29">
        <f t="shared" si="197"/>
        <v>1.0297872340425531</v>
      </c>
      <c r="CB93" s="29">
        <f t="shared" si="198"/>
        <v>1.03099173553719</v>
      </c>
      <c r="CC93" s="29">
        <f t="shared" si="199"/>
        <v>1.0300601202404809</v>
      </c>
      <c r="CD93" s="29"/>
      <c r="CE93" s="29">
        <f t="shared" si="200"/>
        <v>1</v>
      </c>
      <c r="CF93" s="29">
        <f t="shared" si="201"/>
        <v>1.0307017543859649</v>
      </c>
      <c r="CG93" s="29">
        <f t="shared" si="202"/>
        <v>1.0297872340425531</v>
      </c>
      <c r="CH93" s="29">
        <f t="shared" si="203"/>
        <v>1.03099173553719</v>
      </c>
      <c r="CI93" s="29">
        <f t="shared" si="204"/>
        <v>1.0300601202404809</v>
      </c>
      <c r="CJ93" s="29"/>
      <c r="CK93" s="29">
        <f t="shared" si="205"/>
        <v>0</v>
      </c>
      <c r="CL93" s="29">
        <f t="shared" si="206"/>
        <v>0</v>
      </c>
      <c r="CM93" s="29">
        <f t="shared" si="207"/>
        <v>0</v>
      </c>
      <c r="CN93" s="29">
        <f t="shared" si="208"/>
        <v>0</v>
      </c>
      <c r="CO93" s="29">
        <f t="shared" si="209"/>
        <v>0</v>
      </c>
    </row>
    <row r="94" spans="1:93" ht="18" customHeight="1" x14ac:dyDescent="0.25">
      <c r="A94" s="17" t="s">
        <v>15</v>
      </c>
      <c r="B94" s="17" t="s">
        <v>110</v>
      </c>
      <c r="C94" s="17" t="s">
        <v>17</v>
      </c>
      <c r="D94" s="17" t="s">
        <v>17</v>
      </c>
      <c r="E94" s="17" t="s">
        <v>20</v>
      </c>
      <c r="F94" s="17" t="s">
        <v>21</v>
      </c>
      <c r="G94" s="17" t="s">
        <v>20</v>
      </c>
      <c r="H94" s="17" t="s">
        <v>15</v>
      </c>
      <c r="I94" s="17" t="s">
        <v>16</v>
      </c>
      <c r="J94" s="16">
        <f>+'Select Tuition Changes'!S100</f>
        <v>0</v>
      </c>
      <c r="K94" s="16">
        <f>+'Select Tuition Changes'!T100</f>
        <v>0</v>
      </c>
      <c r="L94" s="16">
        <f>+'Select Tuition Changes'!U100</f>
        <v>0</v>
      </c>
      <c r="M94" s="16">
        <f>+'Select Tuition Changes'!V100</f>
        <v>0</v>
      </c>
      <c r="N94" s="16">
        <f>+'Select Tuition Changes'!W100</f>
        <v>0</v>
      </c>
      <c r="O94" s="16"/>
      <c r="P94" s="16">
        <f t="shared" si="258"/>
        <v>3.5000000000000003E-2</v>
      </c>
      <c r="Q94" s="27">
        <f>+'Select Tuition Changes'!Y100-'Tuition Calculations'!AL94</f>
        <v>26301</v>
      </c>
      <c r="R94" s="27">
        <f>+'Select Tuition Changes'!Z100-'Tuition Calculations'!AM94</f>
        <v>26301</v>
      </c>
      <c r="S94" s="27">
        <f>+'Select Tuition Changes'!AA100-'Tuition Calculations'!AN94</f>
        <v>26301</v>
      </c>
      <c r="T94" s="27">
        <f>+'Select Tuition Changes'!AB100-'Tuition Calculations'!AO94</f>
        <v>26301</v>
      </c>
      <c r="U94" s="27">
        <f>+'Select Tuition Changes'!AC100-'Tuition Calculations'!AP94</f>
        <v>26301</v>
      </c>
      <c r="V94" s="27">
        <f>+'Select Tuition Changes'!AD100-'Tuition Calculations'!AQ94</f>
        <v>26301</v>
      </c>
      <c r="W94" s="27"/>
      <c r="X94" s="27">
        <f t="shared" ref="X94:AC94" si="269">+Q93</f>
        <v>14751</v>
      </c>
      <c r="Y94" s="27">
        <f t="shared" si="269"/>
        <v>14751</v>
      </c>
      <c r="Z94" s="27">
        <f t="shared" si="269"/>
        <v>15196</v>
      </c>
      <c r="AA94" s="27">
        <f t="shared" si="269"/>
        <v>15653</v>
      </c>
      <c r="AB94" s="27">
        <f t="shared" si="269"/>
        <v>16124</v>
      </c>
      <c r="AC94" s="27">
        <f t="shared" si="269"/>
        <v>16610</v>
      </c>
      <c r="AD94" s="27"/>
      <c r="AE94" s="27">
        <f t="shared" si="211"/>
        <v>11550</v>
      </c>
      <c r="AF94" s="27">
        <f t="shared" si="215"/>
        <v>11550</v>
      </c>
      <c r="AG94" s="27">
        <f t="shared" si="216"/>
        <v>11105</v>
      </c>
      <c r="AH94" s="27">
        <f t="shared" si="217"/>
        <v>10648</v>
      </c>
      <c r="AI94" s="27">
        <f t="shared" si="218"/>
        <v>10177</v>
      </c>
      <c r="AJ94" s="27">
        <f t="shared" si="219"/>
        <v>9691</v>
      </c>
      <c r="AK94" s="27"/>
      <c r="AL94" s="27">
        <f>ROUND($P94*'Select Tuition Changes'!Y100,0)</f>
        <v>954</v>
      </c>
      <c r="AM94" s="27">
        <f>ROUND($P94*'Select Tuition Changes'!Z100,0)</f>
        <v>954</v>
      </c>
      <c r="AN94" s="27">
        <f>ROUND($P94*'Select Tuition Changes'!AA100,0)</f>
        <v>954</v>
      </c>
      <c r="AO94" s="27">
        <f>ROUND($P94*'Select Tuition Changes'!AB100,0)</f>
        <v>954</v>
      </c>
      <c r="AP94" s="27">
        <f>ROUND($P94*'Select Tuition Changes'!AC100,0)</f>
        <v>954</v>
      </c>
      <c r="AQ94" s="27">
        <f>ROUND($P94*'Select Tuition Changes'!AD100,0)</f>
        <v>954</v>
      </c>
      <c r="AR94" s="27"/>
      <c r="AS94" s="27">
        <f t="shared" ref="AS94:AX94" si="270">+AL93</f>
        <v>456</v>
      </c>
      <c r="AT94" s="27">
        <f t="shared" si="270"/>
        <v>456</v>
      </c>
      <c r="AU94" s="27">
        <f t="shared" si="270"/>
        <v>470</v>
      </c>
      <c r="AV94" s="27">
        <f t="shared" si="270"/>
        <v>484</v>
      </c>
      <c r="AW94" s="27">
        <f t="shared" si="270"/>
        <v>499</v>
      </c>
      <c r="AX94" s="27">
        <f t="shared" si="270"/>
        <v>514</v>
      </c>
      <c r="AY94" s="27"/>
      <c r="AZ94" s="27">
        <f t="shared" si="213"/>
        <v>498</v>
      </c>
      <c r="BA94" s="27">
        <f t="shared" si="173"/>
        <v>498</v>
      </c>
      <c r="BB94" s="27">
        <f t="shared" si="174"/>
        <v>484</v>
      </c>
      <c r="BC94" s="27">
        <f t="shared" si="175"/>
        <v>470</v>
      </c>
      <c r="BD94" s="27">
        <f t="shared" si="176"/>
        <v>455</v>
      </c>
      <c r="BE94" s="27">
        <f t="shared" si="177"/>
        <v>440</v>
      </c>
      <c r="BF94" s="28"/>
      <c r="BG94" s="29">
        <f t="shared" si="180"/>
        <v>1</v>
      </c>
      <c r="BH94" s="29">
        <f t="shared" si="181"/>
        <v>1</v>
      </c>
      <c r="BI94" s="29">
        <f t="shared" si="182"/>
        <v>1</v>
      </c>
      <c r="BJ94" s="29">
        <f t="shared" si="183"/>
        <v>1</v>
      </c>
      <c r="BK94" s="29">
        <f t="shared" si="184"/>
        <v>1</v>
      </c>
      <c r="BL94" s="29"/>
      <c r="BM94" s="29">
        <f t="shared" si="185"/>
        <v>1</v>
      </c>
      <c r="BN94" s="29">
        <f t="shared" si="186"/>
        <v>1.0301674462748289</v>
      </c>
      <c r="BO94" s="29">
        <f t="shared" si="187"/>
        <v>1.0300737036062122</v>
      </c>
      <c r="BP94" s="29">
        <f t="shared" si="188"/>
        <v>1.030090078579186</v>
      </c>
      <c r="BQ94" s="29">
        <f t="shared" si="189"/>
        <v>1.0301414041180847</v>
      </c>
      <c r="BR94" s="29"/>
      <c r="BS94" s="29">
        <f t="shared" si="190"/>
        <v>1</v>
      </c>
      <c r="BT94" s="29">
        <f t="shared" si="191"/>
        <v>0.96147186147186148</v>
      </c>
      <c r="BU94" s="29">
        <f t="shared" si="192"/>
        <v>0.95884736605132825</v>
      </c>
      <c r="BV94" s="29">
        <f t="shared" si="193"/>
        <v>0.9557663410969196</v>
      </c>
      <c r="BW94" s="29">
        <f t="shared" si="194"/>
        <v>0.95224525891716616</v>
      </c>
      <c r="BX94" s="29"/>
      <c r="BY94" s="29">
        <f t="shared" si="195"/>
        <v>1</v>
      </c>
      <c r="BZ94" s="29">
        <f t="shared" si="196"/>
        <v>1</v>
      </c>
      <c r="CA94" s="29">
        <f t="shared" si="197"/>
        <v>1</v>
      </c>
      <c r="CB94" s="29">
        <f t="shared" si="198"/>
        <v>1</v>
      </c>
      <c r="CC94" s="29">
        <f t="shared" si="199"/>
        <v>1</v>
      </c>
      <c r="CD94" s="29"/>
      <c r="CE94" s="29">
        <f t="shared" si="200"/>
        <v>1</v>
      </c>
      <c r="CF94" s="29">
        <f t="shared" si="201"/>
        <v>1.0307017543859649</v>
      </c>
      <c r="CG94" s="29">
        <f t="shared" si="202"/>
        <v>1.0297872340425531</v>
      </c>
      <c r="CH94" s="29">
        <f t="shared" si="203"/>
        <v>1.03099173553719</v>
      </c>
      <c r="CI94" s="29">
        <f t="shared" si="204"/>
        <v>1.0300601202404809</v>
      </c>
      <c r="CJ94" s="29"/>
      <c r="CK94" s="29">
        <f t="shared" si="205"/>
        <v>1</v>
      </c>
      <c r="CL94" s="29">
        <f t="shared" si="206"/>
        <v>0.9718875502008032</v>
      </c>
      <c r="CM94" s="29">
        <f t="shared" si="207"/>
        <v>0.97107438016528924</v>
      </c>
      <c r="CN94" s="29">
        <f t="shared" si="208"/>
        <v>0.96808510638297873</v>
      </c>
      <c r="CO94" s="29">
        <f t="shared" si="209"/>
        <v>0.96703296703296704</v>
      </c>
    </row>
    <row r="95" spans="1:93" ht="18" customHeight="1" x14ac:dyDescent="0.25">
      <c r="A95" s="17" t="s">
        <v>15</v>
      </c>
      <c r="B95" s="17" t="s">
        <v>110</v>
      </c>
      <c r="C95" s="17" t="s">
        <v>19</v>
      </c>
      <c r="D95" s="17" t="s">
        <v>19</v>
      </c>
      <c r="E95" s="17" t="s">
        <v>23</v>
      </c>
      <c r="F95" s="17" t="s">
        <v>22</v>
      </c>
      <c r="G95" s="17" t="s">
        <v>23</v>
      </c>
      <c r="H95" s="17" t="s">
        <v>13</v>
      </c>
      <c r="I95" s="17" t="s">
        <v>14</v>
      </c>
      <c r="J95" s="16">
        <f>+'Select Tuition Changes'!S101</f>
        <v>0</v>
      </c>
      <c r="K95" s="16">
        <f>+'Select Tuition Changes'!T101</f>
        <v>0.03</v>
      </c>
      <c r="L95" s="16">
        <f>+'Select Tuition Changes'!U101</f>
        <v>0.03</v>
      </c>
      <c r="M95" s="16">
        <f>+'Select Tuition Changes'!V101</f>
        <v>0.03</v>
      </c>
      <c r="N95" s="16">
        <f>+'Select Tuition Changes'!W101</f>
        <v>0.03</v>
      </c>
      <c r="O95" s="16"/>
      <c r="P95" s="16">
        <f t="shared" si="258"/>
        <v>0.03</v>
      </c>
      <c r="Q95" s="27">
        <f>+'Select Tuition Changes'!Y101-'Tuition Calculations'!AL95</f>
        <v>15126</v>
      </c>
      <c r="R95" s="27">
        <f>+'Select Tuition Changes'!Z101-'Tuition Calculations'!AM95</f>
        <v>15126</v>
      </c>
      <c r="S95" s="27">
        <f>+'Select Tuition Changes'!AA101-'Tuition Calculations'!AN95</f>
        <v>15580</v>
      </c>
      <c r="T95" s="27">
        <f>+'Select Tuition Changes'!AB101-'Tuition Calculations'!AO95</f>
        <v>16049</v>
      </c>
      <c r="U95" s="27">
        <f>+'Select Tuition Changes'!AC101-'Tuition Calculations'!AP95</f>
        <v>16532</v>
      </c>
      <c r="V95" s="27">
        <f>+'Select Tuition Changes'!AD101-'Tuition Calculations'!AQ95</f>
        <v>17029</v>
      </c>
      <c r="W95" s="27"/>
      <c r="X95" s="27">
        <f t="shared" ref="X95:AC95" si="271">+Q95</f>
        <v>15126</v>
      </c>
      <c r="Y95" s="27">
        <f t="shared" si="271"/>
        <v>15126</v>
      </c>
      <c r="Z95" s="27">
        <f t="shared" si="271"/>
        <v>15580</v>
      </c>
      <c r="AA95" s="27">
        <f t="shared" si="271"/>
        <v>16049</v>
      </c>
      <c r="AB95" s="27">
        <f t="shared" si="271"/>
        <v>16532</v>
      </c>
      <c r="AC95" s="27">
        <f t="shared" si="271"/>
        <v>17029</v>
      </c>
      <c r="AD95" s="27"/>
      <c r="AE95" s="27">
        <f t="shared" si="211"/>
        <v>0</v>
      </c>
      <c r="AF95" s="27">
        <f t="shared" si="215"/>
        <v>0</v>
      </c>
      <c r="AG95" s="27">
        <f t="shared" si="216"/>
        <v>0</v>
      </c>
      <c r="AH95" s="27">
        <f t="shared" si="217"/>
        <v>0</v>
      </c>
      <c r="AI95" s="27">
        <f t="shared" si="218"/>
        <v>0</v>
      </c>
      <c r="AJ95" s="27">
        <f t="shared" si="219"/>
        <v>0</v>
      </c>
      <c r="AK95" s="27"/>
      <c r="AL95" s="27">
        <f>ROUND($P95*'Select Tuition Changes'!Y101,0)</f>
        <v>468</v>
      </c>
      <c r="AM95" s="27">
        <f>ROUND($P95*'Select Tuition Changes'!Z101,0)</f>
        <v>468</v>
      </c>
      <c r="AN95" s="27">
        <f>ROUND($P95*'Select Tuition Changes'!AA101,0)</f>
        <v>482</v>
      </c>
      <c r="AO95" s="27">
        <f>ROUND($P95*'Select Tuition Changes'!AB101,0)</f>
        <v>496</v>
      </c>
      <c r="AP95" s="27">
        <f>ROUND($P95*'Select Tuition Changes'!AC101,0)</f>
        <v>511</v>
      </c>
      <c r="AQ95" s="27">
        <f>ROUND($P95*'Select Tuition Changes'!AD101,0)</f>
        <v>527</v>
      </c>
      <c r="AR95" s="27"/>
      <c r="AS95" s="27">
        <f t="shared" ref="AS95:AX95" si="272">+AL95</f>
        <v>468</v>
      </c>
      <c r="AT95" s="27">
        <f t="shared" si="272"/>
        <v>468</v>
      </c>
      <c r="AU95" s="27">
        <f t="shared" si="272"/>
        <v>482</v>
      </c>
      <c r="AV95" s="27">
        <f t="shared" si="272"/>
        <v>496</v>
      </c>
      <c r="AW95" s="27">
        <f t="shared" si="272"/>
        <v>511</v>
      </c>
      <c r="AX95" s="27">
        <f t="shared" si="272"/>
        <v>527</v>
      </c>
      <c r="AY95" s="27"/>
      <c r="AZ95" s="27">
        <f t="shared" si="213"/>
        <v>0</v>
      </c>
      <c r="BA95" s="27">
        <f t="shared" si="173"/>
        <v>0</v>
      </c>
      <c r="BB95" s="27">
        <f t="shared" si="174"/>
        <v>0</v>
      </c>
      <c r="BC95" s="27">
        <f t="shared" si="175"/>
        <v>0</v>
      </c>
      <c r="BD95" s="27">
        <f t="shared" si="176"/>
        <v>0</v>
      </c>
      <c r="BE95" s="27">
        <f t="shared" si="177"/>
        <v>0</v>
      </c>
      <c r="BF95" s="28"/>
      <c r="BG95" s="29">
        <f t="shared" si="180"/>
        <v>1</v>
      </c>
      <c r="BH95" s="29">
        <f t="shared" si="181"/>
        <v>1.0300145444929261</v>
      </c>
      <c r="BI95" s="29">
        <f t="shared" si="182"/>
        <v>1.0301026957637998</v>
      </c>
      <c r="BJ95" s="29">
        <f t="shared" si="183"/>
        <v>1.0300953330425571</v>
      </c>
      <c r="BK95" s="29">
        <f t="shared" si="184"/>
        <v>1.0300629082990564</v>
      </c>
      <c r="BL95" s="29"/>
      <c r="BM95" s="29">
        <f t="shared" si="185"/>
        <v>1</v>
      </c>
      <c r="BN95" s="29">
        <f t="shared" si="186"/>
        <v>1.0300145444929261</v>
      </c>
      <c r="BO95" s="29">
        <f t="shared" si="187"/>
        <v>1.0301026957637998</v>
      </c>
      <c r="BP95" s="29">
        <f t="shared" si="188"/>
        <v>1.0300953330425571</v>
      </c>
      <c r="BQ95" s="29">
        <f t="shared" si="189"/>
        <v>1.0300629082990564</v>
      </c>
      <c r="BR95" s="29"/>
      <c r="BS95" s="29">
        <f t="shared" si="190"/>
        <v>0</v>
      </c>
      <c r="BT95" s="29">
        <f t="shared" si="191"/>
        <v>0</v>
      </c>
      <c r="BU95" s="29">
        <f t="shared" si="192"/>
        <v>0</v>
      </c>
      <c r="BV95" s="29">
        <f t="shared" si="193"/>
        <v>0</v>
      </c>
      <c r="BW95" s="29">
        <f t="shared" si="194"/>
        <v>0</v>
      </c>
      <c r="BX95" s="29"/>
      <c r="BY95" s="29">
        <f t="shared" si="195"/>
        <v>1</v>
      </c>
      <c r="BZ95" s="29">
        <f t="shared" si="196"/>
        <v>1.0299145299145298</v>
      </c>
      <c r="CA95" s="29">
        <f t="shared" si="197"/>
        <v>1.0290456431535269</v>
      </c>
      <c r="CB95" s="29">
        <f t="shared" si="198"/>
        <v>1.030241935483871</v>
      </c>
      <c r="CC95" s="29">
        <f t="shared" si="199"/>
        <v>1.0313111545988258</v>
      </c>
      <c r="CD95" s="29"/>
      <c r="CE95" s="29">
        <f t="shared" si="200"/>
        <v>1</v>
      </c>
      <c r="CF95" s="29">
        <f t="shared" si="201"/>
        <v>1.0299145299145298</v>
      </c>
      <c r="CG95" s="29">
        <f t="shared" si="202"/>
        <v>1.0290456431535269</v>
      </c>
      <c r="CH95" s="29">
        <f t="shared" si="203"/>
        <v>1.030241935483871</v>
      </c>
      <c r="CI95" s="29">
        <f t="shared" si="204"/>
        <v>1.0313111545988258</v>
      </c>
      <c r="CJ95" s="29"/>
      <c r="CK95" s="29">
        <f t="shared" si="205"/>
        <v>0</v>
      </c>
      <c r="CL95" s="29">
        <f t="shared" si="206"/>
        <v>0</v>
      </c>
      <c r="CM95" s="29">
        <f t="shared" si="207"/>
        <v>0</v>
      </c>
      <c r="CN95" s="29">
        <f t="shared" si="208"/>
        <v>0</v>
      </c>
      <c r="CO95" s="29">
        <f t="shared" si="209"/>
        <v>0</v>
      </c>
    </row>
    <row r="96" spans="1:93" ht="18" customHeight="1" x14ac:dyDescent="0.25">
      <c r="A96" s="17" t="s">
        <v>15</v>
      </c>
      <c r="B96" s="17" t="s">
        <v>110</v>
      </c>
      <c r="C96" s="17" t="s">
        <v>19</v>
      </c>
      <c r="D96" s="17" t="s">
        <v>19</v>
      </c>
      <c r="E96" s="17" t="s">
        <v>23</v>
      </c>
      <c r="F96" s="17" t="s">
        <v>22</v>
      </c>
      <c r="G96" s="17" t="s">
        <v>23</v>
      </c>
      <c r="H96" s="17" t="s">
        <v>15</v>
      </c>
      <c r="I96" s="17" t="s">
        <v>16</v>
      </c>
      <c r="J96" s="16">
        <f>+'Select Tuition Changes'!S102</f>
        <v>0</v>
      </c>
      <c r="K96" s="16">
        <f>+'Select Tuition Changes'!T102</f>
        <v>0</v>
      </c>
      <c r="L96" s="16">
        <f>+'Select Tuition Changes'!U102</f>
        <v>0</v>
      </c>
      <c r="M96" s="16">
        <f>+'Select Tuition Changes'!V102</f>
        <v>0</v>
      </c>
      <c r="N96" s="16">
        <f>+'Select Tuition Changes'!W102</f>
        <v>0</v>
      </c>
      <c r="O96" s="16"/>
      <c r="P96" s="16">
        <f t="shared" si="258"/>
        <v>3.5000000000000003E-2</v>
      </c>
      <c r="Q96" s="27">
        <f>+'Select Tuition Changes'!Y102-'Tuition Calculations'!AL96</f>
        <v>26863</v>
      </c>
      <c r="R96" s="27">
        <f>+'Select Tuition Changes'!Z102-'Tuition Calculations'!AM96</f>
        <v>26863</v>
      </c>
      <c r="S96" s="27">
        <f>+'Select Tuition Changes'!AA102-'Tuition Calculations'!AN96</f>
        <v>26863</v>
      </c>
      <c r="T96" s="27">
        <f>+'Select Tuition Changes'!AB102-'Tuition Calculations'!AO96</f>
        <v>26863</v>
      </c>
      <c r="U96" s="27">
        <f>+'Select Tuition Changes'!AC102-'Tuition Calculations'!AP96</f>
        <v>26863</v>
      </c>
      <c r="V96" s="27">
        <f>+'Select Tuition Changes'!AD102-'Tuition Calculations'!AQ96</f>
        <v>26863</v>
      </c>
      <c r="W96" s="27"/>
      <c r="X96" s="27">
        <f t="shared" ref="X96:AC96" si="273">+Q95</f>
        <v>15126</v>
      </c>
      <c r="Y96" s="27">
        <f t="shared" si="273"/>
        <v>15126</v>
      </c>
      <c r="Z96" s="27">
        <f t="shared" si="273"/>
        <v>15580</v>
      </c>
      <c r="AA96" s="27">
        <f t="shared" si="273"/>
        <v>16049</v>
      </c>
      <c r="AB96" s="27">
        <f t="shared" si="273"/>
        <v>16532</v>
      </c>
      <c r="AC96" s="27">
        <f t="shared" si="273"/>
        <v>17029</v>
      </c>
      <c r="AD96" s="27"/>
      <c r="AE96" s="27">
        <f t="shared" si="211"/>
        <v>11737</v>
      </c>
      <c r="AF96" s="27">
        <f t="shared" si="215"/>
        <v>11737</v>
      </c>
      <c r="AG96" s="27">
        <f t="shared" si="216"/>
        <v>11283</v>
      </c>
      <c r="AH96" s="27">
        <f t="shared" si="217"/>
        <v>10814</v>
      </c>
      <c r="AI96" s="27">
        <f t="shared" si="218"/>
        <v>10331</v>
      </c>
      <c r="AJ96" s="27">
        <f t="shared" si="219"/>
        <v>9834</v>
      </c>
      <c r="AK96" s="27"/>
      <c r="AL96" s="27">
        <f>ROUND($P96*'Select Tuition Changes'!Y102,0)</f>
        <v>974</v>
      </c>
      <c r="AM96" s="27">
        <f>ROUND($P96*'Select Tuition Changes'!Z102,0)</f>
        <v>974</v>
      </c>
      <c r="AN96" s="27">
        <f>ROUND($P96*'Select Tuition Changes'!AA102,0)</f>
        <v>974</v>
      </c>
      <c r="AO96" s="27">
        <f>ROUND($P96*'Select Tuition Changes'!AB102,0)</f>
        <v>974</v>
      </c>
      <c r="AP96" s="27">
        <f>ROUND($P96*'Select Tuition Changes'!AC102,0)</f>
        <v>974</v>
      </c>
      <c r="AQ96" s="27">
        <f>ROUND($P96*'Select Tuition Changes'!AD102,0)</f>
        <v>974</v>
      </c>
      <c r="AR96" s="27"/>
      <c r="AS96" s="27">
        <f t="shared" ref="AS96:AX96" si="274">+AL95</f>
        <v>468</v>
      </c>
      <c r="AT96" s="27">
        <f t="shared" si="274"/>
        <v>468</v>
      </c>
      <c r="AU96" s="27">
        <f t="shared" si="274"/>
        <v>482</v>
      </c>
      <c r="AV96" s="27">
        <f t="shared" si="274"/>
        <v>496</v>
      </c>
      <c r="AW96" s="27">
        <f t="shared" si="274"/>
        <v>511</v>
      </c>
      <c r="AX96" s="27">
        <f t="shared" si="274"/>
        <v>527</v>
      </c>
      <c r="AY96" s="27"/>
      <c r="AZ96" s="27">
        <f t="shared" si="213"/>
        <v>506</v>
      </c>
      <c r="BA96" s="27">
        <f t="shared" si="173"/>
        <v>506</v>
      </c>
      <c r="BB96" s="27">
        <f t="shared" si="174"/>
        <v>492</v>
      </c>
      <c r="BC96" s="27">
        <f t="shared" si="175"/>
        <v>478</v>
      </c>
      <c r="BD96" s="27">
        <f t="shared" si="176"/>
        <v>463</v>
      </c>
      <c r="BE96" s="27">
        <f t="shared" si="177"/>
        <v>447</v>
      </c>
      <c r="BF96" s="28"/>
      <c r="BG96" s="29">
        <f t="shared" si="180"/>
        <v>1</v>
      </c>
      <c r="BH96" s="29">
        <f t="shared" si="181"/>
        <v>1</v>
      </c>
      <c r="BI96" s="29">
        <f t="shared" si="182"/>
        <v>1</v>
      </c>
      <c r="BJ96" s="29">
        <f t="shared" si="183"/>
        <v>1</v>
      </c>
      <c r="BK96" s="29">
        <f t="shared" si="184"/>
        <v>1</v>
      </c>
      <c r="BL96" s="29"/>
      <c r="BM96" s="29">
        <f t="shared" si="185"/>
        <v>1</v>
      </c>
      <c r="BN96" s="29">
        <f t="shared" si="186"/>
        <v>1.0300145444929261</v>
      </c>
      <c r="BO96" s="29">
        <f t="shared" si="187"/>
        <v>1.0301026957637998</v>
      </c>
      <c r="BP96" s="29">
        <f t="shared" si="188"/>
        <v>1.0300953330425571</v>
      </c>
      <c r="BQ96" s="29">
        <f t="shared" si="189"/>
        <v>1.0300629082990564</v>
      </c>
      <c r="BR96" s="29"/>
      <c r="BS96" s="29">
        <f t="shared" si="190"/>
        <v>1</v>
      </c>
      <c r="BT96" s="29">
        <f t="shared" si="191"/>
        <v>0.96131890602368575</v>
      </c>
      <c r="BU96" s="29">
        <f t="shared" si="192"/>
        <v>0.95843304085792791</v>
      </c>
      <c r="BV96" s="29">
        <f t="shared" si="193"/>
        <v>0.95533567597558722</v>
      </c>
      <c r="BW96" s="29">
        <f t="shared" si="194"/>
        <v>0.95189236279159806</v>
      </c>
      <c r="BX96" s="29"/>
      <c r="BY96" s="29">
        <f t="shared" si="195"/>
        <v>1</v>
      </c>
      <c r="BZ96" s="29">
        <f t="shared" si="196"/>
        <v>1</v>
      </c>
      <c r="CA96" s="29">
        <f t="shared" si="197"/>
        <v>1</v>
      </c>
      <c r="CB96" s="29">
        <f t="shared" si="198"/>
        <v>1</v>
      </c>
      <c r="CC96" s="29">
        <f t="shared" si="199"/>
        <v>1</v>
      </c>
      <c r="CD96" s="29"/>
      <c r="CE96" s="29">
        <f t="shared" si="200"/>
        <v>1</v>
      </c>
      <c r="CF96" s="29">
        <f t="shared" si="201"/>
        <v>1.0299145299145298</v>
      </c>
      <c r="CG96" s="29">
        <f t="shared" si="202"/>
        <v>1.0290456431535269</v>
      </c>
      <c r="CH96" s="29">
        <f t="shared" si="203"/>
        <v>1.030241935483871</v>
      </c>
      <c r="CI96" s="29">
        <f t="shared" si="204"/>
        <v>1.0313111545988258</v>
      </c>
      <c r="CJ96" s="29"/>
      <c r="CK96" s="29">
        <f t="shared" si="205"/>
        <v>1</v>
      </c>
      <c r="CL96" s="29">
        <f t="shared" si="206"/>
        <v>0.97233201581027673</v>
      </c>
      <c r="CM96" s="29">
        <f t="shared" si="207"/>
        <v>0.97154471544715448</v>
      </c>
      <c r="CN96" s="29">
        <f t="shared" si="208"/>
        <v>0.96861924686192469</v>
      </c>
      <c r="CO96" s="29">
        <f t="shared" si="209"/>
        <v>0.96544276457883371</v>
      </c>
    </row>
    <row r="97" spans="1:93" ht="18" customHeight="1" x14ac:dyDescent="0.25">
      <c r="A97" s="17" t="s">
        <v>15</v>
      </c>
      <c r="B97" s="17" t="s">
        <v>110</v>
      </c>
      <c r="C97" s="17" t="s">
        <v>21</v>
      </c>
      <c r="D97" s="17" t="s">
        <v>21</v>
      </c>
      <c r="E97" s="17" t="s">
        <v>25</v>
      </c>
      <c r="F97" s="17" t="s">
        <v>19</v>
      </c>
      <c r="G97" s="17" t="s">
        <v>26</v>
      </c>
      <c r="H97" s="17" t="s">
        <v>13</v>
      </c>
      <c r="I97" s="17" t="s">
        <v>14</v>
      </c>
      <c r="J97" s="16">
        <f>+'Select Tuition Changes'!S103</f>
        <v>0</v>
      </c>
      <c r="K97" s="16">
        <f>+'Select Tuition Changes'!T103</f>
        <v>0.03</v>
      </c>
      <c r="L97" s="16">
        <f>+'Select Tuition Changes'!U103</f>
        <v>0.03</v>
      </c>
      <c r="M97" s="16">
        <f>+'Select Tuition Changes'!V103</f>
        <v>0.03</v>
      </c>
      <c r="N97" s="16">
        <f>+'Select Tuition Changes'!W103</f>
        <v>0.03</v>
      </c>
      <c r="O97" s="16"/>
      <c r="P97" s="16">
        <f t="shared" si="258"/>
        <v>0.03</v>
      </c>
      <c r="Q97" s="27">
        <f>+'Select Tuition Changes'!Y103-'Tuition Calculations'!AL97</f>
        <v>15470</v>
      </c>
      <c r="R97" s="27">
        <f>+'Select Tuition Changes'!Z103-'Tuition Calculations'!AM97</f>
        <v>15470</v>
      </c>
      <c r="S97" s="27">
        <f>+'Select Tuition Changes'!AA103-'Tuition Calculations'!AN97</f>
        <v>15935</v>
      </c>
      <c r="T97" s="27">
        <f>+'Select Tuition Changes'!AB103-'Tuition Calculations'!AO97</f>
        <v>16415</v>
      </c>
      <c r="U97" s="27">
        <f>+'Select Tuition Changes'!AC103-'Tuition Calculations'!AP97</f>
        <v>16910</v>
      </c>
      <c r="V97" s="27">
        <f>+'Select Tuition Changes'!AD103-'Tuition Calculations'!AQ97</f>
        <v>17419</v>
      </c>
      <c r="W97" s="27"/>
      <c r="X97" s="27">
        <f t="shared" ref="X97:AC97" si="275">+Q97</f>
        <v>15470</v>
      </c>
      <c r="Y97" s="27">
        <f t="shared" si="275"/>
        <v>15470</v>
      </c>
      <c r="Z97" s="27">
        <f t="shared" si="275"/>
        <v>15935</v>
      </c>
      <c r="AA97" s="27">
        <f t="shared" si="275"/>
        <v>16415</v>
      </c>
      <c r="AB97" s="27">
        <f t="shared" si="275"/>
        <v>16910</v>
      </c>
      <c r="AC97" s="27">
        <f t="shared" si="275"/>
        <v>17419</v>
      </c>
      <c r="AD97" s="27"/>
      <c r="AE97" s="27">
        <f t="shared" si="211"/>
        <v>0</v>
      </c>
      <c r="AF97" s="27">
        <f t="shared" si="215"/>
        <v>0</v>
      </c>
      <c r="AG97" s="27">
        <f t="shared" si="216"/>
        <v>0</v>
      </c>
      <c r="AH97" s="27">
        <f t="shared" si="217"/>
        <v>0</v>
      </c>
      <c r="AI97" s="27">
        <f t="shared" si="218"/>
        <v>0</v>
      </c>
      <c r="AJ97" s="27">
        <f t="shared" si="219"/>
        <v>0</v>
      </c>
      <c r="AK97" s="27"/>
      <c r="AL97" s="27">
        <f>ROUND($P97*'Select Tuition Changes'!Y103,0)</f>
        <v>478</v>
      </c>
      <c r="AM97" s="27">
        <f>ROUND($P97*'Select Tuition Changes'!Z103,0)</f>
        <v>478</v>
      </c>
      <c r="AN97" s="27">
        <f>ROUND($P97*'Select Tuition Changes'!AA103,0)</f>
        <v>493</v>
      </c>
      <c r="AO97" s="27">
        <f>ROUND($P97*'Select Tuition Changes'!AB103,0)</f>
        <v>508</v>
      </c>
      <c r="AP97" s="27">
        <f>ROUND($P97*'Select Tuition Changes'!AC103,0)</f>
        <v>523</v>
      </c>
      <c r="AQ97" s="27">
        <f>ROUND($P97*'Select Tuition Changes'!AD103,0)</f>
        <v>539</v>
      </c>
      <c r="AR97" s="27"/>
      <c r="AS97" s="27">
        <f t="shared" ref="AS97:AX97" si="276">+AL97</f>
        <v>478</v>
      </c>
      <c r="AT97" s="27">
        <f t="shared" si="276"/>
        <v>478</v>
      </c>
      <c r="AU97" s="27">
        <f t="shared" si="276"/>
        <v>493</v>
      </c>
      <c r="AV97" s="27">
        <f t="shared" si="276"/>
        <v>508</v>
      </c>
      <c r="AW97" s="27">
        <f t="shared" si="276"/>
        <v>523</v>
      </c>
      <c r="AX97" s="27">
        <f t="shared" si="276"/>
        <v>539</v>
      </c>
      <c r="AY97" s="27"/>
      <c r="AZ97" s="27">
        <f t="shared" si="213"/>
        <v>0</v>
      </c>
      <c r="BA97" s="27">
        <f t="shared" si="173"/>
        <v>0</v>
      </c>
      <c r="BB97" s="27">
        <f t="shared" si="174"/>
        <v>0</v>
      </c>
      <c r="BC97" s="27">
        <f t="shared" si="175"/>
        <v>0</v>
      </c>
      <c r="BD97" s="27">
        <f t="shared" si="176"/>
        <v>0</v>
      </c>
      <c r="BE97" s="27">
        <f t="shared" si="177"/>
        <v>0</v>
      </c>
      <c r="BF97" s="28"/>
      <c r="BG97" s="29">
        <f t="shared" si="180"/>
        <v>1</v>
      </c>
      <c r="BH97" s="29">
        <f t="shared" si="181"/>
        <v>1.0300581771170005</v>
      </c>
      <c r="BI97" s="29">
        <f t="shared" si="182"/>
        <v>1.0301223721368058</v>
      </c>
      <c r="BJ97" s="29">
        <f t="shared" si="183"/>
        <v>1.0301553457203778</v>
      </c>
      <c r="BK97" s="29">
        <f t="shared" si="184"/>
        <v>1.0301005322294501</v>
      </c>
      <c r="BL97" s="29"/>
      <c r="BM97" s="29">
        <f t="shared" si="185"/>
        <v>1</v>
      </c>
      <c r="BN97" s="29">
        <f t="shared" si="186"/>
        <v>1.0300581771170005</v>
      </c>
      <c r="BO97" s="29">
        <f t="shared" si="187"/>
        <v>1.0301223721368058</v>
      </c>
      <c r="BP97" s="29">
        <f t="shared" si="188"/>
        <v>1.0301553457203778</v>
      </c>
      <c r="BQ97" s="29">
        <f t="shared" si="189"/>
        <v>1.0301005322294501</v>
      </c>
      <c r="BR97" s="29"/>
      <c r="BS97" s="29">
        <f t="shared" si="190"/>
        <v>0</v>
      </c>
      <c r="BT97" s="29">
        <f t="shared" si="191"/>
        <v>0</v>
      </c>
      <c r="BU97" s="29">
        <f t="shared" si="192"/>
        <v>0</v>
      </c>
      <c r="BV97" s="29">
        <f t="shared" si="193"/>
        <v>0</v>
      </c>
      <c r="BW97" s="29">
        <f t="shared" si="194"/>
        <v>0</v>
      </c>
      <c r="BX97" s="29"/>
      <c r="BY97" s="29">
        <f t="shared" si="195"/>
        <v>1</v>
      </c>
      <c r="BZ97" s="29">
        <f t="shared" si="196"/>
        <v>1.0313807531380754</v>
      </c>
      <c r="CA97" s="29">
        <f t="shared" si="197"/>
        <v>1.0304259634888437</v>
      </c>
      <c r="CB97" s="29">
        <f t="shared" si="198"/>
        <v>1.0295275590551181</v>
      </c>
      <c r="CC97" s="29">
        <f t="shared" si="199"/>
        <v>1.0305927342256214</v>
      </c>
      <c r="CD97" s="29"/>
      <c r="CE97" s="29">
        <f t="shared" si="200"/>
        <v>1</v>
      </c>
      <c r="CF97" s="29">
        <f t="shared" si="201"/>
        <v>1.0313807531380754</v>
      </c>
      <c r="CG97" s="29">
        <f t="shared" si="202"/>
        <v>1.0304259634888437</v>
      </c>
      <c r="CH97" s="29">
        <f t="shared" si="203"/>
        <v>1.0295275590551181</v>
      </c>
      <c r="CI97" s="29">
        <f t="shared" si="204"/>
        <v>1.0305927342256214</v>
      </c>
      <c r="CJ97" s="29"/>
      <c r="CK97" s="29">
        <f t="shared" si="205"/>
        <v>0</v>
      </c>
      <c r="CL97" s="29">
        <f t="shared" si="206"/>
        <v>0</v>
      </c>
      <c r="CM97" s="29">
        <f t="shared" si="207"/>
        <v>0</v>
      </c>
      <c r="CN97" s="29">
        <f t="shared" si="208"/>
        <v>0</v>
      </c>
      <c r="CO97" s="29">
        <f t="shared" si="209"/>
        <v>0</v>
      </c>
    </row>
    <row r="98" spans="1:93" ht="18" customHeight="1" x14ac:dyDescent="0.25">
      <c r="A98" s="17" t="s">
        <v>15</v>
      </c>
      <c r="B98" s="17" t="s">
        <v>110</v>
      </c>
      <c r="C98" s="17" t="s">
        <v>21</v>
      </c>
      <c r="D98" s="17" t="s">
        <v>21</v>
      </c>
      <c r="E98" s="17" t="s">
        <v>25</v>
      </c>
      <c r="F98" s="17" t="s">
        <v>19</v>
      </c>
      <c r="G98" s="17" t="s">
        <v>26</v>
      </c>
      <c r="H98" s="17" t="s">
        <v>15</v>
      </c>
      <c r="I98" s="17" t="s">
        <v>16</v>
      </c>
      <c r="J98" s="16">
        <f>+'Select Tuition Changes'!S104</f>
        <v>0</v>
      </c>
      <c r="K98" s="16">
        <f>+'Select Tuition Changes'!T104</f>
        <v>0</v>
      </c>
      <c r="L98" s="16">
        <f>+'Select Tuition Changes'!U104</f>
        <v>0</v>
      </c>
      <c r="M98" s="16">
        <f>+'Select Tuition Changes'!V104</f>
        <v>0</v>
      </c>
      <c r="N98" s="16">
        <f>+'Select Tuition Changes'!W104</f>
        <v>0</v>
      </c>
      <c r="O98" s="16"/>
      <c r="P98" s="16">
        <f t="shared" si="258"/>
        <v>3.5000000000000003E-2</v>
      </c>
      <c r="Q98" s="27">
        <f>+'Select Tuition Changes'!Y104-'Tuition Calculations'!AL98</f>
        <v>27427</v>
      </c>
      <c r="R98" s="27">
        <f>+'Select Tuition Changes'!Z104-'Tuition Calculations'!AM98</f>
        <v>27427</v>
      </c>
      <c r="S98" s="27">
        <f>+'Select Tuition Changes'!AA104-'Tuition Calculations'!AN98</f>
        <v>27427</v>
      </c>
      <c r="T98" s="27">
        <f>+'Select Tuition Changes'!AB104-'Tuition Calculations'!AO98</f>
        <v>27427</v>
      </c>
      <c r="U98" s="27">
        <f>+'Select Tuition Changes'!AC104-'Tuition Calculations'!AP98</f>
        <v>27427</v>
      </c>
      <c r="V98" s="27">
        <f>+'Select Tuition Changes'!AD104-'Tuition Calculations'!AQ98</f>
        <v>27427</v>
      </c>
      <c r="W98" s="27"/>
      <c r="X98" s="27">
        <f t="shared" ref="X98:AC98" si="277">+Q97</f>
        <v>15470</v>
      </c>
      <c r="Y98" s="27">
        <f t="shared" si="277"/>
        <v>15470</v>
      </c>
      <c r="Z98" s="27">
        <f t="shared" si="277"/>
        <v>15935</v>
      </c>
      <c r="AA98" s="27">
        <f t="shared" si="277"/>
        <v>16415</v>
      </c>
      <c r="AB98" s="27">
        <f t="shared" si="277"/>
        <v>16910</v>
      </c>
      <c r="AC98" s="27">
        <f t="shared" si="277"/>
        <v>17419</v>
      </c>
      <c r="AD98" s="27"/>
      <c r="AE98" s="27">
        <f t="shared" si="211"/>
        <v>11957</v>
      </c>
      <c r="AF98" s="27">
        <f t="shared" si="215"/>
        <v>11957</v>
      </c>
      <c r="AG98" s="27">
        <f t="shared" si="216"/>
        <v>11492</v>
      </c>
      <c r="AH98" s="27">
        <f t="shared" si="217"/>
        <v>11012</v>
      </c>
      <c r="AI98" s="27">
        <f t="shared" si="218"/>
        <v>10517</v>
      </c>
      <c r="AJ98" s="27">
        <f t="shared" si="219"/>
        <v>10008</v>
      </c>
      <c r="AK98" s="27"/>
      <c r="AL98" s="27">
        <f>ROUND($P98*'Select Tuition Changes'!Y104,0)</f>
        <v>995</v>
      </c>
      <c r="AM98" s="27">
        <f>ROUND($P98*'Select Tuition Changes'!Z104,0)</f>
        <v>995</v>
      </c>
      <c r="AN98" s="27">
        <f>ROUND($P98*'Select Tuition Changes'!AA104,0)</f>
        <v>995</v>
      </c>
      <c r="AO98" s="27">
        <f>ROUND($P98*'Select Tuition Changes'!AB104,0)</f>
        <v>995</v>
      </c>
      <c r="AP98" s="27">
        <f>ROUND($P98*'Select Tuition Changes'!AC104,0)</f>
        <v>995</v>
      </c>
      <c r="AQ98" s="27">
        <f>ROUND($P98*'Select Tuition Changes'!AD104,0)</f>
        <v>995</v>
      </c>
      <c r="AR98" s="27"/>
      <c r="AS98" s="27">
        <f t="shared" ref="AS98:AX98" si="278">+AL97</f>
        <v>478</v>
      </c>
      <c r="AT98" s="27">
        <f t="shared" si="278"/>
        <v>478</v>
      </c>
      <c r="AU98" s="27">
        <f t="shared" si="278"/>
        <v>493</v>
      </c>
      <c r="AV98" s="27">
        <f t="shared" si="278"/>
        <v>508</v>
      </c>
      <c r="AW98" s="27">
        <f t="shared" si="278"/>
        <v>523</v>
      </c>
      <c r="AX98" s="27">
        <f t="shared" si="278"/>
        <v>539</v>
      </c>
      <c r="AY98" s="27"/>
      <c r="AZ98" s="27">
        <f t="shared" si="213"/>
        <v>517</v>
      </c>
      <c r="BA98" s="27">
        <f t="shared" si="173"/>
        <v>517</v>
      </c>
      <c r="BB98" s="27">
        <f t="shared" si="174"/>
        <v>502</v>
      </c>
      <c r="BC98" s="27">
        <f t="shared" si="175"/>
        <v>487</v>
      </c>
      <c r="BD98" s="27">
        <f t="shared" si="176"/>
        <v>472</v>
      </c>
      <c r="BE98" s="27">
        <f t="shared" si="177"/>
        <v>456</v>
      </c>
      <c r="BF98" s="28"/>
      <c r="BG98" s="29">
        <f t="shared" si="180"/>
        <v>1</v>
      </c>
      <c r="BH98" s="29">
        <f t="shared" si="181"/>
        <v>1</v>
      </c>
      <c r="BI98" s="29">
        <f t="shared" si="182"/>
        <v>1</v>
      </c>
      <c r="BJ98" s="29">
        <f t="shared" si="183"/>
        <v>1</v>
      </c>
      <c r="BK98" s="29">
        <f t="shared" si="184"/>
        <v>1</v>
      </c>
      <c r="BL98" s="29"/>
      <c r="BM98" s="29">
        <f t="shared" si="185"/>
        <v>1</v>
      </c>
      <c r="BN98" s="29">
        <f t="shared" si="186"/>
        <v>1.0300581771170005</v>
      </c>
      <c r="BO98" s="29">
        <f t="shared" si="187"/>
        <v>1.0301223721368058</v>
      </c>
      <c r="BP98" s="29">
        <f t="shared" si="188"/>
        <v>1.0301553457203778</v>
      </c>
      <c r="BQ98" s="29">
        <f t="shared" si="189"/>
        <v>1.0301005322294501</v>
      </c>
      <c r="BR98" s="29"/>
      <c r="BS98" s="29">
        <f t="shared" si="190"/>
        <v>1</v>
      </c>
      <c r="BT98" s="29">
        <f t="shared" si="191"/>
        <v>0.96111064648323163</v>
      </c>
      <c r="BU98" s="29">
        <f t="shared" si="192"/>
        <v>0.9582318134354334</v>
      </c>
      <c r="BV98" s="29">
        <f t="shared" si="193"/>
        <v>0.95504903741373048</v>
      </c>
      <c r="BW98" s="29">
        <f t="shared" si="194"/>
        <v>0.95160216791860797</v>
      </c>
      <c r="BX98" s="29"/>
      <c r="BY98" s="29">
        <f t="shared" si="195"/>
        <v>1</v>
      </c>
      <c r="BZ98" s="29">
        <f t="shared" si="196"/>
        <v>1</v>
      </c>
      <c r="CA98" s="29">
        <f t="shared" si="197"/>
        <v>1</v>
      </c>
      <c r="CB98" s="29">
        <f t="shared" si="198"/>
        <v>1</v>
      </c>
      <c r="CC98" s="29">
        <f t="shared" si="199"/>
        <v>1</v>
      </c>
      <c r="CD98" s="29"/>
      <c r="CE98" s="29">
        <f t="shared" si="200"/>
        <v>1</v>
      </c>
      <c r="CF98" s="29">
        <f t="shared" si="201"/>
        <v>1.0313807531380754</v>
      </c>
      <c r="CG98" s="29">
        <f t="shared" si="202"/>
        <v>1.0304259634888437</v>
      </c>
      <c r="CH98" s="29">
        <f t="shared" si="203"/>
        <v>1.0295275590551181</v>
      </c>
      <c r="CI98" s="29">
        <f t="shared" si="204"/>
        <v>1.0305927342256214</v>
      </c>
      <c r="CJ98" s="29"/>
      <c r="CK98" s="29">
        <f t="shared" si="205"/>
        <v>1</v>
      </c>
      <c r="CL98" s="29">
        <f t="shared" si="206"/>
        <v>0.97098646034816249</v>
      </c>
      <c r="CM98" s="29">
        <f t="shared" si="207"/>
        <v>0.97011952191235062</v>
      </c>
      <c r="CN98" s="29">
        <f t="shared" si="208"/>
        <v>0.9691991786447639</v>
      </c>
      <c r="CO98" s="29">
        <f t="shared" si="209"/>
        <v>0.96610169491525422</v>
      </c>
    </row>
    <row r="99" spans="1:93" ht="18" customHeight="1" x14ac:dyDescent="0.25">
      <c r="A99" s="17" t="s">
        <v>15</v>
      </c>
      <c r="B99" s="17" t="s">
        <v>110</v>
      </c>
      <c r="C99" s="17" t="s">
        <v>21</v>
      </c>
      <c r="D99" s="17" t="s">
        <v>21</v>
      </c>
      <c r="E99" s="17" t="s">
        <v>25</v>
      </c>
      <c r="F99" s="17" t="s">
        <v>27</v>
      </c>
      <c r="G99" s="17" t="s">
        <v>25</v>
      </c>
      <c r="H99" s="17" t="s">
        <v>13</v>
      </c>
      <c r="I99" s="17" t="s">
        <v>14</v>
      </c>
      <c r="J99" s="16">
        <f>+'Select Tuition Changes'!S105</f>
        <v>0</v>
      </c>
      <c r="K99" s="16">
        <f>+'Select Tuition Changes'!T105</f>
        <v>0.03</v>
      </c>
      <c r="L99" s="16">
        <f>+'Select Tuition Changes'!U105</f>
        <v>0.03</v>
      </c>
      <c r="M99" s="16">
        <f>+'Select Tuition Changes'!V105</f>
        <v>0.03</v>
      </c>
      <c r="N99" s="16">
        <f>+'Select Tuition Changes'!W105</f>
        <v>0.03</v>
      </c>
      <c r="O99" s="16"/>
      <c r="P99" s="16">
        <f t="shared" si="258"/>
        <v>0.03</v>
      </c>
      <c r="Q99" s="27">
        <f>+'Select Tuition Changes'!Y105-'Tuition Calculations'!AL99</f>
        <v>15470</v>
      </c>
      <c r="R99" s="27">
        <f>+'Select Tuition Changes'!Z105-'Tuition Calculations'!AM99</f>
        <v>15470</v>
      </c>
      <c r="S99" s="27">
        <f>+'Select Tuition Changes'!AA105-'Tuition Calculations'!AN99</f>
        <v>15935</v>
      </c>
      <c r="T99" s="27">
        <f>+'Select Tuition Changes'!AB105-'Tuition Calculations'!AO99</f>
        <v>16415</v>
      </c>
      <c r="U99" s="27">
        <f>+'Select Tuition Changes'!AC105-'Tuition Calculations'!AP99</f>
        <v>16910</v>
      </c>
      <c r="V99" s="27">
        <f>+'Select Tuition Changes'!AD105-'Tuition Calculations'!AQ99</f>
        <v>17419</v>
      </c>
      <c r="W99" s="27"/>
      <c r="X99" s="27">
        <f t="shared" ref="X99:AC99" si="279">+Q99</f>
        <v>15470</v>
      </c>
      <c r="Y99" s="27">
        <f t="shared" si="279"/>
        <v>15470</v>
      </c>
      <c r="Z99" s="27">
        <f t="shared" si="279"/>
        <v>15935</v>
      </c>
      <c r="AA99" s="27">
        <f t="shared" si="279"/>
        <v>16415</v>
      </c>
      <c r="AB99" s="27">
        <f t="shared" si="279"/>
        <v>16910</v>
      </c>
      <c r="AC99" s="27">
        <f t="shared" si="279"/>
        <v>17419</v>
      </c>
      <c r="AD99" s="27"/>
      <c r="AE99" s="27">
        <f t="shared" si="211"/>
        <v>0</v>
      </c>
      <c r="AF99" s="27">
        <f t="shared" si="215"/>
        <v>0</v>
      </c>
      <c r="AG99" s="27">
        <f t="shared" si="216"/>
        <v>0</v>
      </c>
      <c r="AH99" s="27">
        <f t="shared" si="217"/>
        <v>0</v>
      </c>
      <c r="AI99" s="27">
        <f t="shared" si="218"/>
        <v>0</v>
      </c>
      <c r="AJ99" s="27">
        <f t="shared" si="219"/>
        <v>0</v>
      </c>
      <c r="AK99" s="27"/>
      <c r="AL99" s="27">
        <f>ROUND($P99*'Select Tuition Changes'!Y105,0)</f>
        <v>478</v>
      </c>
      <c r="AM99" s="27">
        <f>ROUND($P99*'Select Tuition Changes'!Z105,0)</f>
        <v>478</v>
      </c>
      <c r="AN99" s="27">
        <f>ROUND($P99*'Select Tuition Changes'!AA105,0)</f>
        <v>493</v>
      </c>
      <c r="AO99" s="27">
        <f>ROUND($P99*'Select Tuition Changes'!AB105,0)</f>
        <v>508</v>
      </c>
      <c r="AP99" s="27">
        <f>ROUND($P99*'Select Tuition Changes'!AC105,0)</f>
        <v>523</v>
      </c>
      <c r="AQ99" s="27">
        <f>ROUND($P99*'Select Tuition Changes'!AD105,0)</f>
        <v>539</v>
      </c>
      <c r="AR99" s="27"/>
      <c r="AS99" s="27">
        <f t="shared" ref="AS99:AX99" si="280">+AL99</f>
        <v>478</v>
      </c>
      <c r="AT99" s="27">
        <f t="shared" si="280"/>
        <v>478</v>
      </c>
      <c r="AU99" s="27">
        <f t="shared" si="280"/>
        <v>493</v>
      </c>
      <c r="AV99" s="27">
        <f t="shared" si="280"/>
        <v>508</v>
      </c>
      <c r="AW99" s="27">
        <f t="shared" si="280"/>
        <v>523</v>
      </c>
      <c r="AX99" s="27">
        <f t="shared" si="280"/>
        <v>539</v>
      </c>
      <c r="AY99" s="27"/>
      <c r="AZ99" s="27">
        <f t="shared" si="213"/>
        <v>0</v>
      </c>
      <c r="BA99" s="27">
        <f t="shared" si="173"/>
        <v>0</v>
      </c>
      <c r="BB99" s="27">
        <f t="shared" si="174"/>
        <v>0</v>
      </c>
      <c r="BC99" s="27">
        <f t="shared" si="175"/>
        <v>0</v>
      </c>
      <c r="BD99" s="27">
        <f t="shared" si="176"/>
        <v>0</v>
      </c>
      <c r="BE99" s="27">
        <f t="shared" si="177"/>
        <v>0</v>
      </c>
      <c r="BF99" s="28"/>
      <c r="BG99" s="29">
        <f t="shared" si="180"/>
        <v>1</v>
      </c>
      <c r="BH99" s="29">
        <f t="shared" si="181"/>
        <v>1.0300581771170005</v>
      </c>
      <c r="BI99" s="29">
        <f t="shared" si="182"/>
        <v>1.0301223721368058</v>
      </c>
      <c r="BJ99" s="29">
        <f t="shared" si="183"/>
        <v>1.0301553457203778</v>
      </c>
      <c r="BK99" s="29">
        <f t="shared" si="184"/>
        <v>1.0301005322294501</v>
      </c>
      <c r="BL99" s="29"/>
      <c r="BM99" s="29">
        <f t="shared" si="185"/>
        <v>1</v>
      </c>
      <c r="BN99" s="29">
        <f t="shared" si="186"/>
        <v>1.0300581771170005</v>
      </c>
      <c r="BO99" s="29">
        <f t="shared" si="187"/>
        <v>1.0301223721368058</v>
      </c>
      <c r="BP99" s="29">
        <f t="shared" si="188"/>
        <v>1.0301553457203778</v>
      </c>
      <c r="BQ99" s="29">
        <f t="shared" si="189"/>
        <v>1.0301005322294501</v>
      </c>
      <c r="BR99" s="29"/>
      <c r="BS99" s="29">
        <f t="shared" si="190"/>
        <v>0</v>
      </c>
      <c r="BT99" s="29">
        <f t="shared" si="191"/>
        <v>0</v>
      </c>
      <c r="BU99" s="29">
        <f t="shared" si="192"/>
        <v>0</v>
      </c>
      <c r="BV99" s="29">
        <f t="shared" si="193"/>
        <v>0</v>
      </c>
      <c r="BW99" s="29">
        <f t="shared" si="194"/>
        <v>0</v>
      </c>
      <c r="BX99" s="29"/>
      <c r="BY99" s="29">
        <f t="shared" si="195"/>
        <v>1</v>
      </c>
      <c r="BZ99" s="29">
        <f t="shared" si="196"/>
        <v>1.0313807531380754</v>
      </c>
      <c r="CA99" s="29">
        <f t="shared" si="197"/>
        <v>1.0304259634888437</v>
      </c>
      <c r="CB99" s="29">
        <f t="shared" si="198"/>
        <v>1.0295275590551181</v>
      </c>
      <c r="CC99" s="29">
        <f t="shared" si="199"/>
        <v>1.0305927342256214</v>
      </c>
      <c r="CD99" s="29"/>
      <c r="CE99" s="29">
        <f t="shared" si="200"/>
        <v>1</v>
      </c>
      <c r="CF99" s="29">
        <f t="shared" si="201"/>
        <v>1.0313807531380754</v>
      </c>
      <c r="CG99" s="29">
        <f t="shared" si="202"/>
        <v>1.0304259634888437</v>
      </c>
      <c r="CH99" s="29">
        <f t="shared" si="203"/>
        <v>1.0295275590551181</v>
      </c>
      <c r="CI99" s="29">
        <f t="shared" si="204"/>
        <v>1.0305927342256214</v>
      </c>
      <c r="CJ99" s="29"/>
      <c r="CK99" s="29">
        <f t="shared" si="205"/>
        <v>0</v>
      </c>
      <c r="CL99" s="29">
        <f t="shared" si="206"/>
        <v>0</v>
      </c>
      <c r="CM99" s="29">
        <f t="shared" si="207"/>
        <v>0</v>
      </c>
      <c r="CN99" s="29">
        <f t="shared" si="208"/>
        <v>0</v>
      </c>
      <c r="CO99" s="29">
        <f t="shared" si="209"/>
        <v>0</v>
      </c>
    </row>
    <row r="100" spans="1:93" ht="18" customHeight="1" x14ac:dyDescent="0.25">
      <c r="A100" s="17" t="s">
        <v>15</v>
      </c>
      <c r="B100" s="17" t="s">
        <v>110</v>
      </c>
      <c r="C100" s="17" t="s">
        <v>21</v>
      </c>
      <c r="D100" s="17" t="s">
        <v>21</v>
      </c>
      <c r="E100" s="17" t="s">
        <v>25</v>
      </c>
      <c r="F100" s="17" t="s">
        <v>27</v>
      </c>
      <c r="G100" s="17" t="s">
        <v>25</v>
      </c>
      <c r="H100" s="17" t="s">
        <v>15</v>
      </c>
      <c r="I100" s="17" t="s">
        <v>16</v>
      </c>
      <c r="J100" s="16">
        <f>+'Select Tuition Changes'!S106</f>
        <v>0</v>
      </c>
      <c r="K100" s="16">
        <f>+'Select Tuition Changes'!T106</f>
        <v>0</v>
      </c>
      <c r="L100" s="16">
        <f>+'Select Tuition Changes'!U106</f>
        <v>0</v>
      </c>
      <c r="M100" s="16">
        <f>+'Select Tuition Changes'!V106</f>
        <v>0</v>
      </c>
      <c r="N100" s="16">
        <f>+'Select Tuition Changes'!W106</f>
        <v>0</v>
      </c>
      <c r="O100" s="16"/>
      <c r="P100" s="16">
        <f t="shared" si="258"/>
        <v>3.5000000000000003E-2</v>
      </c>
      <c r="Q100" s="27">
        <f>+'Select Tuition Changes'!Y106-'Tuition Calculations'!AL100</f>
        <v>27427</v>
      </c>
      <c r="R100" s="27">
        <f>+'Select Tuition Changes'!Z106-'Tuition Calculations'!AM100</f>
        <v>27427</v>
      </c>
      <c r="S100" s="27">
        <f>+'Select Tuition Changes'!AA106-'Tuition Calculations'!AN100</f>
        <v>27427</v>
      </c>
      <c r="T100" s="27">
        <f>+'Select Tuition Changes'!AB106-'Tuition Calculations'!AO100</f>
        <v>27427</v>
      </c>
      <c r="U100" s="27">
        <f>+'Select Tuition Changes'!AC106-'Tuition Calculations'!AP100</f>
        <v>27427</v>
      </c>
      <c r="V100" s="27">
        <f>+'Select Tuition Changes'!AD106-'Tuition Calculations'!AQ100</f>
        <v>27427</v>
      </c>
      <c r="W100" s="27"/>
      <c r="X100" s="27">
        <f t="shared" ref="X100:AC100" si="281">+Q99</f>
        <v>15470</v>
      </c>
      <c r="Y100" s="27">
        <f t="shared" si="281"/>
        <v>15470</v>
      </c>
      <c r="Z100" s="27">
        <f t="shared" si="281"/>
        <v>15935</v>
      </c>
      <c r="AA100" s="27">
        <f t="shared" si="281"/>
        <v>16415</v>
      </c>
      <c r="AB100" s="27">
        <f t="shared" si="281"/>
        <v>16910</v>
      </c>
      <c r="AC100" s="27">
        <f t="shared" si="281"/>
        <v>17419</v>
      </c>
      <c r="AD100" s="27"/>
      <c r="AE100" s="27">
        <f t="shared" si="211"/>
        <v>11957</v>
      </c>
      <c r="AF100" s="27">
        <f t="shared" si="215"/>
        <v>11957</v>
      </c>
      <c r="AG100" s="27">
        <f t="shared" si="216"/>
        <v>11492</v>
      </c>
      <c r="AH100" s="27">
        <f t="shared" si="217"/>
        <v>11012</v>
      </c>
      <c r="AI100" s="27">
        <f t="shared" si="218"/>
        <v>10517</v>
      </c>
      <c r="AJ100" s="27">
        <f t="shared" si="219"/>
        <v>10008</v>
      </c>
      <c r="AK100" s="27"/>
      <c r="AL100" s="27">
        <f>ROUND($P100*'Select Tuition Changes'!Y106,0)</f>
        <v>995</v>
      </c>
      <c r="AM100" s="27">
        <f>ROUND($P100*'Select Tuition Changes'!Z106,0)</f>
        <v>995</v>
      </c>
      <c r="AN100" s="27">
        <f>ROUND($P100*'Select Tuition Changes'!AA106,0)</f>
        <v>995</v>
      </c>
      <c r="AO100" s="27">
        <f>ROUND($P100*'Select Tuition Changes'!AB106,0)</f>
        <v>995</v>
      </c>
      <c r="AP100" s="27">
        <f>ROUND($P100*'Select Tuition Changes'!AC106,0)</f>
        <v>995</v>
      </c>
      <c r="AQ100" s="27">
        <f>ROUND($P100*'Select Tuition Changes'!AD106,0)</f>
        <v>995</v>
      </c>
      <c r="AR100" s="27"/>
      <c r="AS100" s="27">
        <f t="shared" ref="AS100:AX100" si="282">+AL99</f>
        <v>478</v>
      </c>
      <c r="AT100" s="27">
        <f t="shared" si="282"/>
        <v>478</v>
      </c>
      <c r="AU100" s="27">
        <f t="shared" si="282"/>
        <v>493</v>
      </c>
      <c r="AV100" s="27">
        <f t="shared" si="282"/>
        <v>508</v>
      </c>
      <c r="AW100" s="27">
        <f t="shared" si="282"/>
        <v>523</v>
      </c>
      <c r="AX100" s="27">
        <f t="shared" si="282"/>
        <v>539</v>
      </c>
      <c r="AY100" s="27"/>
      <c r="AZ100" s="27">
        <f t="shared" si="213"/>
        <v>517</v>
      </c>
      <c r="BA100" s="27">
        <f t="shared" si="173"/>
        <v>517</v>
      </c>
      <c r="BB100" s="27">
        <f t="shared" si="174"/>
        <v>502</v>
      </c>
      <c r="BC100" s="27">
        <f t="shared" si="175"/>
        <v>487</v>
      </c>
      <c r="BD100" s="27">
        <f t="shared" si="176"/>
        <v>472</v>
      </c>
      <c r="BE100" s="27">
        <f t="shared" si="177"/>
        <v>456</v>
      </c>
      <c r="BF100" s="28"/>
      <c r="BG100" s="29">
        <f t="shared" si="180"/>
        <v>1</v>
      </c>
      <c r="BH100" s="29">
        <f t="shared" si="181"/>
        <v>1</v>
      </c>
      <c r="BI100" s="29">
        <f t="shared" si="182"/>
        <v>1</v>
      </c>
      <c r="BJ100" s="29">
        <f t="shared" si="183"/>
        <v>1</v>
      </c>
      <c r="BK100" s="29">
        <f t="shared" si="184"/>
        <v>1</v>
      </c>
      <c r="BL100" s="29"/>
      <c r="BM100" s="29">
        <f t="shared" si="185"/>
        <v>1</v>
      </c>
      <c r="BN100" s="29">
        <f t="shared" si="186"/>
        <v>1.0300581771170005</v>
      </c>
      <c r="BO100" s="29">
        <f t="shared" si="187"/>
        <v>1.0301223721368058</v>
      </c>
      <c r="BP100" s="29">
        <f t="shared" si="188"/>
        <v>1.0301553457203778</v>
      </c>
      <c r="BQ100" s="29">
        <f t="shared" si="189"/>
        <v>1.0301005322294501</v>
      </c>
      <c r="BR100" s="29"/>
      <c r="BS100" s="29">
        <f t="shared" si="190"/>
        <v>1</v>
      </c>
      <c r="BT100" s="29">
        <f t="shared" si="191"/>
        <v>0.96111064648323163</v>
      </c>
      <c r="BU100" s="29">
        <f t="shared" si="192"/>
        <v>0.9582318134354334</v>
      </c>
      <c r="BV100" s="29">
        <f t="shared" si="193"/>
        <v>0.95504903741373048</v>
      </c>
      <c r="BW100" s="29">
        <f t="shared" si="194"/>
        <v>0.95160216791860797</v>
      </c>
      <c r="BX100" s="29"/>
      <c r="BY100" s="29">
        <f t="shared" si="195"/>
        <v>1</v>
      </c>
      <c r="BZ100" s="29">
        <f t="shared" si="196"/>
        <v>1</v>
      </c>
      <c r="CA100" s="29">
        <f t="shared" si="197"/>
        <v>1</v>
      </c>
      <c r="CB100" s="29">
        <f t="shared" si="198"/>
        <v>1</v>
      </c>
      <c r="CC100" s="29">
        <f t="shared" si="199"/>
        <v>1</v>
      </c>
      <c r="CD100" s="29"/>
      <c r="CE100" s="29">
        <f t="shared" si="200"/>
        <v>1</v>
      </c>
      <c r="CF100" s="29">
        <f t="shared" si="201"/>
        <v>1.0313807531380754</v>
      </c>
      <c r="CG100" s="29">
        <f t="shared" si="202"/>
        <v>1.0304259634888437</v>
      </c>
      <c r="CH100" s="29">
        <f t="shared" si="203"/>
        <v>1.0295275590551181</v>
      </c>
      <c r="CI100" s="29">
        <f t="shared" si="204"/>
        <v>1.0305927342256214</v>
      </c>
      <c r="CJ100" s="29"/>
      <c r="CK100" s="29">
        <f t="shared" si="205"/>
        <v>1</v>
      </c>
      <c r="CL100" s="29">
        <f t="shared" si="206"/>
        <v>0.97098646034816249</v>
      </c>
      <c r="CM100" s="29">
        <f t="shared" si="207"/>
        <v>0.97011952191235062</v>
      </c>
      <c r="CN100" s="29">
        <f t="shared" si="208"/>
        <v>0.9691991786447639</v>
      </c>
      <c r="CO100" s="29">
        <f t="shared" si="209"/>
        <v>0.96610169491525422</v>
      </c>
    </row>
    <row r="101" spans="1:93" ht="18" customHeight="1" x14ac:dyDescent="0.25">
      <c r="A101" s="13" t="s">
        <v>15</v>
      </c>
      <c r="B101" s="13" t="s">
        <v>110</v>
      </c>
      <c r="C101" s="13" t="s">
        <v>22</v>
      </c>
      <c r="D101" s="13" t="s">
        <v>43</v>
      </c>
      <c r="E101" s="13" t="s">
        <v>108</v>
      </c>
      <c r="F101" s="13" t="s">
        <v>32</v>
      </c>
      <c r="G101" s="13" t="s">
        <v>109</v>
      </c>
      <c r="H101" s="13" t="s">
        <v>13</v>
      </c>
      <c r="I101" s="13" t="s">
        <v>14</v>
      </c>
      <c r="J101" s="14">
        <f>+'Select Tuition Changes'!S107</f>
        <v>0</v>
      </c>
      <c r="K101" s="14">
        <f>+'Select Tuition Changes'!T107</f>
        <v>0.03</v>
      </c>
      <c r="L101" s="14">
        <f>+'Select Tuition Changes'!U107</f>
        <v>0</v>
      </c>
      <c r="M101" s="14">
        <f>+'Select Tuition Changes'!V107</f>
        <v>0</v>
      </c>
      <c r="N101" s="14">
        <f>+'Select Tuition Changes'!W107</f>
        <v>0</v>
      </c>
      <c r="O101" s="14"/>
      <c r="P101" s="19">
        <v>0.03</v>
      </c>
      <c r="Q101" s="24">
        <f>+'Select Tuition Changes'!Y107-'Tuition Calculations'!AL101</f>
        <v>15126</v>
      </c>
      <c r="R101" s="24">
        <f>+'Select Tuition Changes'!Z107-'Tuition Calculations'!AM101</f>
        <v>15126</v>
      </c>
      <c r="S101" s="24">
        <f>+'Select Tuition Changes'!AA107-'Tuition Calculations'!AN101</f>
        <v>15580</v>
      </c>
      <c r="T101" s="24">
        <f>+'Select Tuition Changes'!AB107-'Tuition Calculations'!AO101</f>
        <v>15580</v>
      </c>
      <c r="U101" s="24">
        <f>+'Select Tuition Changes'!AC107-'Tuition Calculations'!AP101</f>
        <v>15580</v>
      </c>
      <c r="V101" s="24">
        <f>+'Select Tuition Changes'!AD107-'Tuition Calculations'!AQ101</f>
        <v>15580</v>
      </c>
      <c r="W101" s="24"/>
      <c r="X101" s="24">
        <f t="shared" ref="X101:AC101" si="283">+Q101</f>
        <v>15126</v>
      </c>
      <c r="Y101" s="24">
        <f t="shared" si="283"/>
        <v>15126</v>
      </c>
      <c r="Z101" s="24">
        <f t="shared" si="283"/>
        <v>15580</v>
      </c>
      <c r="AA101" s="24">
        <f t="shared" si="283"/>
        <v>15580</v>
      </c>
      <c r="AB101" s="24">
        <f t="shared" si="283"/>
        <v>15580</v>
      </c>
      <c r="AC101" s="24">
        <f t="shared" si="283"/>
        <v>15580</v>
      </c>
      <c r="AD101" s="24"/>
      <c r="AE101" s="24">
        <f t="shared" si="211"/>
        <v>0</v>
      </c>
      <c r="AF101" s="20">
        <f t="shared" si="215"/>
        <v>0</v>
      </c>
      <c r="AG101" s="20">
        <f t="shared" si="216"/>
        <v>0</v>
      </c>
      <c r="AH101" s="20">
        <f t="shared" si="217"/>
        <v>0</v>
      </c>
      <c r="AI101" s="20">
        <f t="shared" si="218"/>
        <v>0</v>
      </c>
      <c r="AJ101" s="20">
        <f t="shared" si="219"/>
        <v>0</v>
      </c>
      <c r="AL101" s="20">
        <f>ROUND($P101*'Select Tuition Changes'!Y107,0)</f>
        <v>468</v>
      </c>
      <c r="AM101" s="20">
        <f>ROUND($P101*'Select Tuition Changes'!Z107,0)</f>
        <v>468</v>
      </c>
      <c r="AN101" s="20">
        <f>ROUND($P101*'Select Tuition Changes'!AA107,0)</f>
        <v>482</v>
      </c>
      <c r="AO101" s="20">
        <f>ROUND($P101*'Select Tuition Changes'!AB107,0)</f>
        <v>482</v>
      </c>
      <c r="AP101" s="20">
        <f>ROUND($P101*'Select Tuition Changes'!AC107,0)</f>
        <v>482</v>
      </c>
      <c r="AQ101" s="20">
        <f>ROUND($P101*'Select Tuition Changes'!AD107,0)</f>
        <v>482</v>
      </c>
      <c r="AS101" s="24">
        <f t="shared" ref="AS101:AX101" si="284">+AL101</f>
        <v>468</v>
      </c>
      <c r="AT101" s="24">
        <f t="shared" si="284"/>
        <v>468</v>
      </c>
      <c r="AU101" s="24">
        <f t="shared" si="284"/>
        <v>482</v>
      </c>
      <c r="AV101" s="24">
        <f t="shared" si="284"/>
        <v>482</v>
      </c>
      <c r="AW101" s="24">
        <f t="shared" si="284"/>
        <v>482</v>
      </c>
      <c r="AX101" s="24">
        <f t="shared" si="284"/>
        <v>482</v>
      </c>
      <c r="AZ101" s="24">
        <f t="shared" si="213"/>
        <v>0</v>
      </c>
      <c r="BA101" s="20">
        <f t="shared" si="173"/>
        <v>0</v>
      </c>
      <c r="BB101" s="20">
        <f t="shared" si="174"/>
        <v>0</v>
      </c>
      <c r="BC101" s="20">
        <f t="shared" si="175"/>
        <v>0</v>
      </c>
      <c r="BD101" s="20">
        <f t="shared" si="176"/>
        <v>0</v>
      </c>
      <c r="BE101" s="20">
        <f t="shared" si="177"/>
        <v>0</v>
      </c>
      <c r="BG101" s="26">
        <f t="shared" si="180"/>
        <v>1</v>
      </c>
      <c r="BH101" s="26">
        <f t="shared" si="181"/>
        <v>1.0300145444929261</v>
      </c>
      <c r="BI101" s="26">
        <f t="shared" si="182"/>
        <v>1</v>
      </c>
      <c r="BJ101" s="26">
        <f t="shared" si="183"/>
        <v>1</v>
      </c>
      <c r="BK101" s="26">
        <f t="shared" si="184"/>
        <v>1</v>
      </c>
      <c r="BL101" s="26"/>
      <c r="BM101" s="26">
        <f t="shared" si="185"/>
        <v>1</v>
      </c>
      <c r="BN101" s="26">
        <f t="shared" si="186"/>
        <v>1.0300145444929261</v>
      </c>
      <c r="BO101" s="26">
        <f t="shared" si="187"/>
        <v>1</v>
      </c>
      <c r="BP101" s="26">
        <f t="shared" si="188"/>
        <v>1</v>
      </c>
      <c r="BQ101" s="26">
        <f t="shared" si="189"/>
        <v>1</v>
      </c>
      <c r="BR101" s="26"/>
      <c r="BS101" s="26">
        <f t="shared" si="190"/>
        <v>0</v>
      </c>
      <c r="BT101" s="26">
        <f t="shared" si="191"/>
        <v>0</v>
      </c>
      <c r="BU101" s="26">
        <f t="shared" si="192"/>
        <v>0</v>
      </c>
      <c r="BV101" s="26">
        <f t="shared" si="193"/>
        <v>0</v>
      </c>
      <c r="BW101" s="26">
        <f t="shared" si="194"/>
        <v>0</v>
      </c>
      <c r="BX101" s="26"/>
      <c r="BY101" s="26">
        <f t="shared" si="195"/>
        <v>1</v>
      </c>
      <c r="BZ101" s="26">
        <f t="shared" si="196"/>
        <v>1.0299145299145298</v>
      </c>
      <c r="CA101" s="26">
        <f t="shared" si="197"/>
        <v>1</v>
      </c>
      <c r="CB101" s="26">
        <f t="shared" si="198"/>
        <v>1</v>
      </c>
      <c r="CC101" s="26">
        <f t="shared" si="199"/>
        <v>1</v>
      </c>
      <c r="CD101" s="26"/>
      <c r="CE101" s="26">
        <f t="shared" si="200"/>
        <v>1</v>
      </c>
      <c r="CF101" s="26">
        <f t="shared" si="201"/>
        <v>1.0299145299145298</v>
      </c>
      <c r="CG101" s="26">
        <f t="shared" si="202"/>
        <v>1</v>
      </c>
      <c r="CH101" s="26">
        <f t="shared" si="203"/>
        <v>1</v>
      </c>
      <c r="CI101" s="26">
        <f t="shared" si="204"/>
        <v>1</v>
      </c>
      <c r="CJ101" s="26"/>
      <c r="CK101" s="26">
        <f t="shared" si="205"/>
        <v>0</v>
      </c>
      <c r="CL101" s="26">
        <f t="shared" si="206"/>
        <v>0</v>
      </c>
      <c r="CM101" s="26">
        <f t="shared" si="207"/>
        <v>0</v>
      </c>
      <c r="CN101" s="26">
        <f t="shared" si="208"/>
        <v>0</v>
      </c>
      <c r="CO101" s="26">
        <f t="shared" si="209"/>
        <v>0</v>
      </c>
    </row>
    <row r="102" spans="1:93" ht="18" customHeight="1" x14ac:dyDescent="0.25">
      <c r="A102" s="13" t="s">
        <v>15</v>
      </c>
      <c r="B102" s="13" t="s">
        <v>110</v>
      </c>
      <c r="C102" s="13" t="s">
        <v>22</v>
      </c>
      <c r="D102" s="13" t="s">
        <v>43</v>
      </c>
      <c r="E102" s="13" t="s">
        <v>108</v>
      </c>
      <c r="F102" s="13" t="s">
        <v>32</v>
      </c>
      <c r="G102" s="13" t="s">
        <v>109</v>
      </c>
      <c r="H102" s="13" t="s">
        <v>15</v>
      </c>
      <c r="I102" s="13" t="s">
        <v>16</v>
      </c>
      <c r="J102" s="14">
        <f>+'Select Tuition Changes'!S108</f>
        <v>0</v>
      </c>
      <c r="K102" s="14">
        <f>+'Select Tuition Changes'!T108</f>
        <v>0</v>
      </c>
      <c r="L102" s="14">
        <f>+'Select Tuition Changes'!U108</f>
        <v>0</v>
      </c>
      <c r="M102" s="14">
        <f>+'Select Tuition Changes'!V108</f>
        <v>0</v>
      </c>
      <c r="N102" s="14">
        <f>+'Select Tuition Changes'!W108</f>
        <v>0</v>
      </c>
      <c r="O102" s="14"/>
      <c r="P102" s="19">
        <v>3.5000000000000003E-2</v>
      </c>
      <c r="Q102" s="24">
        <f>+'Select Tuition Changes'!Y108-'Tuition Calculations'!AL102</f>
        <v>26863</v>
      </c>
      <c r="R102" s="24">
        <f>+'Select Tuition Changes'!Z108-'Tuition Calculations'!AM102</f>
        <v>26863</v>
      </c>
      <c r="S102" s="24">
        <f>+'Select Tuition Changes'!AA108-'Tuition Calculations'!AN102</f>
        <v>26863</v>
      </c>
      <c r="T102" s="24">
        <f>+'Select Tuition Changes'!AB108-'Tuition Calculations'!AO102</f>
        <v>26863</v>
      </c>
      <c r="U102" s="24">
        <f>+'Select Tuition Changes'!AC108-'Tuition Calculations'!AP102</f>
        <v>26863</v>
      </c>
      <c r="V102" s="24">
        <f>+'Select Tuition Changes'!AD108-'Tuition Calculations'!AQ102</f>
        <v>26863</v>
      </c>
      <c r="W102" s="24"/>
      <c r="X102" s="24">
        <f t="shared" ref="X102:AC102" si="285">+Q101</f>
        <v>15126</v>
      </c>
      <c r="Y102" s="24">
        <f t="shared" si="285"/>
        <v>15126</v>
      </c>
      <c r="Z102" s="24">
        <f t="shared" si="285"/>
        <v>15580</v>
      </c>
      <c r="AA102" s="24">
        <f t="shared" si="285"/>
        <v>15580</v>
      </c>
      <c r="AB102" s="24">
        <f t="shared" si="285"/>
        <v>15580</v>
      </c>
      <c r="AC102" s="24">
        <f t="shared" si="285"/>
        <v>15580</v>
      </c>
      <c r="AD102" s="24"/>
      <c r="AE102" s="24">
        <f t="shared" si="211"/>
        <v>11737</v>
      </c>
      <c r="AF102" s="20">
        <f t="shared" si="215"/>
        <v>11737</v>
      </c>
      <c r="AG102" s="20">
        <f t="shared" si="216"/>
        <v>11283</v>
      </c>
      <c r="AH102" s="20">
        <f t="shared" si="217"/>
        <v>11283</v>
      </c>
      <c r="AI102" s="20">
        <f t="shared" si="218"/>
        <v>11283</v>
      </c>
      <c r="AJ102" s="20">
        <f t="shared" si="219"/>
        <v>11283</v>
      </c>
      <c r="AL102" s="20">
        <f>ROUND($P102*'Select Tuition Changes'!Y108,0)</f>
        <v>974</v>
      </c>
      <c r="AM102" s="20">
        <f>ROUND($P102*'Select Tuition Changes'!Z108,0)</f>
        <v>974</v>
      </c>
      <c r="AN102" s="20">
        <f>ROUND($P102*'Select Tuition Changes'!AA108,0)</f>
        <v>974</v>
      </c>
      <c r="AO102" s="20">
        <f>ROUND($P102*'Select Tuition Changes'!AB108,0)</f>
        <v>974</v>
      </c>
      <c r="AP102" s="20">
        <f>ROUND($P102*'Select Tuition Changes'!AC108,0)</f>
        <v>974</v>
      </c>
      <c r="AQ102" s="20">
        <f>ROUND($P102*'Select Tuition Changes'!AD108,0)</f>
        <v>974</v>
      </c>
      <c r="AS102" s="24">
        <f t="shared" ref="AS102:AX102" si="286">+AL101</f>
        <v>468</v>
      </c>
      <c r="AT102" s="24">
        <f t="shared" si="286"/>
        <v>468</v>
      </c>
      <c r="AU102" s="24">
        <f t="shared" si="286"/>
        <v>482</v>
      </c>
      <c r="AV102" s="24">
        <f t="shared" si="286"/>
        <v>482</v>
      </c>
      <c r="AW102" s="24">
        <f t="shared" si="286"/>
        <v>482</v>
      </c>
      <c r="AX102" s="24">
        <f t="shared" si="286"/>
        <v>482</v>
      </c>
      <c r="AZ102" s="24">
        <f t="shared" si="213"/>
        <v>506</v>
      </c>
      <c r="BA102" s="20">
        <f t="shared" si="173"/>
        <v>506</v>
      </c>
      <c r="BB102" s="20">
        <f t="shared" si="174"/>
        <v>492</v>
      </c>
      <c r="BC102" s="20">
        <f t="shared" si="175"/>
        <v>492</v>
      </c>
      <c r="BD102" s="20">
        <f t="shared" si="176"/>
        <v>492</v>
      </c>
      <c r="BE102" s="20">
        <f t="shared" si="177"/>
        <v>492</v>
      </c>
      <c r="BG102" s="26">
        <f t="shared" si="180"/>
        <v>1</v>
      </c>
      <c r="BH102" s="26">
        <f t="shared" si="181"/>
        <v>1</v>
      </c>
      <c r="BI102" s="26">
        <f t="shared" si="182"/>
        <v>1</v>
      </c>
      <c r="BJ102" s="26">
        <f t="shared" si="183"/>
        <v>1</v>
      </c>
      <c r="BK102" s="26">
        <f t="shared" si="184"/>
        <v>1</v>
      </c>
      <c r="BL102" s="26"/>
      <c r="BM102" s="26">
        <f t="shared" si="185"/>
        <v>1</v>
      </c>
      <c r="BN102" s="26">
        <f t="shared" si="186"/>
        <v>1.0300145444929261</v>
      </c>
      <c r="BO102" s="26">
        <f t="shared" si="187"/>
        <v>1</v>
      </c>
      <c r="BP102" s="26">
        <f t="shared" si="188"/>
        <v>1</v>
      </c>
      <c r="BQ102" s="26">
        <f t="shared" si="189"/>
        <v>1</v>
      </c>
      <c r="BR102" s="26"/>
      <c r="BS102" s="26">
        <f t="shared" si="190"/>
        <v>1</v>
      </c>
      <c r="BT102" s="26">
        <f t="shared" si="191"/>
        <v>0.96131890602368575</v>
      </c>
      <c r="BU102" s="26">
        <f t="shared" si="192"/>
        <v>1</v>
      </c>
      <c r="BV102" s="26">
        <f t="shared" si="193"/>
        <v>1</v>
      </c>
      <c r="BW102" s="26">
        <f t="shared" si="194"/>
        <v>1</v>
      </c>
      <c r="BX102" s="26"/>
      <c r="BY102" s="26">
        <f t="shared" si="195"/>
        <v>1</v>
      </c>
      <c r="BZ102" s="26">
        <f t="shared" si="196"/>
        <v>1</v>
      </c>
      <c r="CA102" s="26">
        <f t="shared" si="197"/>
        <v>1</v>
      </c>
      <c r="CB102" s="26">
        <f t="shared" si="198"/>
        <v>1</v>
      </c>
      <c r="CC102" s="26">
        <f t="shared" si="199"/>
        <v>1</v>
      </c>
      <c r="CD102" s="26"/>
      <c r="CE102" s="26">
        <f t="shared" si="200"/>
        <v>1</v>
      </c>
      <c r="CF102" s="26">
        <f t="shared" si="201"/>
        <v>1.0299145299145298</v>
      </c>
      <c r="CG102" s="26">
        <f t="shared" si="202"/>
        <v>1</v>
      </c>
      <c r="CH102" s="26">
        <f t="shared" si="203"/>
        <v>1</v>
      </c>
      <c r="CI102" s="26">
        <f t="shared" si="204"/>
        <v>1</v>
      </c>
      <c r="CJ102" s="26"/>
      <c r="CK102" s="26">
        <f t="shared" si="205"/>
        <v>1</v>
      </c>
      <c r="CL102" s="26">
        <f t="shared" si="206"/>
        <v>0.97233201581027673</v>
      </c>
      <c r="CM102" s="26">
        <f t="shared" si="207"/>
        <v>1</v>
      </c>
      <c r="CN102" s="26">
        <f t="shared" si="208"/>
        <v>1</v>
      </c>
      <c r="CO102" s="26">
        <f t="shared" si="209"/>
        <v>1</v>
      </c>
    </row>
    <row r="103" spans="1:93" ht="18" customHeight="1" x14ac:dyDescent="0.25">
      <c r="A103" s="13" t="s">
        <v>15</v>
      </c>
      <c r="B103" s="13" t="s">
        <v>110</v>
      </c>
      <c r="C103" s="13" t="s">
        <v>27</v>
      </c>
      <c r="D103" s="13" t="s">
        <v>27</v>
      </c>
      <c r="E103" s="13" t="s">
        <v>69</v>
      </c>
      <c r="F103" s="13" t="s">
        <v>28</v>
      </c>
      <c r="G103" s="13" t="s">
        <v>70</v>
      </c>
      <c r="H103" s="13" t="s">
        <v>13</v>
      </c>
      <c r="I103" s="13" t="s">
        <v>14</v>
      </c>
      <c r="J103" s="14">
        <f>+'Select Tuition Changes'!S110</f>
        <v>0.03</v>
      </c>
      <c r="K103" s="14">
        <f>+'Select Tuition Changes'!T110</f>
        <v>0.03</v>
      </c>
      <c r="L103" s="14">
        <f>+'Select Tuition Changes'!U110</f>
        <v>0.03</v>
      </c>
      <c r="M103" s="14">
        <f>+'Select Tuition Changes'!V110</f>
        <v>0.03</v>
      </c>
      <c r="N103" s="14">
        <f>+'Select Tuition Changes'!W110</f>
        <v>0.03</v>
      </c>
      <c r="O103" s="14"/>
      <c r="P103" s="19">
        <v>0.03</v>
      </c>
      <c r="Q103" s="24">
        <f>+'Select Tuition Changes'!Y110-'Tuition Calculations'!AL103</f>
        <v>19520</v>
      </c>
      <c r="R103" s="24">
        <f>+'Select Tuition Changes'!Z110-'Tuition Calculations'!AM103</f>
        <v>20108</v>
      </c>
      <c r="S103" s="24">
        <f>+'Select Tuition Changes'!AA110-'Tuition Calculations'!AN103</f>
        <v>20713</v>
      </c>
      <c r="T103" s="24">
        <f>+'Select Tuition Changes'!AB110-'Tuition Calculations'!AO103</f>
        <v>21336</v>
      </c>
      <c r="U103" s="24">
        <f>+'Select Tuition Changes'!AC110-'Tuition Calculations'!AP103</f>
        <v>21976</v>
      </c>
      <c r="V103" s="24">
        <f>+'Select Tuition Changes'!AD110-'Tuition Calculations'!AQ103</f>
        <v>22637</v>
      </c>
      <c r="W103" s="24"/>
      <c r="X103" s="24">
        <f t="shared" ref="X103:AC103" si="287">+Q103</f>
        <v>19520</v>
      </c>
      <c r="Y103" s="24">
        <f t="shared" si="287"/>
        <v>20108</v>
      </c>
      <c r="Z103" s="24">
        <f t="shared" si="287"/>
        <v>20713</v>
      </c>
      <c r="AA103" s="24">
        <f t="shared" si="287"/>
        <v>21336</v>
      </c>
      <c r="AB103" s="24">
        <f t="shared" si="287"/>
        <v>21976</v>
      </c>
      <c r="AC103" s="24">
        <f t="shared" si="287"/>
        <v>22637</v>
      </c>
      <c r="AD103" s="24"/>
      <c r="AE103" s="24">
        <f t="shared" si="211"/>
        <v>0</v>
      </c>
      <c r="AF103" s="20">
        <f t="shared" si="215"/>
        <v>0</v>
      </c>
      <c r="AG103" s="20">
        <f t="shared" si="216"/>
        <v>0</v>
      </c>
      <c r="AH103" s="20">
        <f t="shared" si="217"/>
        <v>0</v>
      </c>
      <c r="AI103" s="20">
        <f t="shared" si="218"/>
        <v>0</v>
      </c>
      <c r="AJ103" s="20">
        <f t="shared" si="219"/>
        <v>0</v>
      </c>
      <c r="AL103" s="20">
        <f>ROUND($P103*'Select Tuition Changes'!Y110,0)</f>
        <v>604</v>
      </c>
      <c r="AM103" s="20">
        <f>ROUND($P103*'Select Tuition Changes'!Z110,0)</f>
        <v>622</v>
      </c>
      <c r="AN103" s="20">
        <f>ROUND($P103*'Select Tuition Changes'!AA110,0)</f>
        <v>641</v>
      </c>
      <c r="AO103" s="20">
        <f>ROUND($P103*'Select Tuition Changes'!AB110,0)</f>
        <v>660</v>
      </c>
      <c r="AP103" s="20">
        <f>ROUND($P103*'Select Tuition Changes'!AC110,0)</f>
        <v>680</v>
      </c>
      <c r="AQ103" s="20">
        <f>ROUND($P103*'Select Tuition Changes'!AD110,0)</f>
        <v>700</v>
      </c>
      <c r="AS103" s="24">
        <f t="shared" ref="AS103:AX103" si="288">+AL103</f>
        <v>604</v>
      </c>
      <c r="AT103" s="24">
        <f t="shared" si="288"/>
        <v>622</v>
      </c>
      <c r="AU103" s="24">
        <f t="shared" si="288"/>
        <v>641</v>
      </c>
      <c r="AV103" s="24">
        <f t="shared" si="288"/>
        <v>660</v>
      </c>
      <c r="AW103" s="24">
        <f t="shared" si="288"/>
        <v>680</v>
      </c>
      <c r="AX103" s="24">
        <f t="shared" si="288"/>
        <v>700</v>
      </c>
      <c r="AZ103" s="24">
        <f t="shared" si="213"/>
        <v>0</v>
      </c>
      <c r="BA103" s="20">
        <f t="shared" si="173"/>
        <v>0</v>
      </c>
      <c r="BB103" s="20">
        <f t="shared" si="174"/>
        <v>0</v>
      </c>
      <c r="BC103" s="20">
        <f t="shared" si="175"/>
        <v>0</v>
      </c>
      <c r="BD103" s="20">
        <f t="shared" si="176"/>
        <v>0</v>
      </c>
      <c r="BE103" s="20">
        <f t="shared" si="177"/>
        <v>0</v>
      </c>
      <c r="BG103" s="26">
        <f t="shared" si="180"/>
        <v>1.0301229508196721</v>
      </c>
      <c r="BH103" s="26">
        <f t="shared" si="181"/>
        <v>1.0300875273522976</v>
      </c>
      <c r="BI103" s="26">
        <f t="shared" si="182"/>
        <v>1.0300777289624874</v>
      </c>
      <c r="BJ103" s="26">
        <f t="shared" si="183"/>
        <v>1.0299962504686915</v>
      </c>
      <c r="BK103" s="26">
        <f t="shared" si="184"/>
        <v>1.0300782672005824</v>
      </c>
      <c r="BL103" s="26"/>
      <c r="BM103" s="26">
        <f t="shared" si="185"/>
        <v>1.0301229508196721</v>
      </c>
      <c r="BN103" s="26">
        <f t="shared" si="186"/>
        <v>1.0300875273522976</v>
      </c>
      <c r="BO103" s="26">
        <f t="shared" si="187"/>
        <v>1.0300777289624874</v>
      </c>
      <c r="BP103" s="26">
        <f t="shared" si="188"/>
        <v>1.0299962504686915</v>
      </c>
      <c r="BQ103" s="26">
        <f t="shared" si="189"/>
        <v>1.0300782672005824</v>
      </c>
      <c r="BR103" s="26"/>
      <c r="BS103" s="26">
        <f t="shared" si="190"/>
        <v>0</v>
      </c>
      <c r="BT103" s="26">
        <f t="shared" si="191"/>
        <v>0</v>
      </c>
      <c r="BU103" s="26">
        <f t="shared" si="192"/>
        <v>0</v>
      </c>
      <c r="BV103" s="26">
        <f t="shared" si="193"/>
        <v>0</v>
      </c>
      <c r="BW103" s="26">
        <f t="shared" si="194"/>
        <v>0</v>
      </c>
      <c r="BX103" s="26"/>
      <c r="BY103" s="26">
        <f t="shared" si="195"/>
        <v>1.0298013245033113</v>
      </c>
      <c r="BZ103" s="26">
        <f t="shared" si="196"/>
        <v>1.0305466237942122</v>
      </c>
      <c r="CA103" s="26">
        <f t="shared" si="197"/>
        <v>1.0296411856474259</v>
      </c>
      <c r="CB103" s="26">
        <f t="shared" si="198"/>
        <v>1.0303030303030303</v>
      </c>
      <c r="CC103" s="26">
        <f t="shared" si="199"/>
        <v>1.0294117647058822</v>
      </c>
      <c r="CD103" s="26"/>
      <c r="CE103" s="26">
        <f t="shared" si="200"/>
        <v>1.0298013245033113</v>
      </c>
      <c r="CF103" s="26">
        <f t="shared" si="201"/>
        <v>1.0305466237942122</v>
      </c>
      <c r="CG103" s="26">
        <f t="shared" si="202"/>
        <v>1.0296411856474259</v>
      </c>
      <c r="CH103" s="26">
        <f t="shared" si="203"/>
        <v>1.0303030303030303</v>
      </c>
      <c r="CI103" s="26">
        <f t="shared" si="204"/>
        <v>1.0294117647058822</v>
      </c>
      <c r="CJ103" s="26"/>
      <c r="CK103" s="26">
        <f t="shared" si="205"/>
        <v>0</v>
      </c>
      <c r="CL103" s="26">
        <f t="shared" si="206"/>
        <v>0</v>
      </c>
      <c r="CM103" s="26">
        <f t="shared" si="207"/>
        <v>0</v>
      </c>
      <c r="CN103" s="26">
        <f t="shared" si="208"/>
        <v>0</v>
      </c>
      <c r="CO103" s="26">
        <f t="shared" si="209"/>
        <v>0</v>
      </c>
    </row>
    <row r="104" spans="1:93" ht="18" customHeight="1" x14ac:dyDescent="0.25">
      <c r="A104" s="13" t="s">
        <v>15</v>
      </c>
      <c r="B104" s="13" t="s">
        <v>110</v>
      </c>
      <c r="C104" s="13" t="s">
        <v>27</v>
      </c>
      <c r="D104" s="13" t="s">
        <v>27</v>
      </c>
      <c r="E104" s="13" t="s">
        <v>69</v>
      </c>
      <c r="F104" s="13" t="s">
        <v>28</v>
      </c>
      <c r="G104" s="13" t="s">
        <v>70</v>
      </c>
      <c r="H104" s="13" t="s">
        <v>15</v>
      </c>
      <c r="I104" s="13" t="s">
        <v>16</v>
      </c>
      <c r="J104" s="14">
        <f>+'Select Tuition Changes'!S111</f>
        <v>0.03</v>
      </c>
      <c r="K104" s="14">
        <f>+'Select Tuition Changes'!T111</f>
        <v>0.03</v>
      </c>
      <c r="L104" s="14">
        <f>+'Select Tuition Changes'!U111</f>
        <v>0.03</v>
      </c>
      <c r="M104" s="14">
        <f>+'Select Tuition Changes'!V111</f>
        <v>0.03</v>
      </c>
      <c r="N104" s="14">
        <f>+'Select Tuition Changes'!W111</f>
        <v>0.03</v>
      </c>
      <c r="O104" s="14"/>
      <c r="P104" s="19">
        <v>3.5000000000000003E-2</v>
      </c>
      <c r="Q104" s="24">
        <f>+'Select Tuition Changes'!Y111-'Tuition Calculations'!AL104</f>
        <v>32320</v>
      </c>
      <c r="R104" s="24">
        <f>+'Select Tuition Changes'!Z111-'Tuition Calculations'!AM104</f>
        <v>33290</v>
      </c>
      <c r="S104" s="24">
        <f>+'Select Tuition Changes'!AA111-'Tuition Calculations'!AN104</f>
        <v>34288</v>
      </c>
      <c r="T104" s="24">
        <f>+'Select Tuition Changes'!AB111-'Tuition Calculations'!AO104</f>
        <v>35319</v>
      </c>
      <c r="U104" s="24">
        <f>+'Select Tuition Changes'!AC111-'Tuition Calculations'!AP104</f>
        <v>36379</v>
      </c>
      <c r="V104" s="24">
        <f>+'Select Tuition Changes'!AD111-'Tuition Calculations'!AQ104</f>
        <v>37470</v>
      </c>
      <c r="W104" s="24"/>
      <c r="X104" s="24">
        <f t="shared" ref="X104:AC104" si="289">+Q103</f>
        <v>19520</v>
      </c>
      <c r="Y104" s="24">
        <f t="shared" si="289"/>
        <v>20108</v>
      </c>
      <c r="Z104" s="24">
        <f t="shared" si="289"/>
        <v>20713</v>
      </c>
      <c r="AA104" s="24">
        <f t="shared" si="289"/>
        <v>21336</v>
      </c>
      <c r="AB104" s="24">
        <f t="shared" si="289"/>
        <v>21976</v>
      </c>
      <c r="AC104" s="24">
        <f t="shared" si="289"/>
        <v>22637</v>
      </c>
      <c r="AD104" s="24"/>
      <c r="AE104" s="24">
        <f t="shared" si="211"/>
        <v>12800</v>
      </c>
      <c r="AF104" s="20">
        <f t="shared" si="215"/>
        <v>13182</v>
      </c>
      <c r="AG104" s="20">
        <f t="shared" si="216"/>
        <v>13575</v>
      </c>
      <c r="AH104" s="20">
        <f t="shared" si="217"/>
        <v>13983</v>
      </c>
      <c r="AI104" s="20">
        <f t="shared" si="218"/>
        <v>14403</v>
      </c>
      <c r="AJ104" s="20">
        <f t="shared" si="219"/>
        <v>14833</v>
      </c>
      <c r="AL104" s="20">
        <f>ROUND($P104*'Select Tuition Changes'!Y111,0)</f>
        <v>1172</v>
      </c>
      <c r="AM104" s="20">
        <f>ROUND($P104*'Select Tuition Changes'!Z111,0)</f>
        <v>1207</v>
      </c>
      <c r="AN104" s="20">
        <f>ROUND($P104*'Select Tuition Changes'!AA111,0)</f>
        <v>1244</v>
      </c>
      <c r="AO104" s="20">
        <f>ROUND($P104*'Select Tuition Changes'!AB111,0)</f>
        <v>1281</v>
      </c>
      <c r="AP104" s="20">
        <f>ROUND($P104*'Select Tuition Changes'!AC111,0)</f>
        <v>1319</v>
      </c>
      <c r="AQ104" s="20">
        <f>ROUND($P104*'Select Tuition Changes'!AD111,0)</f>
        <v>1359</v>
      </c>
      <c r="AS104" s="24">
        <f t="shared" ref="AS104:AX104" si="290">+AL103</f>
        <v>604</v>
      </c>
      <c r="AT104" s="24">
        <f t="shared" si="290"/>
        <v>622</v>
      </c>
      <c r="AU104" s="24">
        <f t="shared" si="290"/>
        <v>641</v>
      </c>
      <c r="AV104" s="24">
        <f t="shared" si="290"/>
        <v>660</v>
      </c>
      <c r="AW104" s="24">
        <f t="shared" si="290"/>
        <v>680</v>
      </c>
      <c r="AX104" s="24">
        <f t="shared" si="290"/>
        <v>700</v>
      </c>
      <c r="AZ104" s="24">
        <f t="shared" si="213"/>
        <v>568</v>
      </c>
      <c r="BA104" s="20">
        <f t="shared" si="173"/>
        <v>585</v>
      </c>
      <c r="BB104" s="20">
        <f t="shared" si="174"/>
        <v>603</v>
      </c>
      <c r="BC104" s="20">
        <f t="shared" si="175"/>
        <v>621</v>
      </c>
      <c r="BD104" s="20">
        <f t="shared" si="176"/>
        <v>639</v>
      </c>
      <c r="BE104" s="20">
        <f t="shared" si="177"/>
        <v>659</v>
      </c>
      <c r="BG104" s="26">
        <f t="shared" si="180"/>
        <v>1.0300123762376239</v>
      </c>
      <c r="BH104" s="26">
        <f t="shared" si="181"/>
        <v>1.0299789726644637</v>
      </c>
      <c r="BI104" s="26">
        <f t="shared" si="182"/>
        <v>1.0300688287447504</v>
      </c>
      <c r="BJ104" s="26">
        <f t="shared" si="183"/>
        <v>1.0300121747501345</v>
      </c>
      <c r="BK104" s="26">
        <f t="shared" si="184"/>
        <v>1.0299898292971219</v>
      </c>
      <c r="BL104" s="26"/>
      <c r="BM104" s="26">
        <f t="shared" si="185"/>
        <v>1.0301229508196721</v>
      </c>
      <c r="BN104" s="26">
        <f t="shared" si="186"/>
        <v>1.0300875273522976</v>
      </c>
      <c r="BO104" s="26">
        <f t="shared" si="187"/>
        <v>1.0300777289624874</v>
      </c>
      <c r="BP104" s="26">
        <f t="shared" si="188"/>
        <v>1.0299962504686915</v>
      </c>
      <c r="BQ104" s="26">
        <f t="shared" si="189"/>
        <v>1.0300782672005824</v>
      </c>
      <c r="BR104" s="26"/>
      <c r="BS104" s="26">
        <f t="shared" si="190"/>
        <v>1.0298437499999999</v>
      </c>
      <c r="BT104" s="26">
        <f t="shared" si="191"/>
        <v>1.0298133818843878</v>
      </c>
      <c r="BU104" s="26">
        <f t="shared" si="192"/>
        <v>1.0300552486187846</v>
      </c>
      <c r="BV104" s="26">
        <f t="shared" si="193"/>
        <v>1.0300364728599014</v>
      </c>
      <c r="BW104" s="26">
        <f t="shared" si="194"/>
        <v>1.0298548913420815</v>
      </c>
      <c r="BX104" s="26"/>
      <c r="BY104" s="26">
        <f t="shared" si="195"/>
        <v>1.0298634812286689</v>
      </c>
      <c r="BZ104" s="26">
        <f t="shared" si="196"/>
        <v>1.0306545153272577</v>
      </c>
      <c r="CA104" s="26">
        <f t="shared" si="197"/>
        <v>1.029742765273312</v>
      </c>
      <c r="CB104" s="26">
        <f t="shared" si="198"/>
        <v>1.029664324746292</v>
      </c>
      <c r="CC104" s="26">
        <f t="shared" si="199"/>
        <v>1.0303260045489007</v>
      </c>
      <c r="CD104" s="26"/>
      <c r="CE104" s="26">
        <f t="shared" si="200"/>
        <v>1.0298013245033113</v>
      </c>
      <c r="CF104" s="26">
        <f t="shared" si="201"/>
        <v>1.0305466237942122</v>
      </c>
      <c r="CG104" s="26">
        <f t="shared" si="202"/>
        <v>1.0296411856474259</v>
      </c>
      <c r="CH104" s="26">
        <f t="shared" si="203"/>
        <v>1.0303030303030303</v>
      </c>
      <c r="CI104" s="26">
        <f t="shared" si="204"/>
        <v>1.0294117647058822</v>
      </c>
      <c r="CJ104" s="26"/>
      <c r="CK104" s="26">
        <f t="shared" si="205"/>
        <v>1.0299295774647887</v>
      </c>
      <c r="CL104" s="26">
        <f t="shared" si="206"/>
        <v>1.0307692307692307</v>
      </c>
      <c r="CM104" s="26">
        <f t="shared" si="207"/>
        <v>1.0298507462686568</v>
      </c>
      <c r="CN104" s="26">
        <f t="shared" si="208"/>
        <v>1.0289855072463767</v>
      </c>
      <c r="CO104" s="26">
        <f t="shared" si="209"/>
        <v>1.0312989045383412</v>
      </c>
    </row>
    <row r="105" spans="1:93" ht="18" customHeight="1" x14ac:dyDescent="0.25">
      <c r="A105" s="13" t="s">
        <v>15</v>
      </c>
      <c r="B105" s="13" t="s">
        <v>110</v>
      </c>
      <c r="C105" s="13" t="s">
        <v>27</v>
      </c>
      <c r="D105" s="13" t="s">
        <v>27</v>
      </c>
      <c r="E105" s="13" t="s">
        <v>69</v>
      </c>
      <c r="F105" s="13" t="s">
        <v>43</v>
      </c>
      <c r="G105" s="13" t="s">
        <v>71</v>
      </c>
      <c r="H105" s="13" t="s">
        <v>13</v>
      </c>
      <c r="I105" s="13" t="s">
        <v>14</v>
      </c>
      <c r="J105" s="14">
        <f>+'Select Tuition Changes'!S112</f>
        <v>0.03</v>
      </c>
      <c r="K105" s="14">
        <f>+'Select Tuition Changes'!T112</f>
        <v>0.03</v>
      </c>
      <c r="L105" s="14">
        <f>+'Select Tuition Changes'!U112</f>
        <v>0.03</v>
      </c>
      <c r="M105" s="14">
        <f>+'Select Tuition Changes'!V112</f>
        <v>0.03</v>
      </c>
      <c r="N105" s="14">
        <f>+'Select Tuition Changes'!W112</f>
        <v>0.03</v>
      </c>
      <c r="O105" s="14"/>
      <c r="P105" s="19">
        <v>0.03</v>
      </c>
      <c r="Q105" s="24">
        <f>+'Select Tuition Changes'!Y112-'Tuition Calculations'!AL105</f>
        <v>18950</v>
      </c>
      <c r="R105" s="24">
        <f>+'Select Tuition Changes'!Z112-'Tuition Calculations'!AM105</f>
        <v>19520</v>
      </c>
      <c r="S105" s="24">
        <f>+'Select Tuition Changes'!AA112-'Tuition Calculations'!AN105</f>
        <v>20108</v>
      </c>
      <c r="T105" s="24">
        <f>+'Select Tuition Changes'!AB112-'Tuition Calculations'!AO105</f>
        <v>20713</v>
      </c>
      <c r="U105" s="24">
        <f>+'Select Tuition Changes'!AC112-'Tuition Calculations'!AP105</f>
        <v>21336</v>
      </c>
      <c r="V105" s="24">
        <f>+'Select Tuition Changes'!AD112-'Tuition Calculations'!AQ105</f>
        <v>21976</v>
      </c>
      <c r="W105" s="24"/>
      <c r="X105" s="24">
        <f t="shared" ref="X105:AC105" si="291">+Q105</f>
        <v>18950</v>
      </c>
      <c r="Y105" s="24">
        <f t="shared" si="291"/>
        <v>19520</v>
      </c>
      <c r="Z105" s="24">
        <f t="shared" si="291"/>
        <v>20108</v>
      </c>
      <c r="AA105" s="24">
        <f t="shared" si="291"/>
        <v>20713</v>
      </c>
      <c r="AB105" s="24">
        <f t="shared" si="291"/>
        <v>21336</v>
      </c>
      <c r="AC105" s="24">
        <f t="shared" si="291"/>
        <v>21976</v>
      </c>
      <c r="AD105" s="24"/>
      <c r="AE105" s="24">
        <f t="shared" si="211"/>
        <v>0</v>
      </c>
      <c r="AF105" s="20">
        <f t="shared" si="215"/>
        <v>0</v>
      </c>
      <c r="AG105" s="20">
        <f t="shared" si="216"/>
        <v>0</v>
      </c>
      <c r="AH105" s="20">
        <f t="shared" si="217"/>
        <v>0</v>
      </c>
      <c r="AI105" s="20">
        <f t="shared" si="218"/>
        <v>0</v>
      </c>
      <c r="AJ105" s="20">
        <f t="shared" si="219"/>
        <v>0</v>
      </c>
      <c r="AL105" s="20">
        <f>ROUND($P105*'Select Tuition Changes'!Y112,0)</f>
        <v>586</v>
      </c>
      <c r="AM105" s="20">
        <f>ROUND($P105*'Select Tuition Changes'!Z112,0)</f>
        <v>604</v>
      </c>
      <c r="AN105" s="20">
        <f>ROUND($P105*'Select Tuition Changes'!AA112,0)</f>
        <v>622</v>
      </c>
      <c r="AO105" s="20">
        <f>ROUND($P105*'Select Tuition Changes'!AB112,0)</f>
        <v>641</v>
      </c>
      <c r="AP105" s="20">
        <f>ROUND($P105*'Select Tuition Changes'!AC112,0)</f>
        <v>660</v>
      </c>
      <c r="AQ105" s="20">
        <f>ROUND($P105*'Select Tuition Changes'!AD112,0)</f>
        <v>680</v>
      </c>
      <c r="AS105" s="24">
        <f t="shared" ref="AS105:AX105" si="292">+AL105</f>
        <v>586</v>
      </c>
      <c r="AT105" s="24">
        <f t="shared" si="292"/>
        <v>604</v>
      </c>
      <c r="AU105" s="24">
        <f t="shared" si="292"/>
        <v>622</v>
      </c>
      <c r="AV105" s="24">
        <f t="shared" si="292"/>
        <v>641</v>
      </c>
      <c r="AW105" s="24">
        <f t="shared" si="292"/>
        <v>660</v>
      </c>
      <c r="AX105" s="24">
        <f t="shared" si="292"/>
        <v>680</v>
      </c>
      <c r="AZ105" s="24">
        <f t="shared" si="213"/>
        <v>0</v>
      </c>
      <c r="BA105" s="20">
        <f t="shared" si="173"/>
        <v>0</v>
      </c>
      <c r="BB105" s="20">
        <f t="shared" si="174"/>
        <v>0</v>
      </c>
      <c r="BC105" s="20">
        <f t="shared" si="175"/>
        <v>0</v>
      </c>
      <c r="BD105" s="20">
        <f t="shared" si="176"/>
        <v>0</v>
      </c>
      <c r="BE105" s="20">
        <f t="shared" si="177"/>
        <v>0</v>
      </c>
      <c r="BG105" s="26">
        <f t="shared" si="180"/>
        <v>1.0300791556728233</v>
      </c>
      <c r="BH105" s="26">
        <f t="shared" si="181"/>
        <v>1.0301229508196721</v>
      </c>
      <c r="BI105" s="26">
        <f t="shared" si="182"/>
        <v>1.0300875273522976</v>
      </c>
      <c r="BJ105" s="26">
        <f t="shared" si="183"/>
        <v>1.0300777289624874</v>
      </c>
      <c r="BK105" s="26">
        <f t="shared" si="184"/>
        <v>1.0299962504686915</v>
      </c>
      <c r="BL105" s="26"/>
      <c r="BM105" s="26">
        <f t="shared" si="185"/>
        <v>1.0300791556728233</v>
      </c>
      <c r="BN105" s="26">
        <f t="shared" si="186"/>
        <v>1.0301229508196721</v>
      </c>
      <c r="BO105" s="26">
        <f t="shared" si="187"/>
        <v>1.0300875273522976</v>
      </c>
      <c r="BP105" s="26">
        <f t="shared" si="188"/>
        <v>1.0300777289624874</v>
      </c>
      <c r="BQ105" s="26">
        <f t="shared" si="189"/>
        <v>1.0299962504686915</v>
      </c>
      <c r="BR105" s="26"/>
      <c r="BS105" s="26">
        <f t="shared" si="190"/>
        <v>0</v>
      </c>
      <c r="BT105" s="26">
        <f t="shared" si="191"/>
        <v>0</v>
      </c>
      <c r="BU105" s="26">
        <f t="shared" si="192"/>
        <v>0</v>
      </c>
      <c r="BV105" s="26">
        <f t="shared" si="193"/>
        <v>0</v>
      </c>
      <c r="BW105" s="26">
        <f t="shared" si="194"/>
        <v>0</v>
      </c>
      <c r="BX105" s="26"/>
      <c r="BY105" s="26">
        <f t="shared" si="195"/>
        <v>1.0307167235494881</v>
      </c>
      <c r="BZ105" s="26">
        <f t="shared" si="196"/>
        <v>1.0298013245033113</v>
      </c>
      <c r="CA105" s="26">
        <f t="shared" si="197"/>
        <v>1.0305466237942122</v>
      </c>
      <c r="CB105" s="26">
        <f t="shared" si="198"/>
        <v>1.0296411856474259</v>
      </c>
      <c r="CC105" s="26">
        <f t="shared" si="199"/>
        <v>1.0303030303030303</v>
      </c>
      <c r="CD105" s="26"/>
      <c r="CE105" s="26">
        <f t="shared" si="200"/>
        <v>1.0307167235494881</v>
      </c>
      <c r="CF105" s="26">
        <f t="shared" si="201"/>
        <v>1.0298013245033113</v>
      </c>
      <c r="CG105" s="26">
        <f t="shared" si="202"/>
        <v>1.0305466237942122</v>
      </c>
      <c r="CH105" s="26">
        <f t="shared" si="203"/>
        <v>1.0296411856474259</v>
      </c>
      <c r="CI105" s="26">
        <f t="shared" si="204"/>
        <v>1.0303030303030303</v>
      </c>
      <c r="CJ105" s="26"/>
      <c r="CK105" s="26">
        <f t="shared" si="205"/>
        <v>0</v>
      </c>
      <c r="CL105" s="26">
        <f t="shared" si="206"/>
        <v>0</v>
      </c>
      <c r="CM105" s="26">
        <f t="shared" si="207"/>
        <v>0</v>
      </c>
      <c r="CN105" s="26">
        <f t="shared" si="208"/>
        <v>0</v>
      </c>
      <c r="CO105" s="26">
        <f t="shared" si="209"/>
        <v>0</v>
      </c>
    </row>
    <row r="106" spans="1:93" ht="18" customHeight="1" x14ac:dyDescent="0.25">
      <c r="A106" s="13" t="s">
        <v>15</v>
      </c>
      <c r="B106" s="13" t="s">
        <v>110</v>
      </c>
      <c r="C106" s="13" t="s">
        <v>27</v>
      </c>
      <c r="D106" s="13" t="s">
        <v>27</v>
      </c>
      <c r="E106" s="13" t="s">
        <v>69</v>
      </c>
      <c r="F106" s="13" t="s">
        <v>43</v>
      </c>
      <c r="G106" s="13" t="s">
        <v>71</v>
      </c>
      <c r="H106" s="13" t="s">
        <v>15</v>
      </c>
      <c r="I106" s="13" t="s">
        <v>16</v>
      </c>
      <c r="J106" s="14">
        <f>+'Select Tuition Changes'!S113</f>
        <v>0.03</v>
      </c>
      <c r="K106" s="14">
        <f>+'Select Tuition Changes'!T113</f>
        <v>0.03</v>
      </c>
      <c r="L106" s="14">
        <f>+'Select Tuition Changes'!U113</f>
        <v>0.03</v>
      </c>
      <c r="M106" s="14">
        <f>+'Select Tuition Changes'!V113</f>
        <v>0.03</v>
      </c>
      <c r="N106" s="14">
        <f>+'Select Tuition Changes'!W113</f>
        <v>0.03</v>
      </c>
      <c r="O106" s="14"/>
      <c r="P106" s="19">
        <v>3.5000000000000003E-2</v>
      </c>
      <c r="Q106" s="24">
        <f>+'Select Tuition Changes'!Y113-'Tuition Calculations'!AL106</f>
        <v>31379</v>
      </c>
      <c r="R106" s="24">
        <f>+'Select Tuition Changes'!Z113-'Tuition Calculations'!AM106</f>
        <v>32323</v>
      </c>
      <c r="S106" s="24">
        <f>+'Select Tuition Changes'!AA113-'Tuition Calculations'!AN106</f>
        <v>33292</v>
      </c>
      <c r="T106" s="24">
        <f>+'Select Tuition Changes'!AB113-'Tuition Calculations'!AO106</f>
        <v>34291</v>
      </c>
      <c r="U106" s="24">
        <f>+'Select Tuition Changes'!AC113-'Tuition Calculations'!AP106</f>
        <v>35322</v>
      </c>
      <c r="V106" s="24">
        <f>+'Select Tuition Changes'!AD113-'Tuition Calculations'!AQ106</f>
        <v>36384</v>
      </c>
      <c r="W106" s="24"/>
      <c r="X106" s="24">
        <f t="shared" ref="X106:AC106" si="293">+Q105</f>
        <v>18950</v>
      </c>
      <c r="Y106" s="24">
        <f t="shared" si="293"/>
        <v>19520</v>
      </c>
      <c r="Z106" s="24">
        <f t="shared" si="293"/>
        <v>20108</v>
      </c>
      <c r="AA106" s="24">
        <f t="shared" si="293"/>
        <v>20713</v>
      </c>
      <c r="AB106" s="24">
        <f t="shared" si="293"/>
        <v>21336</v>
      </c>
      <c r="AC106" s="24">
        <f t="shared" si="293"/>
        <v>21976</v>
      </c>
      <c r="AD106" s="24"/>
      <c r="AE106" s="24">
        <f t="shared" si="211"/>
        <v>12429</v>
      </c>
      <c r="AF106" s="20">
        <f t="shared" si="215"/>
        <v>12803</v>
      </c>
      <c r="AG106" s="20">
        <f t="shared" si="216"/>
        <v>13184</v>
      </c>
      <c r="AH106" s="20">
        <f t="shared" si="217"/>
        <v>13578</v>
      </c>
      <c r="AI106" s="20">
        <f t="shared" si="218"/>
        <v>13986</v>
      </c>
      <c r="AJ106" s="20">
        <f t="shared" si="219"/>
        <v>14408</v>
      </c>
      <c r="AL106" s="20">
        <f>ROUND($P106*'Select Tuition Changes'!Y113,0)</f>
        <v>1138</v>
      </c>
      <c r="AM106" s="20">
        <f>ROUND($P106*'Select Tuition Changes'!Z113,0)</f>
        <v>1172</v>
      </c>
      <c r="AN106" s="20">
        <f>ROUND($P106*'Select Tuition Changes'!AA113,0)</f>
        <v>1208</v>
      </c>
      <c r="AO106" s="20">
        <f>ROUND($P106*'Select Tuition Changes'!AB113,0)</f>
        <v>1244</v>
      </c>
      <c r="AP106" s="20">
        <f>ROUND($P106*'Select Tuition Changes'!AC113,0)</f>
        <v>1281</v>
      </c>
      <c r="AQ106" s="20">
        <f>ROUND($P106*'Select Tuition Changes'!AD113,0)</f>
        <v>1320</v>
      </c>
      <c r="AS106" s="24">
        <f t="shared" ref="AS106:AX106" si="294">+AL105</f>
        <v>586</v>
      </c>
      <c r="AT106" s="24">
        <f t="shared" si="294"/>
        <v>604</v>
      </c>
      <c r="AU106" s="24">
        <f t="shared" si="294"/>
        <v>622</v>
      </c>
      <c r="AV106" s="24">
        <f t="shared" si="294"/>
        <v>641</v>
      </c>
      <c r="AW106" s="24">
        <f t="shared" si="294"/>
        <v>660</v>
      </c>
      <c r="AX106" s="24">
        <f t="shared" si="294"/>
        <v>680</v>
      </c>
      <c r="AZ106" s="24">
        <f t="shared" si="213"/>
        <v>552</v>
      </c>
      <c r="BA106" s="20">
        <f t="shared" si="173"/>
        <v>568</v>
      </c>
      <c r="BB106" s="20">
        <f t="shared" si="174"/>
        <v>586</v>
      </c>
      <c r="BC106" s="20">
        <f t="shared" si="175"/>
        <v>603</v>
      </c>
      <c r="BD106" s="20">
        <f t="shared" si="176"/>
        <v>621</v>
      </c>
      <c r="BE106" s="20">
        <f t="shared" si="177"/>
        <v>640</v>
      </c>
      <c r="BG106" s="26">
        <f t="shared" si="180"/>
        <v>1.0300838140157431</v>
      </c>
      <c r="BH106" s="26">
        <f t="shared" si="181"/>
        <v>1.0299786529715682</v>
      </c>
      <c r="BI106" s="26">
        <f t="shared" si="182"/>
        <v>1.0300072089390844</v>
      </c>
      <c r="BJ106" s="26">
        <f t="shared" si="183"/>
        <v>1.0300661981277885</v>
      </c>
      <c r="BK106" s="26">
        <f t="shared" si="184"/>
        <v>1.0300662476643452</v>
      </c>
      <c r="BL106" s="26"/>
      <c r="BM106" s="26">
        <f t="shared" si="185"/>
        <v>1.0300791556728233</v>
      </c>
      <c r="BN106" s="26">
        <f t="shared" si="186"/>
        <v>1.0301229508196721</v>
      </c>
      <c r="BO106" s="26">
        <f t="shared" si="187"/>
        <v>1.0300875273522976</v>
      </c>
      <c r="BP106" s="26">
        <f t="shared" si="188"/>
        <v>1.0300777289624874</v>
      </c>
      <c r="BQ106" s="26">
        <f t="shared" si="189"/>
        <v>1.0299962504686915</v>
      </c>
      <c r="BR106" s="26"/>
      <c r="BS106" s="26">
        <f t="shared" si="190"/>
        <v>1.0300909164051815</v>
      </c>
      <c r="BT106" s="26">
        <f t="shared" si="191"/>
        <v>1.0297586503163321</v>
      </c>
      <c r="BU106" s="26">
        <f t="shared" si="192"/>
        <v>1.029884708737864</v>
      </c>
      <c r="BV106" s="26">
        <f t="shared" si="193"/>
        <v>1.0300486080424216</v>
      </c>
      <c r="BW106" s="26">
        <f t="shared" si="194"/>
        <v>1.0301730301730301</v>
      </c>
      <c r="BX106" s="26"/>
      <c r="BY106" s="26">
        <f t="shared" si="195"/>
        <v>1.0298769771528997</v>
      </c>
      <c r="BZ106" s="26">
        <f t="shared" si="196"/>
        <v>1.0307167235494881</v>
      </c>
      <c r="CA106" s="26">
        <f t="shared" si="197"/>
        <v>1.0298013245033113</v>
      </c>
      <c r="CB106" s="26">
        <f t="shared" si="198"/>
        <v>1.029742765273312</v>
      </c>
      <c r="CC106" s="26">
        <f t="shared" si="199"/>
        <v>1.0304449648711944</v>
      </c>
      <c r="CD106" s="26"/>
      <c r="CE106" s="26">
        <f t="shared" si="200"/>
        <v>1.0307167235494881</v>
      </c>
      <c r="CF106" s="26">
        <f t="shared" si="201"/>
        <v>1.0298013245033113</v>
      </c>
      <c r="CG106" s="26">
        <f t="shared" si="202"/>
        <v>1.0305466237942122</v>
      </c>
      <c r="CH106" s="26">
        <f t="shared" si="203"/>
        <v>1.0296411856474259</v>
      </c>
      <c r="CI106" s="26">
        <f t="shared" si="204"/>
        <v>1.0303030303030303</v>
      </c>
      <c r="CJ106" s="26"/>
      <c r="CK106" s="26">
        <f t="shared" si="205"/>
        <v>1.0289855072463767</v>
      </c>
      <c r="CL106" s="26">
        <f t="shared" si="206"/>
        <v>1.0316901408450705</v>
      </c>
      <c r="CM106" s="26">
        <f t="shared" si="207"/>
        <v>1.0290102389078499</v>
      </c>
      <c r="CN106" s="26">
        <f t="shared" si="208"/>
        <v>1.0298507462686568</v>
      </c>
      <c r="CO106" s="26">
        <f t="shared" si="209"/>
        <v>1.0305958132045088</v>
      </c>
    </row>
  </sheetData>
  <mergeCells count="22">
    <mergeCell ref="CK1:CO1"/>
    <mergeCell ref="Q1:V1"/>
    <mergeCell ref="X1:AC1"/>
    <mergeCell ref="AE1:AJ1"/>
    <mergeCell ref="AL1:AQ1"/>
    <mergeCell ref="AS1:AX1"/>
    <mergeCell ref="AZ1:BE1"/>
    <mergeCell ref="BG1:BK1"/>
    <mergeCell ref="BM1:BQ1"/>
    <mergeCell ref="BS1:BW1"/>
    <mergeCell ref="BY1:CC1"/>
    <mergeCell ref="CE1:CI1"/>
    <mergeCell ref="J1:N1"/>
    <mergeCell ref="A1:A2"/>
    <mergeCell ref="I1:I2"/>
    <mergeCell ref="H1:H2"/>
    <mergeCell ref="G1:G2"/>
    <mergeCell ref="F1:F2"/>
    <mergeCell ref="E1:E2"/>
    <mergeCell ref="D1:D2"/>
    <mergeCell ref="C1:C2"/>
    <mergeCell ref="B1:B2"/>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showGridLines="0" workbookViewId="0">
      <selection activeCell="J3" sqref="J3"/>
    </sheetView>
  </sheetViews>
  <sheetFormatPr defaultRowHeight="14.25" x14ac:dyDescent="0.25"/>
  <cols>
    <col min="1" max="1" width="4.28515625" style="308" customWidth="1"/>
    <col min="2" max="2" width="81" style="299" customWidth="1"/>
    <col min="3" max="16384" width="9.140625" style="299"/>
  </cols>
  <sheetData>
    <row r="1" spans="1:2" ht="30.75" customHeight="1" x14ac:dyDescent="0.25">
      <c r="A1" s="354" t="s">
        <v>311</v>
      </c>
      <c r="B1" s="354"/>
    </row>
    <row r="2" spans="1:2" ht="138" customHeight="1" x14ac:dyDescent="0.25">
      <c r="A2" s="355" t="s">
        <v>419</v>
      </c>
      <c r="B2" s="355"/>
    </row>
    <row r="3" spans="1:2" ht="27.75" customHeight="1" x14ac:dyDescent="0.25">
      <c r="A3" s="354" t="s">
        <v>312</v>
      </c>
      <c r="B3" s="354"/>
    </row>
    <row r="4" spans="1:2" ht="97.5" customHeight="1" x14ac:dyDescent="0.25">
      <c r="A4" s="300">
        <v>1</v>
      </c>
      <c r="B4" s="301" t="s">
        <v>418</v>
      </c>
    </row>
    <row r="5" spans="1:2" ht="82.5" customHeight="1" x14ac:dyDescent="0.25">
      <c r="A5" s="300">
        <v>2</v>
      </c>
      <c r="B5" s="332" t="s">
        <v>443</v>
      </c>
    </row>
    <row r="6" spans="1:2" ht="25.5" customHeight="1" x14ac:dyDescent="0.25">
      <c r="A6" s="354" t="s">
        <v>314</v>
      </c>
      <c r="B6" s="354"/>
    </row>
    <row r="7" spans="1:2" ht="24" customHeight="1" x14ac:dyDescent="0.25">
      <c r="A7" s="302" t="s">
        <v>315</v>
      </c>
      <c r="B7" s="303"/>
    </row>
    <row r="8" spans="1:2" ht="28.5" x14ac:dyDescent="0.25">
      <c r="A8" s="304">
        <v>1</v>
      </c>
      <c r="B8" s="301" t="s">
        <v>316</v>
      </c>
    </row>
    <row r="9" spans="1:2" ht="69.75" customHeight="1" x14ac:dyDescent="0.25">
      <c r="A9" s="304">
        <v>2</v>
      </c>
      <c r="B9" s="301" t="s">
        <v>317</v>
      </c>
    </row>
    <row r="10" spans="1:2" ht="50.25" hidden="1" customHeight="1" x14ac:dyDescent="0.25">
      <c r="A10" s="304">
        <v>3</v>
      </c>
      <c r="B10" s="305" t="s">
        <v>318</v>
      </c>
    </row>
    <row r="11" spans="1:2" ht="24.75" customHeight="1" x14ac:dyDescent="0.25">
      <c r="A11" s="302" t="s">
        <v>319</v>
      </c>
      <c r="B11" s="306"/>
    </row>
    <row r="12" spans="1:2" ht="60" customHeight="1" x14ac:dyDescent="0.25">
      <c r="A12" s="307">
        <v>1</v>
      </c>
      <c r="B12" s="332" t="s">
        <v>320</v>
      </c>
    </row>
    <row r="13" spans="1:2" ht="66.75" customHeight="1" x14ac:dyDescent="0.25">
      <c r="A13" s="307">
        <v>2</v>
      </c>
      <c r="B13" s="332" t="s">
        <v>420</v>
      </c>
    </row>
    <row r="14" spans="1:2" ht="24.75" customHeight="1" x14ac:dyDescent="0.25">
      <c r="A14" s="302" t="s">
        <v>442</v>
      </c>
      <c r="B14" s="302"/>
    </row>
    <row r="15" spans="1:2" ht="78" customHeight="1" x14ac:dyDescent="0.25">
      <c r="A15" s="343">
        <v>1</v>
      </c>
      <c r="B15" s="344" t="s">
        <v>313</v>
      </c>
    </row>
    <row r="16" spans="1:2" x14ac:dyDescent="0.25">
      <c r="B16" s="306"/>
    </row>
    <row r="17" spans="2:2" x14ac:dyDescent="0.25">
      <c r="B17" s="306"/>
    </row>
    <row r="18" spans="2:2" x14ac:dyDescent="0.25">
      <c r="B18" s="306"/>
    </row>
    <row r="19" spans="2:2" x14ac:dyDescent="0.25">
      <c r="B19" s="306"/>
    </row>
    <row r="20" spans="2:2" x14ac:dyDescent="0.25">
      <c r="B20" s="306"/>
    </row>
    <row r="21" spans="2:2" x14ac:dyDescent="0.25">
      <c r="B21" s="306"/>
    </row>
    <row r="22" spans="2:2" x14ac:dyDescent="0.25">
      <c r="B22" s="306"/>
    </row>
    <row r="23" spans="2:2" x14ac:dyDescent="0.25">
      <c r="B23" s="306"/>
    </row>
    <row r="24" spans="2:2" x14ac:dyDescent="0.25">
      <c r="B24" s="306"/>
    </row>
    <row r="25" spans="2:2" x14ac:dyDescent="0.25">
      <c r="B25" s="306"/>
    </row>
    <row r="26" spans="2:2" x14ac:dyDescent="0.25">
      <c r="B26" s="306"/>
    </row>
    <row r="27" spans="2:2" x14ac:dyDescent="0.25">
      <c r="B27" s="306"/>
    </row>
    <row r="28" spans="2:2" x14ac:dyDescent="0.25">
      <c r="B28" s="306"/>
    </row>
    <row r="29" spans="2:2" x14ac:dyDescent="0.25">
      <c r="B29" s="306"/>
    </row>
    <row r="30" spans="2:2" x14ac:dyDescent="0.25">
      <c r="B30" s="306"/>
    </row>
    <row r="31" spans="2:2" x14ac:dyDescent="0.25">
      <c r="B31" s="306"/>
    </row>
    <row r="32" spans="2:2" x14ac:dyDescent="0.25">
      <c r="B32" s="306"/>
    </row>
    <row r="33" spans="2:2" x14ac:dyDescent="0.25">
      <c r="B33" s="306"/>
    </row>
    <row r="34" spans="2:2" x14ac:dyDescent="0.25">
      <c r="B34" s="306"/>
    </row>
    <row r="35" spans="2:2" x14ac:dyDescent="0.25">
      <c r="B35" s="306"/>
    </row>
    <row r="36" spans="2:2" x14ac:dyDescent="0.25">
      <c r="B36" s="306"/>
    </row>
    <row r="37" spans="2:2" x14ac:dyDescent="0.25">
      <c r="B37" s="306"/>
    </row>
    <row r="38" spans="2:2" x14ac:dyDescent="0.25">
      <c r="B38" s="306"/>
    </row>
    <row r="39" spans="2:2" x14ac:dyDescent="0.25">
      <c r="B39" s="306"/>
    </row>
    <row r="40" spans="2:2" x14ac:dyDescent="0.25">
      <c r="B40" s="306"/>
    </row>
    <row r="41" spans="2:2" x14ac:dyDescent="0.25">
      <c r="B41" s="306"/>
    </row>
  </sheetData>
  <mergeCells count="4">
    <mergeCell ref="A1:B1"/>
    <mergeCell ref="A2:B2"/>
    <mergeCell ref="A3:B3"/>
    <mergeCell ref="A6:B6"/>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R8"/>
  <sheetViews>
    <sheetView workbookViewId="0">
      <selection activeCell="K4" sqref="K4"/>
    </sheetView>
  </sheetViews>
  <sheetFormatPr defaultRowHeight="15" outlineLevelCol="1" x14ac:dyDescent="0.25"/>
  <cols>
    <col min="1" max="1" width="32.7109375" style="151" customWidth="1"/>
    <col min="2" max="2" width="12.28515625" style="151" hidden="1" customWidth="1"/>
    <col min="3" max="3" width="19.42578125" style="151" hidden="1" customWidth="1"/>
    <col min="4" max="4" width="12.85546875" style="151" hidden="1" customWidth="1"/>
    <col min="5" max="5" width="2.85546875" style="151" hidden="1" customWidth="1"/>
    <col min="6" max="6" width="18.42578125" style="151" hidden="1" customWidth="1"/>
    <col min="7" max="7" width="14.5703125" style="151" hidden="1" customWidth="1" outlineLevel="1"/>
    <col min="8" max="8" width="11.5703125" style="151" hidden="1" customWidth="1" outlineLevel="1"/>
    <col min="9" max="9" width="16.5703125" style="151" customWidth="1" collapsed="1"/>
    <col min="10" max="10" width="4.85546875" style="151" customWidth="1"/>
    <col min="11" max="11" width="17.140625" style="151" customWidth="1"/>
    <col min="12" max="12" width="21" style="151" customWidth="1"/>
    <col min="13" max="13" width="4.140625" style="151" customWidth="1"/>
    <col min="14" max="14" width="19.140625" style="151" customWidth="1"/>
    <col min="15" max="16384" width="9.140625" style="151"/>
  </cols>
  <sheetData>
    <row r="1" spans="1:18" ht="30.75" thickBot="1" x14ac:dyDescent="0.3">
      <c r="A1" s="257" t="s">
        <v>301</v>
      </c>
      <c r="B1" s="258"/>
      <c r="C1" s="30"/>
      <c r="D1" s="258"/>
      <c r="E1" s="258"/>
      <c r="F1" s="258"/>
      <c r="G1" s="258"/>
      <c r="H1" s="258"/>
      <c r="I1" s="259">
        <v>0.7</v>
      </c>
      <c r="J1" s="45"/>
      <c r="K1" s="45"/>
    </row>
    <row r="2" spans="1:18" x14ac:dyDescent="0.25">
      <c r="A2" s="260"/>
      <c r="B2" s="258"/>
      <c r="C2" s="30"/>
      <c r="D2" s="258"/>
      <c r="E2" s="258"/>
      <c r="F2" s="258"/>
      <c r="G2" s="258"/>
      <c r="H2" s="258"/>
      <c r="I2" s="261"/>
      <c r="J2" s="45"/>
      <c r="K2" s="45"/>
    </row>
    <row r="3" spans="1:18" ht="15.75" thickBot="1" x14ac:dyDescent="0.3">
      <c r="I3" s="45" t="s">
        <v>302</v>
      </c>
      <c r="J3" s="45"/>
      <c r="K3" s="45" t="s">
        <v>197</v>
      </c>
    </row>
    <row r="4" spans="1:18" ht="30.75" thickBot="1" x14ac:dyDescent="0.3">
      <c r="A4" s="262" t="s">
        <v>303</v>
      </c>
      <c r="I4" s="263">
        <v>0.6</v>
      </c>
      <c r="J4" s="264"/>
      <c r="K4" s="263">
        <v>0.2</v>
      </c>
    </row>
    <row r="5" spans="1:18" ht="16.5" thickBot="1" x14ac:dyDescent="0.3">
      <c r="A5" s="45"/>
      <c r="I5" s="264"/>
      <c r="J5" s="264"/>
      <c r="K5" s="264"/>
    </row>
    <row r="6" spans="1:18" ht="45.75" thickBot="1" x14ac:dyDescent="0.3">
      <c r="A6" s="262" t="s">
        <v>304</v>
      </c>
      <c r="I6" s="263">
        <v>0</v>
      </c>
      <c r="J6" s="265"/>
      <c r="K6" s="263">
        <v>0.8</v>
      </c>
    </row>
    <row r="7" spans="1:18" ht="16.5" thickBot="1" x14ac:dyDescent="0.3">
      <c r="A7" s="45"/>
      <c r="I7" s="264"/>
      <c r="J7" s="264"/>
      <c r="K7" s="264"/>
    </row>
    <row r="8" spans="1:18" ht="49.5" customHeight="1" thickBot="1" x14ac:dyDescent="0.3">
      <c r="A8" s="262" t="s">
        <v>305</v>
      </c>
      <c r="I8" s="263">
        <v>0.4</v>
      </c>
      <c r="J8" s="265"/>
      <c r="K8" s="263">
        <v>0</v>
      </c>
      <c r="R8" s="266"/>
    </row>
  </sheetData>
  <sheetProtection selectLockedCells="1"/>
  <pageMargins left="0.7" right="0.2" top="0.5" bottom="0.5" header="0.05" footer="0.05"/>
  <pageSetup orientation="landscape" r:id="rId1"/>
  <headerFooter>
    <oddFooter xml:space="preserve">&amp;L&amp;9&amp;Z&amp;F, &amp;A
Revised/Printed &amp;D, &amp;T&amp;R&amp;9Page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DetailLevel"/>
  <dimension ref="A1:CRU113"/>
  <sheetViews>
    <sheetView showGridLines="0" tabSelected="1" zoomScaleNormal="100" workbookViewId="0">
      <selection activeCell="D13" sqref="D13"/>
    </sheetView>
  </sheetViews>
  <sheetFormatPr defaultColWidth="43.85546875" defaultRowHeight="18" customHeight="1" x14ac:dyDescent="0.25"/>
  <cols>
    <col min="1" max="1" width="7" style="18" customWidth="1"/>
    <col min="2" max="4" width="16.42578125" style="18" customWidth="1"/>
    <col min="5" max="5" width="16.42578125" style="18" hidden="1" customWidth="1"/>
    <col min="6" max="6" width="16.42578125" style="18" customWidth="1"/>
    <col min="7" max="7" width="29.7109375" style="18" customWidth="1"/>
    <col min="8" max="8" width="24.5703125" style="18" customWidth="1"/>
    <col min="9" max="9" width="14.5703125" style="18" customWidth="1"/>
    <col min="10" max="10" width="14.5703125" style="18" hidden="1" customWidth="1"/>
    <col min="11" max="11" width="14.5703125" style="30" customWidth="1"/>
    <col min="12" max="12" width="35.7109375" style="18" customWidth="1"/>
    <col min="13" max="13" width="24.5703125" style="18" customWidth="1"/>
    <col min="14" max="14" width="13.5703125" style="18" customWidth="1"/>
    <col min="15" max="15" width="13.5703125" style="18" hidden="1" customWidth="1"/>
    <col min="16" max="16" width="18.7109375" style="30" customWidth="1"/>
    <col min="17" max="17" width="35.7109375" style="30" customWidth="1"/>
    <col min="18" max="18" width="24.7109375" style="30" customWidth="1"/>
    <col min="19" max="19" width="12.7109375" style="18" customWidth="1"/>
    <col min="20" max="20" width="13.5703125" style="18" hidden="1" customWidth="1"/>
    <col min="21" max="23" width="12.7109375" style="18" hidden="1" customWidth="1"/>
    <col min="24" max="24" width="3.5703125" style="18" customWidth="1"/>
    <col min="25" max="26" width="12.7109375" style="32" customWidth="1"/>
    <col min="27" max="30" width="12.7109375" style="32" hidden="1" customWidth="1"/>
    <col min="31" max="31" width="3.85546875" customWidth="1"/>
    <col min="32" max="32" width="12.7109375" hidden="1" customWidth="1"/>
    <col min="33" max="123" width="12.7109375" customWidth="1"/>
    <col min="2518" max="16384" width="43.85546875" style="18"/>
  </cols>
  <sheetData>
    <row r="1" spans="1:2517" ht="162.75" customHeight="1" x14ac:dyDescent="0.25">
      <c r="A1" s="356"/>
      <c r="B1" s="357"/>
      <c r="C1" s="357"/>
      <c r="D1" s="357"/>
      <c r="E1" s="357"/>
      <c r="F1" s="357"/>
      <c r="G1" s="357"/>
      <c r="H1" s="357"/>
      <c r="I1" s="357"/>
      <c r="J1" s="357"/>
      <c r="K1" s="357"/>
      <c r="L1" s="357"/>
      <c r="M1" s="357"/>
      <c r="N1" s="357"/>
      <c r="O1" s="357"/>
      <c r="P1" s="357"/>
      <c r="Q1" s="62"/>
      <c r="R1" s="62"/>
    </row>
    <row r="2" spans="1:2517" ht="23.25" customHeight="1" x14ac:dyDescent="0.25">
      <c r="A2" s="357"/>
      <c r="B2" s="357"/>
      <c r="C2" s="357"/>
      <c r="D2" s="357"/>
      <c r="E2" s="357"/>
      <c r="F2" s="357"/>
      <c r="G2" s="357"/>
      <c r="H2" s="357"/>
      <c r="I2" s="357"/>
      <c r="J2" s="357"/>
      <c r="K2" s="357"/>
      <c r="L2" s="357"/>
      <c r="M2" s="357"/>
      <c r="N2" s="357"/>
      <c r="O2" s="357"/>
      <c r="P2" s="357"/>
      <c r="Q2" s="62"/>
      <c r="R2" s="62"/>
    </row>
    <row r="4" spans="1:2517" ht="18" customHeight="1" x14ac:dyDescent="0.3">
      <c r="G4" s="37"/>
    </row>
    <row r="5" spans="1:2517" ht="18" customHeight="1" x14ac:dyDescent="0.25">
      <c r="B5" s="46"/>
      <c r="C5" s="46"/>
      <c r="D5" s="46"/>
      <c r="E5" s="46"/>
      <c r="F5" s="46"/>
      <c r="G5" s="46"/>
      <c r="H5" s="46"/>
      <c r="I5" s="46"/>
      <c r="J5" s="46"/>
      <c r="K5" s="54"/>
      <c r="L5" s="46"/>
      <c r="M5" s="46"/>
      <c r="N5" s="46"/>
      <c r="O5" s="46"/>
      <c r="P5" s="54"/>
      <c r="Q5" s="54"/>
      <c r="R5" s="54"/>
    </row>
    <row r="6" spans="1:2517" ht="18" customHeight="1" x14ac:dyDescent="0.25">
      <c r="D6" s="360" t="s">
        <v>202</v>
      </c>
      <c r="E6" s="360"/>
      <c r="F6" s="47"/>
      <c r="I6" s="360" t="s">
        <v>201</v>
      </c>
      <c r="J6" s="360"/>
      <c r="K6" s="55"/>
      <c r="N6" s="360" t="s">
        <v>201</v>
      </c>
      <c r="O6" s="360"/>
      <c r="P6" s="55"/>
      <c r="Q6" s="55"/>
      <c r="R6" s="55"/>
      <c r="S6" s="360" t="s">
        <v>158</v>
      </c>
      <c r="T6" s="360"/>
      <c r="U6" s="360"/>
      <c r="V6" s="360"/>
      <c r="W6" s="360"/>
      <c r="Y6" s="359" t="s">
        <v>162</v>
      </c>
      <c r="Z6" s="359"/>
      <c r="AA6" s="359"/>
      <c r="AB6" s="359"/>
      <c r="AC6" s="359"/>
      <c r="AD6" s="359"/>
    </row>
    <row r="7" spans="1:2517" s="21" customFormat="1" ht="18" customHeight="1" x14ac:dyDescent="0.25">
      <c r="A7" s="47"/>
      <c r="B7" s="361" t="s">
        <v>198</v>
      </c>
      <c r="C7" s="361"/>
      <c r="D7" s="12" t="s">
        <v>153</v>
      </c>
      <c r="E7" s="12" t="s">
        <v>154</v>
      </c>
      <c r="F7" s="47"/>
      <c r="G7" s="361" t="s">
        <v>191</v>
      </c>
      <c r="H7" s="361"/>
      <c r="I7" s="12" t="s">
        <v>153</v>
      </c>
      <c r="J7" s="12" t="s">
        <v>154</v>
      </c>
      <c r="K7" s="55"/>
      <c r="L7" s="361" t="s">
        <v>191</v>
      </c>
      <c r="M7" s="361"/>
      <c r="N7" s="12" t="s">
        <v>153</v>
      </c>
      <c r="O7" s="12" t="s">
        <v>154</v>
      </c>
      <c r="P7" s="55"/>
      <c r="Q7" s="361" t="s">
        <v>191</v>
      </c>
      <c r="R7" s="361"/>
      <c r="S7" s="68" t="s">
        <v>153</v>
      </c>
      <c r="T7" s="68" t="s">
        <v>154</v>
      </c>
      <c r="U7" s="21" t="s">
        <v>155</v>
      </c>
      <c r="V7" s="21" t="s">
        <v>156</v>
      </c>
      <c r="W7" s="21" t="s">
        <v>157</v>
      </c>
      <c r="Y7" s="69" t="s">
        <v>152</v>
      </c>
      <c r="Z7" s="69" t="s">
        <v>153</v>
      </c>
      <c r="AA7" s="69" t="s">
        <v>154</v>
      </c>
      <c r="AB7" s="31" t="s">
        <v>155</v>
      </c>
      <c r="AC7" s="31" t="s">
        <v>156</v>
      </c>
      <c r="AD7" s="31" t="s">
        <v>157</v>
      </c>
      <c r="AE7"/>
      <c r="AF7">
        <v>1</v>
      </c>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row>
    <row r="8" spans="1:2517" ht="18" customHeight="1" x14ac:dyDescent="0.25">
      <c r="B8" s="358" t="s">
        <v>12</v>
      </c>
      <c r="C8" s="59" t="s">
        <v>14</v>
      </c>
      <c r="D8" s="52">
        <v>0.03</v>
      </c>
      <c r="E8" s="52">
        <v>0.03</v>
      </c>
      <c r="F8" s="14"/>
      <c r="G8" s="358" t="s">
        <v>12</v>
      </c>
      <c r="H8" s="59" t="s">
        <v>14</v>
      </c>
      <c r="I8" s="53"/>
      <c r="J8" s="53"/>
      <c r="K8" s="13"/>
      <c r="L8" s="358" t="s">
        <v>12</v>
      </c>
      <c r="M8" s="59" t="s">
        <v>14</v>
      </c>
      <c r="N8" s="64"/>
      <c r="O8" s="56"/>
      <c r="P8" s="14"/>
      <c r="Q8" s="358" t="s">
        <v>12</v>
      </c>
      <c r="R8" s="59" t="s">
        <v>14</v>
      </c>
      <c r="S8" s="65">
        <f>IF($AF$7=1,D8,IF($AF$7=2,I8,IF($AF$7=3,N8)))</f>
        <v>0.03</v>
      </c>
      <c r="T8" s="65">
        <f>IF($AF$7=1,E8,IF($AF$7=2,J8,IF($AF$7=3,O8)))</f>
        <v>0.03</v>
      </c>
      <c r="U8" s="65">
        <f>+T8:T8</f>
        <v>0.03</v>
      </c>
      <c r="V8" s="65">
        <f>+U8:U8</f>
        <v>0.03</v>
      </c>
      <c r="W8" s="67">
        <f>+V8:V8</f>
        <v>0.03</v>
      </c>
      <c r="X8" s="13"/>
      <c r="Y8" s="70">
        <v>11305</v>
      </c>
      <c r="Z8" s="70">
        <f>3*ROUNDUP(Y8*(1+S8)/3,0)</f>
        <v>11646</v>
      </c>
      <c r="AA8" s="70">
        <f>3*ROUNDUP(Z8*(1+T8)/3,0)</f>
        <v>11997</v>
      </c>
      <c r="AB8" s="32">
        <f>3*ROUNDUP(AA8*(1+U8)/3,0)</f>
        <v>12357</v>
      </c>
      <c r="AC8" s="32">
        <f>3*ROUNDUP(AB8*(1+V8)/3,0)</f>
        <v>12729</v>
      </c>
      <c r="AD8" s="32">
        <f>3*ROUNDUP(AC8*(1+W8)/3,0)</f>
        <v>13113</v>
      </c>
    </row>
    <row r="9" spans="1:2517" ht="18" customHeight="1" x14ac:dyDescent="0.25">
      <c r="B9" s="358"/>
      <c r="C9" s="59" t="s">
        <v>16</v>
      </c>
      <c r="D9" s="52">
        <v>0.01</v>
      </c>
      <c r="E9" s="52">
        <v>0.01</v>
      </c>
      <c r="F9" s="14"/>
      <c r="G9" s="358"/>
      <c r="H9" s="59" t="s">
        <v>16</v>
      </c>
      <c r="I9" s="53"/>
      <c r="J9" s="53"/>
      <c r="K9" s="13"/>
      <c r="L9" s="358"/>
      <c r="M9" s="59" t="s">
        <v>16</v>
      </c>
      <c r="N9" s="64"/>
      <c r="O9" s="56"/>
      <c r="P9" s="14"/>
      <c r="Q9" s="358"/>
      <c r="R9" s="59" t="s">
        <v>16</v>
      </c>
      <c r="S9" s="65">
        <f>IF($AF$7=1,D9,IF($AF$7=2,I9,IF($AF$7=3,N9)))</f>
        <v>0.01</v>
      </c>
      <c r="T9" s="65">
        <f>IF($AF$7=1,E9,IF($AF$7=2,J9,IF($AF$7=3,O9)))</f>
        <v>0.01</v>
      </c>
      <c r="U9" s="65">
        <f t="shared" ref="U9:V72" si="0">+T9:T9</f>
        <v>0.01</v>
      </c>
      <c r="V9" s="65">
        <f t="shared" si="0"/>
        <v>0.01</v>
      </c>
      <c r="W9" s="67">
        <f t="shared" ref="W9:W40" si="1">+V9:V9</f>
        <v>0.01</v>
      </c>
      <c r="X9" s="13"/>
      <c r="Y9" s="70">
        <v>32424</v>
      </c>
      <c r="Z9" s="70">
        <f t="shared" ref="Z9:AC88" si="2">3*ROUNDUP(Y9*(1+S9)/3,0)</f>
        <v>32751</v>
      </c>
      <c r="AA9" s="70">
        <f t="shared" si="2"/>
        <v>33081</v>
      </c>
      <c r="AB9" s="32">
        <f t="shared" si="2"/>
        <v>33414</v>
      </c>
      <c r="AC9" s="32">
        <f t="shared" si="2"/>
        <v>33750</v>
      </c>
      <c r="AD9" s="32">
        <f t="shared" ref="AD9:AD88" si="3">3*ROUNDUP(AC9*(1+W9)/3,0)</f>
        <v>34089</v>
      </c>
    </row>
    <row r="10" spans="1:2517" s="28" customFormat="1" ht="18" hidden="1" customHeight="1" x14ac:dyDescent="0.25">
      <c r="B10" s="63"/>
      <c r="C10" s="61"/>
      <c r="D10" s="52"/>
      <c r="E10" s="52"/>
      <c r="F10" s="14"/>
      <c r="G10" s="43"/>
      <c r="H10" s="17"/>
      <c r="I10" s="53"/>
      <c r="J10" s="53"/>
      <c r="K10" s="13"/>
      <c r="L10" s="60" t="s">
        <v>18</v>
      </c>
      <c r="M10" s="61" t="s">
        <v>14</v>
      </c>
      <c r="N10" s="57"/>
      <c r="O10" s="57"/>
      <c r="P10" s="14"/>
      <c r="Q10" s="60" t="s">
        <v>18</v>
      </c>
      <c r="R10" s="61" t="s">
        <v>14</v>
      </c>
      <c r="S10" s="66">
        <f>+S8</f>
        <v>0.03</v>
      </c>
      <c r="T10" s="66">
        <f>+T8</f>
        <v>0.03</v>
      </c>
      <c r="U10" s="65">
        <f t="shared" si="0"/>
        <v>0.03</v>
      </c>
      <c r="V10" s="65">
        <f t="shared" si="0"/>
        <v>0.03</v>
      </c>
      <c r="W10" s="67">
        <f t="shared" si="1"/>
        <v>0.03</v>
      </c>
      <c r="X10" s="17"/>
      <c r="Y10" s="71">
        <f t="shared" ref="Y10:AD11" si="4">+Y8</f>
        <v>11305</v>
      </c>
      <c r="Z10" s="71">
        <f t="shared" si="4"/>
        <v>11646</v>
      </c>
      <c r="AA10" s="71">
        <f t="shared" si="4"/>
        <v>11997</v>
      </c>
      <c r="AB10" s="33">
        <f t="shared" si="4"/>
        <v>12357</v>
      </c>
      <c r="AC10" s="33">
        <f t="shared" si="4"/>
        <v>12729</v>
      </c>
      <c r="AD10" s="33">
        <f t="shared" si="4"/>
        <v>13113</v>
      </c>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row>
    <row r="11" spans="1:2517" s="28" customFormat="1" ht="18" hidden="1" customHeight="1" x14ac:dyDescent="0.25">
      <c r="B11" s="63"/>
      <c r="C11" s="61"/>
      <c r="D11" s="52"/>
      <c r="E11" s="52"/>
      <c r="F11" s="14"/>
      <c r="G11" s="43"/>
      <c r="H11" s="17"/>
      <c r="I11" s="53"/>
      <c r="J11" s="53"/>
      <c r="K11" s="13"/>
      <c r="L11" s="60" t="s">
        <v>18</v>
      </c>
      <c r="M11" s="61" t="s">
        <v>16</v>
      </c>
      <c r="N11" s="57"/>
      <c r="O11" s="57"/>
      <c r="P11" s="14"/>
      <c r="Q11" s="60" t="s">
        <v>18</v>
      </c>
      <c r="R11" s="61" t="s">
        <v>16</v>
      </c>
      <c r="S11" s="66">
        <f>+S9</f>
        <v>0.01</v>
      </c>
      <c r="T11" s="66">
        <f>+T9</f>
        <v>0.01</v>
      </c>
      <c r="U11" s="65">
        <f t="shared" si="0"/>
        <v>0.01</v>
      </c>
      <c r="V11" s="65">
        <f t="shared" si="0"/>
        <v>0.01</v>
      </c>
      <c r="W11" s="67">
        <f t="shared" si="1"/>
        <v>0.01</v>
      </c>
      <c r="X11" s="17"/>
      <c r="Y11" s="71">
        <f t="shared" si="4"/>
        <v>32424</v>
      </c>
      <c r="Z11" s="71">
        <f t="shared" si="4"/>
        <v>32751</v>
      </c>
      <c r="AA11" s="71">
        <f t="shared" si="4"/>
        <v>33081</v>
      </c>
      <c r="AB11" s="33">
        <f t="shared" si="4"/>
        <v>33414</v>
      </c>
      <c r="AC11" s="33">
        <f t="shared" si="4"/>
        <v>33750</v>
      </c>
      <c r="AD11" s="33">
        <f t="shared" si="4"/>
        <v>34089</v>
      </c>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row>
    <row r="12" spans="1:2517" ht="18" customHeight="1" x14ac:dyDescent="0.25">
      <c r="B12" s="358" t="s">
        <v>159</v>
      </c>
      <c r="C12" s="59" t="s">
        <v>14</v>
      </c>
      <c r="D12" s="52">
        <v>0</v>
      </c>
      <c r="E12" s="52">
        <v>0.03</v>
      </c>
      <c r="F12" s="14"/>
      <c r="G12" s="358" t="s">
        <v>20</v>
      </c>
      <c r="H12" s="59" t="s">
        <v>14</v>
      </c>
      <c r="I12" s="53"/>
      <c r="J12" s="53"/>
      <c r="K12" s="13"/>
      <c r="L12" s="358" t="s">
        <v>20</v>
      </c>
      <c r="M12" s="59" t="s">
        <v>14</v>
      </c>
      <c r="N12" s="64"/>
      <c r="O12" s="56"/>
      <c r="P12" s="14"/>
      <c r="Q12" s="358" t="s">
        <v>20</v>
      </c>
      <c r="R12" s="59" t="s">
        <v>14</v>
      </c>
      <c r="S12" s="65">
        <f>IF($AF$7=1,D12,IF($AF$7=2,I12,IF($AF$7=3,N12)))</f>
        <v>0</v>
      </c>
      <c r="T12" s="65">
        <f>IF($AF$7=1,E12,IF($AF$7=2,J12,IF($AF$7=3,O12)))</f>
        <v>0.03</v>
      </c>
      <c r="U12" s="65">
        <f t="shared" si="0"/>
        <v>0.03</v>
      </c>
      <c r="V12" s="65">
        <f t="shared" si="0"/>
        <v>0.03</v>
      </c>
      <c r="W12" s="67">
        <f t="shared" si="1"/>
        <v>0.03</v>
      </c>
      <c r="X12" s="13"/>
      <c r="Y12" s="70">
        <v>15207</v>
      </c>
      <c r="Z12" s="70">
        <f t="shared" si="2"/>
        <v>15207</v>
      </c>
      <c r="AA12" s="70">
        <f t="shared" si="2"/>
        <v>15666</v>
      </c>
      <c r="AB12" s="32">
        <f t="shared" si="2"/>
        <v>16137</v>
      </c>
      <c r="AC12" s="32">
        <f t="shared" si="2"/>
        <v>16623</v>
      </c>
      <c r="AD12" s="32">
        <f t="shared" si="3"/>
        <v>17124</v>
      </c>
    </row>
    <row r="13" spans="1:2517" ht="18" customHeight="1" x14ac:dyDescent="0.25">
      <c r="B13" s="358"/>
      <c r="C13" s="59" t="s">
        <v>16</v>
      </c>
      <c r="D13" s="52">
        <v>0</v>
      </c>
      <c r="E13" s="52">
        <v>0</v>
      </c>
      <c r="F13" s="14"/>
      <c r="G13" s="358"/>
      <c r="H13" s="59" t="s">
        <v>16</v>
      </c>
      <c r="I13" s="53"/>
      <c r="J13" s="53"/>
      <c r="K13" s="13"/>
      <c r="L13" s="358"/>
      <c r="M13" s="59" t="s">
        <v>16</v>
      </c>
      <c r="N13" s="64"/>
      <c r="O13" s="56"/>
      <c r="P13" s="14"/>
      <c r="Q13" s="358"/>
      <c r="R13" s="59" t="s">
        <v>16</v>
      </c>
      <c r="S13" s="65">
        <f>IF($AF$7=1,D13,IF($AF$7=2,I13,IF($AF$7=3,N13)))</f>
        <v>0</v>
      </c>
      <c r="T13" s="65">
        <f>IF($AF$7=1,E13,IF($AF$7=2,J13,IF($AF$7=3,O13)))</f>
        <v>0</v>
      </c>
      <c r="U13" s="65">
        <f t="shared" si="0"/>
        <v>0</v>
      </c>
      <c r="V13" s="65">
        <f t="shared" si="0"/>
        <v>0</v>
      </c>
      <c r="W13" s="67">
        <f t="shared" si="1"/>
        <v>0</v>
      </c>
      <c r="X13" s="13"/>
      <c r="Y13" s="70">
        <v>27255</v>
      </c>
      <c r="Z13" s="70">
        <f t="shared" si="2"/>
        <v>27255</v>
      </c>
      <c r="AA13" s="70">
        <f t="shared" si="2"/>
        <v>27255</v>
      </c>
      <c r="AB13" s="32">
        <f t="shared" si="2"/>
        <v>27255</v>
      </c>
      <c r="AC13" s="32">
        <f t="shared" si="2"/>
        <v>27255</v>
      </c>
      <c r="AD13" s="32">
        <f t="shared" si="3"/>
        <v>27255</v>
      </c>
    </row>
    <row r="14" spans="1:2517" ht="18" customHeight="1" x14ac:dyDescent="0.25">
      <c r="B14" s="358" t="s">
        <v>160</v>
      </c>
      <c r="C14" s="59" t="s">
        <v>14</v>
      </c>
      <c r="D14" s="52">
        <v>0.03</v>
      </c>
      <c r="E14" s="52">
        <v>0.03</v>
      </c>
      <c r="F14" s="14"/>
      <c r="G14" s="358" t="s">
        <v>23</v>
      </c>
      <c r="H14" s="59" t="s">
        <v>14</v>
      </c>
      <c r="I14" s="53"/>
      <c r="J14" s="53"/>
      <c r="K14" s="13"/>
      <c r="L14" s="358" t="s">
        <v>23</v>
      </c>
      <c r="M14" s="59" t="s">
        <v>14</v>
      </c>
      <c r="N14" s="64"/>
      <c r="O14" s="56"/>
      <c r="P14" s="14"/>
      <c r="Q14" s="358" t="s">
        <v>23</v>
      </c>
      <c r="R14" s="59" t="s">
        <v>14</v>
      </c>
      <c r="S14" s="65">
        <f>IF($AF$7=1,D12,IF($AF$7=2,I14,IF($AF$7=3,N14)))</f>
        <v>0</v>
      </c>
      <c r="T14" s="65">
        <f>IF($AF$7=1,E12,IF($AF$7=2,J14,IF($AF$7=3,O14)))</f>
        <v>0.03</v>
      </c>
      <c r="U14" s="65">
        <f t="shared" si="0"/>
        <v>0.03</v>
      </c>
      <c r="V14" s="65">
        <f t="shared" si="0"/>
        <v>0.03</v>
      </c>
      <c r="W14" s="67">
        <f t="shared" si="1"/>
        <v>0.03</v>
      </c>
      <c r="X14" s="13"/>
      <c r="Y14" s="70">
        <v>15594</v>
      </c>
      <c r="Z14" s="70">
        <f t="shared" si="2"/>
        <v>15594</v>
      </c>
      <c r="AA14" s="70">
        <f t="shared" si="2"/>
        <v>16062</v>
      </c>
      <c r="AB14" s="32">
        <f t="shared" si="2"/>
        <v>16545</v>
      </c>
      <c r="AC14" s="32">
        <f t="shared" si="2"/>
        <v>17043</v>
      </c>
      <c r="AD14" s="32">
        <f t="shared" si="3"/>
        <v>17556</v>
      </c>
    </row>
    <row r="15" spans="1:2517" ht="18" customHeight="1" x14ac:dyDescent="0.25">
      <c r="B15" s="358"/>
      <c r="C15" s="59" t="s">
        <v>16</v>
      </c>
      <c r="D15" s="52">
        <v>0.03</v>
      </c>
      <c r="E15" s="52">
        <v>0.03</v>
      </c>
      <c r="F15" s="14"/>
      <c r="G15" s="358"/>
      <c r="H15" s="59" t="s">
        <v>16</v>
      </c>
      <c r="I15" s="53"/>
      <c r="J15" s="53"/>
      <c r="K15" s="13"/>
      <c r="L15" s="358"/>
      <c r="M15" s="59" t="s">
        <v>16</v>
      </c>
      <c r="N15" s="64"/>
      <c r="O15" s="56"/>
      <c r="P15" s="14"/>
      <c r="Q15" s="358"/>
      <c r="R15" s="59" t="s">
        <v>16</v>
      </c>
      <c r="S15" s="65">
        <f>IF($AF$7=1,D13,IF($AF$7=2,I15,IF($AF$7=3,N15)))</f>
        <v>0</v>
      </c>
      <c r="T15" s="65">
        <f>IF($AF$7=1,E13,IF($AF$7=2,J15,IF($AF$7=3,O15)))</f>
        <v>0</v>
      </c>
      <c r="U15" s="65">
        <f t="shared" si="0"/>
        <v>0</v>
      </c>
      <c r="V15" s="65">
        <f t="shared" si="0"/>
        <v>0</v>
      </c>
      <c r="W15" s="67">
        <f t="shared" si="1"/>
        <v>0</v>
      </c>
      <c r="X15" s="13"/>
      <c r="Y15" s="70">
        <v>27837</v>
      </c>
      <c r="Z15" s="70">
        <f t="shared" si="2"/>
        <v>27837</v>
      </c>
      <c r="AA15" s="70">
        <f t="shared" si="2"/>
        <v>27837</v>
      </c>
      <c r="AB15" s="32">
        <f t="shared" si="2"/>
        <v>27837</v>
      </c>
      <c r="AC15" s="32">
        <f t="shared" si="2"/>
        <v>27837</v>
      </c>
      <c r="AD15" s="32">
        <f t="shared" si="3"/>
        <v>27837</v>
      </c>
    </row>
    <row r="16" spans="1:2517" s="28" customFormat="1" ht="18" hidden="1" customHeight="1" x14ac:dyDescent="0.25">
      <c r="B16" s="63"/>
      <c r="C16" s="61"/>
      <c r="D16" s="52"/>
      <c r="E16" s="52"/>
      <c r="F16" s="14"/>
      <c r="G16" s="60"/>
      <c r="H16" s="61"/>
      <c r="I16" s="53"/>
      <c r="J16" s="53"/>
      <c r="K16" s="13"/>
      <c r="L16" s="60" t="s">
        <v>26</v>
      </c>
      <c r="M16" s="61" t="s">
        <v>14</v>
      </c>
      <c r="N16" s="57"/>
      <c r="O16" s="57"/>
      <c r="P16" s="14"/>
      <c r="Q16" s="60" t="s">
        <v>26</v>
      </c>
      <c r="R16" s="61" t="s">
        <v>14</v>
      </c>
      <c r="S16" s="66">
        <f>+S18</f>
        <v>0</v>
      </c>
      <c r="T16" s="66">
        <f>+T18</f>
        <v>0.03</v>
      </c>
      <c r="U16" s="65">
        <f t="shared" si="0"/>
        <v>0.03</v>
      </c>
      <c r="V16" s="65">
        <f t="shared" si="0"/>
        <v>0.03</v>
      </c>
      <c r="W16" s="67">
        <f t="shared" si="1"/>
        <v>0.03</v>
      </c>
      <c r="X16" s="17"/>
      <c r="Y16" s="71">
        <f t="shared" ref="Y16:AD17" si="5">+Y18</f>
        <v>15948</v>
      </c>
      <c r="Z16" s="71">
        <f t="shared" si="5"/>
        <v>15948</v>
      </c>
      <c r="AA16" s="71">
        <f t="shared" si="5"/>
        <v>16428</v>
      </c>
      <c r="AB16" s="33">
        <f t="shared" si="5"/>
        <v>16923</v>
      </c>
      <c r="AC16" s="33">
        <f t="shared" si="5"/>
        <v>17433</v>
      </c>
      <c r="AD16" s="33">
        <f t="shared" si="5"/>
        <v>17958</v>
      </c>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c r="AUC16"/>
      <c r="AUD16"/>
      <c r="AUE16"/>
      <c r="AUF16"/>
      <c r="AUG16"/>
      <c r="AUH16"/>
      <c r="AUI16"/>
      <c r="AUJ16"/>
      <c r="AUK16"/>
      <c r="AUL16"/>
      <c r="AUM16"/>
      <c r="AUN16"/>
      <c r="AUO16"/>
      <c r="AUP16"/>
      <c r="AUQ16"/>
      <c r="AUR16"/>
      <c r="AUS16"/>
      <c r="AUT16"/>
      <c r="AUU16"/>
      <c r="AUV16"/>
      <c r="AUW16"/>
      <c r="AUX16"/>
      <c r="AUY16"/>
      <c r="AUZ16"/>
      <c r="AVA16"/>
      <c r="AVB16"/>
      <c r="AVC16"/>
      <c r="AVD16"/>
      <c r="AVE16"/>
      <c r="AVF16"/>
      <c r="AVG16"/>
      <c r="AVH16"/>
      <c r="AVI16"/>
      <c r="AVJ16"/>
      <c r="AVK16"/>
      <c r="AVL16"/>
      <c r="AVM16"/>
      <c r="AVN16"/>
      <c r="AVO16"/>
      <c r="AVP16"/>
      <c r="AVQ16"/>
      <c r="AVR16"/>
      <c r="AVS16"/>
      <c r="AVT16"/>
      <c r="AVU16"/>
      <c r="AVV16"/>
      <c r="AVW16"/>
      <c r="AVX16"/>
      <c r="AVY16"/>
      <c r="AVZ16"/>
      <c r="AWA16"/>
      <c r="AWB16"/>
      <c r="AWC16"/>
      <c r="AWD16"/>
      <c r="AWE16"/>
      <c r="AWF16"/>
      <c r="AWG16"/>
      <c r="AWH16"/>
      <c r="AWI16"/>
      <c r="AWJ16"/>
      <c r="AWK16"/>
      <c r="AWL16"/>
      <c r="AWM16"/>
      <c r="AWN16"/>
      <c r="AWO16"/>
      <c r="AWP16"/>
      <c r="AWQ16"/>
      <c r="AWR16"/>
      <c r="AWS16"/>
      <c r="AWT16"/>
      <c r="AWU16"/>
      <c r="AWV16"/>
      <c r="AWW16"/>
      <c r="AWX16"/>
      <c r="AWY16"/>
      <c r="AWZ16"/>
      <c r="AXA16"/>
      <c r="AXB16"/>
      <c r="AXC16"/>
      <c r="AXD16"/>
      <c r="AXE16"/>
      <c r="AXF16"/>
      <c r="AXG16"/>
      <c r="AXH16"/>
      <c r="AXI16"/>
      <c r="AXJ16"/>
      <c r="AXK16"/>
      <c r="AXL16"/>
      <c r="AXM16"/>
      <c r="AXN16"/>
      <c r="AXO16"/>
      <c r="AXP16"/>
      <c r="AXQ16"/>
      <c r="AXR16"/>
      <c r="AXS16"/>
      <c r="AXT16"/>
      <c r="AXU16"/>
      <c r="AXV16"/>
      <c r="AXW16"/>
      <c r="AXX16"/>
      <c r="AXY16"/>
      <c r="AXZ16"/>
      <c r="AYA16"/>
      <c r="AYB16"/>
      <c r="AYC16"/>
      <c r="AYD16"/>
      <c r="AYE16"/>
      <c r="AYF16"/>
      <c r="AYG16"/>
      <c r="AYH16"/>
      <c r="AYI16"/>
      <c r="AYJ16"/>
      <c r="AYK16"/>
      <c r="AYL16"/>
      <c r="AYM16"/>
      <c r="AYN16"/>
      <c r="AYO16"/>
      <c r="AYP16"/>
      <c r="AYQ16"/>
      <c r="AYR16"/>
      <c r="AYS16"/>
      <c r="AYT16"/>
      <c r="AYU16"/>
      <c r="AYV16"/>
      <c r="AYW16"/>
      <c r="AYX16"/>
      <c r="AYY16"/>
      <c r="AYZ16"/>
      <c r="AZA16"/>
      <c r="AZB16"/>
      <c r="AZC16"/>
      <c r="AZD16"/>
      <c r="AZE16"/>
      <c r="AZF16"/>
      <c r="AZG16"/>
      <c r="AZH16"/>
      <c r="AZI16"/>
      <c r="AZJ16"/>
      <c r="AZK16"/>
      <c r="AZL16"/>
      <c r="AZM16"/>
      <c r="AZN16"/>
      <c r="AZO16"/>
      <c r="AZP16"/>
      <c r="AZQ16"/>
      <c r="AZR16"/>
      <c r="AZS16"/>
      <c r="AZT16"/>
      <c r="AZU16"/>
      <c r="AZV16"/>
      <c r="AZW16"/>
      <c r="AZX16"/>
      <c r="AZY16"/>
      <c r="AZZ16"/>
      <c r="BAA16"/>
      <c r="BAB16"/>
      <c r="BAC16"/>
      <c r="BAD16"/>
      <c r="BAE16"/>
      <c r="BAF16"/>
      <c r="BAG16"/>
      <c r="BAH16"/>
      <c r="BAI16"/>
      <c r="BAJ16"/>
      <c r="BAK16"/>
      <c r="BAL16"/>
      <c r="BAM16"/>
      <c r="BAN16"/>
      <c r="BAO16"/>
      <c r="BAP16"/>
      <c r="BAQ16"/>
      <c r="BAR16"/>
      <c r="BAS16"/>
      <c r="BAT16"/>
      <c r="BAU16"/>
      <c r="BAV16"/>
      <c r="BAW16"/>
      <c r="BAX16"/>
      <c r="BAY16"/>
      <c r="BAZ16"/>
      <c r="BBA16"/>
      <c r="BBB16"/>
      <c r="BBC16"/>
      <c r="BBD16"/>
      <c r="BBE16"/>
      <c r="BBF16"/>
      <c r="BBG16"/>
      <c r="BBH16"/>
      <c r="BBI16"/>
      <c r="BBJ16"/>
      <c r="BBK16"/>
      <c r="BBL16"/>
      <c r="BBM16"/>
      <c r="BBN16"/>
      <c r="BBO16"/>
      <c r="BBP16"/>
      <c r="BBQ16"/>
      <c r="BBR16"/>
      <c r="BBS16"/>
      <c r="BBT16"/>
      <c r="BBU16"/>
      <c r="BBV16"/>
      <c r="BBW16"/>
      <c r="BBX16"/>
      <c r="BBY16"/>
      <c r="BBZ16"/>
      <c r="BCA16"/>
      <c r="BCB16"/>
      <c r="BCC16"/>
      <c r="BCD16"/>
      <c r="BCE16"/>
      <c r="BCF16"/>
      <c r="BCG16"/>
      <c r="BCH16"/>
      <c r="BCI16"/>
      <c r="BCJ16"/>
      <c r="BCK16"/>
      <c r="BCL16"/>
      <c r="BCM16"/>
      <c r="BCN16"/>
      <c r="BCO16"/>
      <c r="BCP16"/>
      <c r="BCQ16"/>
      <c r="BCR16"/>
      <c r="BCS16"/>
      <c r="BCT16"/>
      <c r="BCU16"/>
      <c r="BCV16"/>
      <c r="BCW16"/>
      <c r="BCX16"/>
      <c r="BCY16"/>
      <c r="BCZ16"/>
      <c r="BDA16"/>
      <c r="BDB16"/>
      <c r="BDC16"/>
      <c r="BDD16"/>
      <c r="BDE16"/>
      <c r="BDF16"/>
      <c r="BDG16"/>
      <c r="BDH16"/>
      <c r="BDI16"/>
      <c r="BDJ16"/>
      <c r="BDK16"/>
      <c r="BDL16"/>
      <c r="BDM16"/>
      <c r="BDN16"/>
      <c r="BDO16"/>
      <c r="BDP16"/>
      <c r="BDQ16"/>
      <c r="BDR16"/>
      <c r="BDS16"/>
      <c r="BDT16"/>
      <c r="BDU16"/>
      <c r="BDV16"/>
      <c r="BDW16"/>
      <c r="BDX16"/>
      <c r="BDY16"/>
      <c r="BDZ16"/>
      <c r="BEA16"/>
      <c r="BEB16"/>
      <c r="BEC16"/>
      <c r="BED16"/>
      <c r="BEE16"/>
      <c r="BEF16"/>
      <c r="BEG16"/>
      <c r="BEH16"/>
      <c r="BEI16"/>
      <c r="BEJ16"/>
      <c r="BEK16"/>
      <c r="BEL16"/>
      <c r="BEM16"/>
      <c r="BEN16"/>
      <c r="BEO16"/>
      <c r="BEP16"/>
      <c r="BEQ16"/>
      <c r="BER16"/>
      <c r="BES16"/>
      <c r="BET16"/>
      <c r="BEU16"/>
      <c r="BEV16"/>
      <c r="BEW16"/>
      <c r="BEX16"/>
      <c r="BEY16"/>
      <c r="BEZ16"/>
      <c r="BFA16"/>
      <c r="BFB16"/>
      <c r="BFC16"/>
      <c r="BFD16"/>
      <c r="BFE16"/>
      <c r="BFF16"/>
      <c r="BFG16"/>
      <c r="BFH16"/>
      <c r="BFI16"/>
      <c r="BFJ16"/>
      <c r="BFK16"/>
      <c r="BFL16"/>
      <c r="BFM16"/>
      <c r="BFN16"/>
      <c r="BFO16"/>
      <c r="BFP16"/>
      <c r="BFQ16"/>
      <c r="BFR16"/>
      <c r="BFS16"/>
      <c r="BFT16"/>
      <c r="BFU16"/>
      <c r="BFV16"/>
      <c r="BFW16"/>
      <c r="BFX16"/>
      <c r="BFY16"/>
      <c r="BFZ16"/>
      <c r="BGA16"/>
      <c r="BGB16"/>
      <c r="BGC16"/>
      <c r="BGD16"/>
      <c r="BGE16"/>
      <c r="BGF16"/>
      <c r="BGG16"/>
      <c r="BGH16"/>
      <c r="BGI16"/>
      <c r="BGJ16"/>
      <c r="BGK16"/>
      <c r="BGL16"/>
      <c r="BGM16"/>
      <c r="BGN16"/>
      <c r="BGO16"/>
      <c r="BGP16"/>
      <c r="BGQ16"/>
      <c r="BGR16"/>
      <c r="BGS16"/>
      <c r="BGT16"/>
      <c r="BGU16"/>
      <c r="BGV16"/>
      <c r="BGW16"/>
      <c r="BGX16"/>
      <c r="BGY16"/>
      <c r="BGZ16"/>
      <c r="BHA16"/>
      <c r="BHB16"/>
      <c r="BHC16"/>
      <c r="BHD16"/>
      <c r="BHE16"/>
      <c r="BHF16"/>
      <c r="BHG16"/>
      <c r="BHH16"/>
      <c r="BHI16"/>
      <c r="BHJ16"/>
      <c r="BHK16"/>
      <c r="BHL16"/>
      <c r="BHM16"/>
      <c r="BHN16"/>
      <c r="BHO16"/>
      <c r="BHP16"/>
      <c r="BHQ16"/>
      <c r="BHR16"/>
      <c r="BHS16"/>
      <c r="BHT16"/>
      <c r="BHU16"/>
      <c r="BHV16"/>
      <c r="BHW16"/>
      <c r="BHX16"/>
      <c r="BHY16"/>
      <c r="BHZ16"/>
      <c r="BIA16"/>
      <c r="BIB16"/>
      <c r="BIC16"/>
      <c r="BID16"/>
      <c r="BIE16"/>
      <c r="BIF16"/>
      <c r="BIG16"/>
      <c r="BIH16"/>
      <c r="BII16"/>
      <c r="BIJ16"/>
      <c r="BIK16"/>
      <c r="BIL16"/>
      <c r="BIM16"/>
      <c r="BIN16"/>
      <c r="BIO16"/>
      <c r="BIP16"/>
      <c r="BIQ16"/>
      <c r="BIR16"/>
      <c r="BIS16"/>
      <c r="BIT16"/>
      <c r="BIU16"/>
      <c r="BIV16"/>
      <c r="BIW16"/>
      <c r="BIX16"/>
      <c r="BIY16"/>
      <c r="BIZ16"/>
      <c r="BJA16"/>
      <c r="BJB16"/>
      <c r="BJC16"/>
      <c r="BJD16"/>
      <c r="BJE16"/>
      <c r="BJF16"/>
      <c r="BJG16"/>
      <c r="BJH16"/>
      <c r="BJI16"/>
      <c r="BJJ16"/>
      <c r="BJK16"/>
      <c r="BJL16"/>
      <c r="BJM16"/>
      <c r="BJN16"/>
      <c r="BJO16"/>
      <c r="BJP16"/>
      <c r="BJQ16"/>
      <c r="BJR16"/>
      <c r="BJS16"/>
      <c r="BJT16"/>
      <c r="BJU16"/>
      <c r="BJV16"/>
      <c r="BJW16"/>
      <c r="BJX16"/>
      <c r="BJY16"/>
      <c r="BJZ16"/>
      <c r="BKA16"/>
      <c r="BKB16"/>
      <c r="BKC16"/>
      <c r="BKD16"/>
      <c r="BKE16"/>
      <c r="BKF16"/>
      <c r="BKG16"/>
      <c r="BKH16"/>
      <c r="BKI16"/>
      <c r="BKJ16"/>
      <c r="BKK16"/>
      <c r="BKL16"/>
      <c r="BKM16"/>
      <c r="BKN16"/>
      <c r="BKO16"/>
      <c r="BKP16"/>
      <c r="BKQ16"/>
      <c r="BKR16"/>
      <c r="BKS16"/>
      <c r="BKT16"/>
      <c r="BKU16"/>
      <c r="BKV16"/>
      <c r="BKW16"/>
      <c r="BKX16"/>
      <c r="BKY16"/>
      <c r="BKZ16"/>
      <c r="BLA16"/>
      <c r="BLB16"/>
      <c r="BLC16"/>
      <c r="BLD16"/>
      <c r="BLE16"/>
      <c r="BLF16"/>
      <c r="BLG16"/>
      <c r="BLH16"/>
      <c r="BLI16"/>
      <c r="BLJ16"/>
      <c r="BLK16"/>
      <c r="BLL16"/>
      <c r="BLM16"/>
      <c r="BLN16"/>
      <c r="BLO16"/>
      <c r="BLP16"/>
      <c r="BLQ16"/>
      <c r="BLR16"/>
      <c r="BLS16"/>
      <c r="BLT16"/>
      <c r="BLU16"/>
      <c r="BLV16"/>
      <c r="BLW16"/>
      <c r="BLX16"/>
      <c r="BLY16"/>
      <c r="BLZ16"/>
      <c r="BMA16"/>
      <c r="BMB16"/>
      <c r="BMC16"/>
      <c r="BMD16"/>
      <c r="BME16"/>
      <c r="BMF16"/>
      <c r="BMG16"/>
      <c r="BMH16"/>
      <c r="BMI16"/>
      <c r="BMJ16"/>
      <c r="BMK16"/>
      <c r="BML16"/>
      <c r="BMM16"/>
      <c r="BMN16"/>
      <c r="BMO16"/>
      <c r="BMP16"/>
      <c r="BMQ16"/>
      <c r="BMR16"/>
      <c r="BMS16"/>
      <c r="BMT16"/>
      <c r="BMU16"/>
      <c r="BMV16"/>
      <c r="BMW16"/>
      <c r="BMX16"/>
      <c r="BMY16"/>
      <c r="BMZ16"/>
      <c r="BNA16"/>
      <c r="BNB16"/>
      <c r="BNC16"/>
      <c r="BND16"/>
      <c r="BNE16"/>
      <c r="BNF16"/>
      <c r="BNG16"/>
      <c r="BNH16"/>
      <c r="BNI16"/>
      <c r="BNJ16"/>
      <c r="BNK16"/>
      <c r="BNL16"/>
      <c r="BNM16"/>
      <c r="BNN16"/>
      <c r="BNO16"/>
      <c r="BNP16"/>
      <c r="BNQ16"/>
      <c r="BNR16"/>
      <c r="BNS16"/>
      <c r="BNT16"/>
      <c r="BNU16"/>
      <c r="BNV16"/>
      <c r="BNW16"/>
      <c r="BNX16"/>
      <c r="BNY16"/>
      <c r="BNZ16"/>
      <c r="BOA16"/>
      <c r="BOB16"/>
      <c r="BOC16"/>
      <c r="BOD16"/>
      <c r="BOE16"/>
      <c r="BOF16"/>
      <c r="BOG16"/>
      <c r="BOH16"/>
      <c r="BOI16"/>
      <c r="BOJ16"/>
      <c r="BOK16"/>
      <c r="BOL16"/>
      <c r="BOM16"/>
      <c r="BON16"/>
      <c r="BOO16"/>
      <c r="BOP16"/>
      <c r="BOQ16"/>
      <c r="BOR16"/>
      <c r="BOS16"/>
      <c r="BOT16"/>
      <c r="BOU16"/>
      <c r="BOV16"/>
      <c r="BOW16"/>
      <c r="BOX16"/>
      <c r="BOY16"/>
      <c r="BOZ16"/>
      <c r="BPA16"/>
      <c r="BPB16"/>
      <c r="BPC16"/>
      <c r="BPD16"/>
      <c r="BPE16"/>
      <c r="BPF16"/>
      <c r="BPG16"/>
      <c r="BPH16"/>
      <c r="BPI16"/>
      <c r="BPJ16"/>
      <c r="BPK16"/>
      <c r="BPL16"/>
      <c r="BPM16"/>
      <c r="BPN16"/>
      <c r="BPO16"/>
      <c r="BPP16"/>
      <c r="BPQ16"/>
      <c r="BPR16"/>
      <c r="BPS16"/>
      <c r="BPT16"/>
      <c r="BPU16"/>
      <c r="BPV16"/>
      <c r="BPW16"/>
      <c r="BPX16"/>
      <c r="BPY16"/>
      <c r="BPZ16"/>
      <c r="BQA16"/>
      <c r="BQB16"/>
      <c r="BQC16"/>
      <c r="BQD16"/>
      <c r="BQE16"/>
      <c r="BQF16"/>
      <c r="BQG16"/>
      <c r="BQH16"/>
      <c r="BQI16"/>
      <c r="BQJ16"/>
      <c r="BQK16"/>
      <c r="BQL16"/>
      <c r="BQM16"/>
      <c r="BQN16"/>
      <c r="BQO16"/>
      <c r="BQP16"/>
      <c r="BQQ16"/>
      <c r="BQR16"/>
      <c r="BQS16"/>
      <c r="BQT16"/>
      <c r="BQU16"/>
      <c r="BQV16"/>
      <c r="BQW16"/>
      <c r="BQX16"/>
      <c r="BQY16"/>
      <c r="BQZ16"/>
      <c r="BRA16"/>
      <c r="BRB16"/>
      <c r="BRC16"/>
      <c r="BRD16"/>
      <c r="BRE16"/>
      <c r="BRF16"/>
      <c r="BRG16"/>
      <c r="BRH16"/>
      <c r="BRI16"/>
      <c r="BRJ16"/>
      <c r="BRK16"/>
      <c r="BRL16"/>
      <c r="BRM16"/>
      <c r="BRN16"/>
      <c r="BRO16"/>
      <c r="BRP16"/>
      <c r="BRQ16"/>
      <c r="BRR16"/>
      <c r="BRS16"/>
      <c r="BRT16"/>
      <c r="BRU16"/>
      <c r="BRV16"/>
      <c r="BRW16"/>
      <c r="BRX16"/>
      <c r="BRY16"/>
      <c r="BRZ16"/>
      <c r="BSA16"/>
      <c r="BSB16"/>
      <c r="BSC16"/>
      <c r="BSD16"/>
      <c r="BSE16"/>
      <c r="BSF16"/>
      <c r="BSG16"/>
      <c r="BSH16"/>
      <c r="BSI16"/>
      <c r="BSJ16"/>
      <c r="BSK16"/>
      <c r="BSL16"/>
      <c r="BSM16"/>
      <c r="BSN16"/>
      <c r="BSO16"/>
      <c r="BSP16"/>
      <c r="BSQ16"/>
      <c r="BSR16"/>
      <c r="BSS16"/>
      <c r="BST16"/>
      <c r="BSU16"/>
      <c r="BSV16"/>
      <c r="BSW16"/>
      <c r="BSX16"/>
      <c r="BSY16"/>
      <c r="BSZ16"/>
      <c r="BTA16"/>
      <c r="BTB16"/>
      <c r="BTC16"/>
      <c r="BTD16"/>
      <c r="BTE16"/>
      <c r="BTF16"/>
      <c r="BTG16"/>
      <c r="BTH16"/>
      <c r="BTI16"/>
      <c r="BTJ16"/>
      <c r="BTK16"/>
      <c r="BTL16"/>
      <c r="BTM16"/>
      <c r="BTN16"/>
      <c r="BTO16"/>
      <c r="BTP16"/>
      <c r="BTQ16"/>
      <c r="BTR16"/>
      <c r="BTS16"/>
      <c r="BTT16"/>
      <c r="BTU16"/>
      <c r="BTV16"/>
      <c r="BTW16"/>
      <c r="BTX16"/>
      <c r="BTY16"/>
      <c r="BTZ16"/>
      <c r="BUA16"/>
      <c r="BUB16"/>
      <c r="BUC16"/>
      <c r="BUD16"/>
      <c r="BUE16"/>
      <c r="BUF16"/>
      <c r="BUG16"/>
      <c r="BUH16"/>
      <c r="BUI16"/>
      <c r="BUJ16"/>
      <c r="BUK16"/>
      <c r="BUL16"/>
      <c r="BUM16"/>
      <c r="BUN16"/>
      <c r="BUO16"/>
      <c r="BUP16"/>
      <c r="BUQ16"/>
      <c r="BUR16"/>
      <c r="BUS16"/>
      <c r="BUT16"/>
      <c r="BUU16"/>
      <c r="BUV16"/>
      <c r="BUW16"/>
      <c r="BUX16"/>
      <c r="BUY16"/>
      <c r="BUZ16"/>
      <c r="BVA16"/>
      <c r="BVB16"/>
      <c r="BVC16"/>
      <c r="BVD16"/>
      <c r="BVE16"/>
      <c r="BVF16"/>
      <c r="BVG16"/>
      <c r="BVH16"/>
      <c r="BVI16"/>
      <c r="BVJ16"/>
      <c r="BVK16"/>
      <c r="BVL16"/>
      <c r="BVM16"/>
      <c r="BVN16"/>
      <c r="BVO16"/>
      <c r="BVP16"/>
      <c r="BVQ16"/>
      <c r="BVR16"/>
      <c r="BVS16"/>
      <c r="BVT16"/>
      <c r="BVU16"/>
      <c r="BVV16"/>
      <c r="BVW16"/>
      <c r="BVX16"/>
      <c r="BVY16"/>
      <c r="BVZ16"/>
      <c r="BWA16"/>
      <c r="BWB16"/>
      <c r="BWC16"/>
      <c r="BWD16"/>
      <c r="BWE16"/>
      <c r="BWF16"/>
      <c r="BWG16"/>
      <c r="BWH16"/>
      <c r="BWI16"/>
      <c r="BWJ16"/>
      <c r="BWK16"/>
      <c r="BWL16"/>
      <c r="BWM16"/>
      <c r="BWN16"/>
      <c r="BWO16"/>
      <c r="BWP16"/>
      <c r="BWQ16"/>
      <c r="BWR16"/>
      <c r="BWS16"/>
      <c r="BWT16"/>
      <c r="BWU16"/>
      <c r="BWV16"/>
      <c r="BWW16"/>
      <c r="BWX16"/>
      <c r="BWY16"/>
      <c r="BWZ16"/>
      <c r="BXA16"/>
      <c r="BXB16"/>
      <c r="BXC16"/>
      <c r="BXD16"/>
      <c r="BXE16"/>
      <c r="BXF16"/>
      <c r="BXG16"/>
      <c r="BXH16"/>
      <c r="BXI16"/>
      <c r="BXJ16"/>
      <c r="BXK16"/>
      <c r="BXL16"/>
      <c r="BXM16"/>
      <c r="BXN16"/>
      <c r="BXO16"/>
      <c r="BXP16"/>
      <c r="BXQ16"/>
      <c r="BXR16"/>
      <c r="BXS16"/>
      <c r="BXT16"/>
      <c r="BXU16"/>
      <c r="BXV16"/>
      <c r="BXW16"/>
      <c r="BXX16"/>
      <c r="BXY16"/>
      <c r="BXZ16"/>
      <c r="BYA16"/>
      <c r="BYB16"/>
      <c r="BYC16"/>
      <c r="BYD16"/>
      <c r="BYE16"/>
      <c r="BYF16"/>
      <c r="BYG16"/>
      <c r="BYH16"/>
      <c r="BYI16"/>
      <c r="BYJ16"/>
      <c r="BYK16"/>
      <c r="BYL16"/>
      <c r="BYM16"/>
      <c r="BYN16"/>
      <c r="BYO16"/>
      <c r="BYP16"/>
      <c r="BYQ16"/>
      <c r="BYR16"/>
      <c r="BYS16"/>
      <c r="BYT16"/>
      <c r="BYU16"/>
      <c r="BYV16"/>
      <c r="BYW16"/>
      <c r="BYX16"/>
      <c r="BYY16"/>
      <c r="BYZ16"/>
      <c r="BZA16"/>
      <c r="BZB16"/>
      <c r="BZC16"/>
      <c r="BZD16"/>
      <c r="BZE16"/>
      <c r="BZF16"/>
      <c r="BZG16"/>
      <c r="BZH16"/>
      <c r="BZI16"/>
      <c r="BZJ16"/>
      <c r="BZK16"/>
      <c r="BZL16"/>
      <c r="BZM16"/>
      <c r="BZN16"/>
      <c r="BZO16"/>
      <c r="BZP16"/>
      <c r="BZQ16"/>
      <c r="BZR16"/>
      <c r="BZS16"/>
      <c r="BZT16"/>
      <c r="BZU16"/>
      <c r="BZV16"/>
      <c r="BZW16"/>
      <c r="BZX16"/>
      <c r="BZY16"/>
      <c r="BZZ16"/>
      <c r="CAA16"/>
      <c r="CAB16"/>
      <c r="CAC16"/>
      <c r="CAD16"/>
      <c r="CAE16"/>
      <c r="CAF16"/>
      <c r="CAG16"/>
      <c r="CAH16"/>
      <c r="CAI16"/>
      <c r="CAJ16"/>
      <c r="CAK16"/>
      <c r="CAL16"/>
      <c r="CAM16"/>
      <c r="CAN16"/>
      <c r="CAO16"/>
      <c r="CAP16"/>
      <c r="CAQ16"/>
      <c r="CAR16"/>
      <c r="CAS16"/>
      <c r="CAT16"/>
      <c r="CAU16"/>
      <c r="CAV16"/>
      <c r="CAW16"/>
      <c r="CAX16"/>
      <c r="CAY16"/>
      <c r="CAZ16"/>
      <c r="CBA16"/>
      <c r="CBB16"/>
      <c r="CBC16"/>
      <c r="CBD16"/>
      <c r="CBE16"/>
      <c r="CBF16"/>
      <c r="CBG16"/>
      <c r="CBH16"/>
      <c r="CBI16"/>
      <c r="CBJ16"/>
      <c r="CBK16"/>
      <c r="CBL16"/>
      <c r="CBM16"/>
      <c r="CBN16"/>
      <c r="CBO16"/>
      <c r="CBP16"/>
      <c r="CBQ16"/>
      <c r="CBR16"/>
      <c r="CBS16"/>
      <c r="CBT16"/>
      <c r="CBU16"/>
      <c r="CBV16"/>
      <c r="CBW16"/>
      <c r="CBX16"/>
      <c r="CBY16"/>
      <c r="CBZ16"/>
      <c r="CCA16"/>
      <c r="CCB16"/>
      <c r="CCC16"/>
      <c r="CCD16"/>
      <c r="CCE16"/>
      <c r="CCF16"/>
      <c r="CCG16"/>
      <c r="CCH16"/>
      <c r="CCI16"/>
      <c r="CCJ16"/>
      <c r="CCK16"/>
      <c r="CCL16"/>
      <c r="CCM16"/>
      <c r="CCN16"/>
      <c r="CCO16"/>
      <c r="CCP16"/>
      <c r="CCQ16"/>
      <c r="CCR16"/>
      <c r="CCS16"/>
      <c r="CCT16"/>
      <c r="CCU16"/>
      <c r="CCV16"/>
      <c r="CCW16"/>
      <c r="CCX16"/>
      <c r="CCY16"/>
      <c r="CCZ16"/>
      <c r="CDA16"/>
      <c r="CDB16"/>
      <c r="CDC16"/>
      <c r="CDD16"/>
      <c r="CDE16"/>
      <c r="CDF16"/>
      <c r="CDG16"/>
      <c r="CDH16"/>
      <c r="CDI16"/>
      <c r="CDJ16"/>
      <c r="CDK16"/>
      <c r="CDL16"/>
      <c r="CDM16"/>
      <c r="CDN16"/>
      <c r="CDO16"/>
      <c r="CDP16"/>
      <c r="CDQ16"/>
      <c r="CDR16"/>
      <c r="CDS16"/>
      <c r="CDT16"/>
      <c r="CDU16"/>
      <c r="CDV16"/>
      <c r="CDW16"/>
      <c r="CDX16"/>
      <c r="CDY16"/>
      <c r="CDZ16"/>
      <c r="CEA16"/>
      <c r="CEB16"/>
      <c r="CEC16"/>
      <c r="CED16"/>
      <c r="CEE16"/>
      <c r="CEF16"/>
      <c r="CEG16"/>
      <c r="CEH16"/>
      <c r="CEI16"/>
      <c r="CEJ16"/>
      <c r="CEK16"/>
      <c r="CEL16"/>
      <c r="CEM16"/>
      <c r="CEN16"/>
      <c r="CEO16"/>
      <c r="CEP16"/>
      <c r="CEQ16"/>
      <c r="CER16"/>
      <c r="CES16"/>
      <c r="CET16"/>
      <c r="CEU16"/>
      <c r="CEV16"/>
      <c r="CEW16"/>
      <c r="CEX16"/>
      <c r="CEY16"/>
      <c r="CEZ16"/>
      <c r="CFA16"/>
      <c r="CFB16"/>
      <c r="CFC16"/>
      <c r="CFD16"/>
      <c r="CFE16"/>
      <c r="CFF16"/>
      <c r="CFG16"/>
      <c r="CFH16"/>
      <c r="CFI16"/>
      <c r="CFJ16"/>
      <c r="CFK16"/>
      <c r="CFL16"/>
      <c r="CFM16"/>
      <c r="CFN16"/>
      <c r="CFO16"/>
      <c r="CFP16"/>
      <c r="CFQ16"/>
      <c r="CFR16"/>
      <c r="CFS16"/>
      <c r="CFT16"/>
      <c r="CFU16"/>
      <c r="CFV16"/>
      <c r="CFW16"/>
      <c r="CFX16"/>
      <c r="CFY16"/>
      <c r="CFZ16"/>
      <c r="CGA16"/>
      <c r="CGB16"/>
      <c r="CGC16"/>
      <c r="CGD16"/>
      <c r="CGE16"/>
      <c r="CGF16"/>
      <c r="CGG16"/>
      <c r="CGH16"/>
      <c r="CGI16"/>
      <c r="CGJ16"/>
      <c r="CGK16"/>
      <c r="CGL16"/>
      <c r="CGM16"/>
      <c r="CGN16"/>
      <c r="CGO16"/>
      <c r="CGP16"/>
      <c r="CGQ16"/>
      <c r="CGR16"/>
      <c r="CGS16"/>
      <c r="CGT16"/>
      <c r="CGU16"/>
      <c r="CGV16"/>
      <c r="CGW16"/>
      <c r="CGX16"/>
      <c r="CGY16"/>
      <c r="CGZ16"/>
      <c r="CHA16"/>
      <c r="CHB16"/>
      <c r="CHC16"/>
      <c r="CHD16"/>
      <c r="CHE16"/>
      <c r="CHF16"/>
      <c r="CHG16"/>
      <c r="CHH16"/>
      <c r="CHI16"/>
      <c r="CHJ16"/>
      <c r="CHK16"/>
      <c r="CHL16"/>
      <c r="CHM16"/>
      <c r="CHN16"/>
      <c r="CHO16"/>
      <c r="CHP16"/>
      <c r="CHQ16"/>
      <c r="CHR16"/>
      <c r="CHS16"/>
      <c r="CHT16"/>
      <c r="CHU16"/>
      <c r="CHV16"/>
      <c r="CHW16"/>
      <c r="CHX16"/>
      <c r="CHY16"/>
      <c r="CHZ16"/>
      <c r="CIA16"/>
      <c r="CIB16"/>
      <c r="CIC16"/>
      <c r="CID16"/>
      <c r="CIE16"/>
      <c r="CIF16"/>
      <c r="CIG16"/>
      <c r="CIH16"/>
      <c r="CII16"/>
      <c r="CIJ16"/>
      <c r="CIK16"/>
      <c r="CIL16"/>
      <c r="CIM16"/>
      <c r="CIN16"/>
      <c r="CIO16"/>
      <c r="CIP16"/>
      <c r="CIQ16"/>
      <c r="CIR16"/>
      <c r="CIS16"/>
      <c r="CIT16"/>
      <c r="CIU16"/>
      <c r="CIV16"/>
      <c r="CIW16"/>
      <c r="CIX16"/>
      <c r="CIY16"/>
      <c r="CIZ16"/>
      <c r="CJA16"/>
      <c r="CJB16"/>
      <c r="CJC16"/>
      <c r="CJD16"/>
      <c r="CJE16"/>
      <c r="CJF16"/>
      <c r="CJG16"/>
      <c r="CJH16"/>
      <c r="CJI16"/>
      <c r="CJJ16"/>
      <c r="CJK16"/>
      <c r="CJL16"/>
      <c r="CJM16"/>
      <c r="CJN16"/>
      <c r="CJO16"/>
      <c r="CJP16"/>
      <c r="CJQ16"/>
      <c r="CJR16"/>
      <c r="CJS16"/>
      <c r="CJT16"/>
      <c r="CJU16"/>
      <c r="CJV16"/>
      <c r="CJW16"/>
      <c r="CJX16"/>
      <c r="CJY16"/>
      <c r="CJZ16"/>
      <c r="CKA16"/>
      <c r="CKB16"/>
      <c r="CKC16"/>
      <c r="CKD16"/>
      <c r="CKE16"/>
      <c r="CKF16"/>
      <c r="CKG16"/>
      <c r="CKH16"/>
      <c r="CKI16"/>
      <c r="CKJ16"/>
      <c r="CKK16"/>
      <c r="CKL16"/>
      <c r="CKM16"/>
      <c r="CKN16"/>
      <c r="CKO16"/>
      <c r="CKP16"/>
      <c r="CKQ16"/>
      <c r="CKR16"/>
      <c r="CKS16"/>
      <c r="CKT16"/>
      <c r="CKU16"/>
      <c r="CKV16"/>
      <c r="CKW16"/>
      <c r="CKX16"/>
      <c r="CKY16"/>
      <c r="CKZ16"/>
      <c r="CLA16"/>
      <c r="CLB16"/>
      <c r="CLC16"/>
      <c r="CLD16"/>
      <c r="CLE16"/>
      <c r="CLF16"/>
      <c r="CLG16"/>
      <c r="CLH16"/>
      <c r="CLI16"/>
      <c r="CLJ16"/>
      <c r="CLK16"/>
      <c r="CLL16"/>
      <c r="CLM16"/>
      <c r="CLN16"/>
      <c r="CLO16"/>
      <c r="CLP16"/>
      <c r="CLQ16"/>
      <c r="CLR16"/>
      <c r="CLS16"/>
      <c r="CLT16"/>
      <c r="CLU16"/>
      <c r="CLV16"/>
      <c r="CLW16"/>
      <c r="CLX16"/>
      <c r="CLY16"/>
      <c r="CLZ16"/>
      <c r="CMA16"/>
      <c r="CMB16"/>
      <c r="CMC16"/>
      <c r="CMD16"/>
      <c r="CME16"/>
      <c r="CMF16"/>
      <c r="CMG16"/>
      <c r="CMH16"/>
      <c r="CMI16"/>
      <c r="CMJ16"/>
      <c r="CMK16"/>
      <c r="CML16"/>
      <c r="CMM16"/>
      <c r="CMN16"/>
      <c r="CMO16"/>
      <c r="CMP16"/>
      <c r="CMQ16"/>
      <c r="CMR16"/>
      <c r="CMS16"/>
      <c r="CMT16"/>
      <c r="CMU16"/>
      <c r="CMV16"/>
      <c r="CMW16"/>
      <c r="CMX16"/>
      <c r="CMY16"/>
      <c r="CMZ16"/>
      <c r="CNA16"/>
      <c r="CNB16"/>
      <c r="CNC16"/>
      <c r="CND16"/>
      <c r="CNE16"/>
      <c r="CNF16"/>
      <c r="CNG16"/>
      <c r="CNH16"/>
      <c r="CNI16"/>
      <c r="CNJ16"/>
      <c r="CNK16"/>
      <c r="CNL16"/>
      <c r="CNM16"/>
      <c r="CNN16"/>
      <c r="CNO16"/>
      <c r="CNP16"/>
      <c r="CNQ16"/>
      <c r="CNR16"/>
      <c r="CNS16"/>
      <c r="CNT16"/>
      <c r="CNU16"/>
      <c r="CNV16"/>
      <c r="CNW16"/>
      <c r="CNX16"/>
      <c r="CNY16"/>
      <c r="CNZ16"/>
      <c r="COA16"/>
      <c r="COB16"/>
      <c r="COC16"/>
      <c r="COD16"/>
      <c r="COE16"/>
      <c r="COF16"/>
      <c r="COG16"/>
      <c r="COH16"/>
      <c r="COI16"/>
      <c r="COJ16"/>
      <c r="COK16"/>
      <c r="COL16"/>
      <c r="COM16"/>
      <c r="CON16"/>
      <c r="COO16"/>
      <c r="COP16"/>
      <c r="COQ16"/>
      <c r="COR16"/>
      <c r="COS16"/>
      <c r="COT16"/>
      <c r="COU16"/>
      <c r="COV16"/>
      <c r="COW16"/>
      <c r="COX16"/>
      <c r="COY16"/>
      <c r="COZ16"/>
      <c r="CPA16"/>
      <c r="CPB16"/>
      <c r="CPC16"/>
      <c r="CPD16"/>
      <c r="CPE16"/>
      <c r="CPF16"/>
      <c r="CPG16"/>
      <c r="CPH16"/>
      <c r="CPI16"/>
      <c r="CPJ16"/>
      <c r="CPK16"/>
      <c r="CPL16"/>
      <c r="CPM16"/>
      <c r="CPN16"/>
      <c r="CPO16"/>
      <c r="CPP16"/>
      <c r="CPQ16"/>
      <c r="CPR16"/>
      <c r="CPS16"/>
      <c r="CPT16"/>
      <c r="CPU16"/>
      <c r="CPV16"/>
      <c r="CPW16"/>
      <c r="CPX16"/>
      <c r="CPY16"/>
      <c r="CPZ16"/>
      <c r="CQA16"/>
      <c r="CQB16"/>
      <c r="CQC16"/>
      <c r="CQD16"/>
      <c r="CQE16"/>
      <c r="CQF16"/>
      <c r="CQG16"/>
      <c r="CQH16"/>
      <c r="CQI16"/>
      <c r="CQJ16"/>
      <c r="CQK16"/>
      <c r="CQL16"/>
      <c r="CQM16"/>
      <c r="CQN16"/>
      <c r="CQO16"/>
      <c r="CQP16"/>
      <c r="CQQ16"/>
      <c r="CQR16"/>
      <c r="CQS16"/>
      <c r="CQT16"/>
      <c r="CQU16"/>
      <c r="CQV16"/>
      <c r="CQW16"/>
      <c r="CQX16"/>
      <c r="CQY16"/>
      <c r="CQZ16"/>
      <c r="CRA16"/>
      <c r="CRB16"/>
      <c r="CRC16"/>
      <c r="CRD16"/>
      <c r="CRE16"/>
      <c r="CRF16"/>
      <c r="CRG16"/>
      <c r="CRH16"/>
      <c r="CRI16"/>
      <c r="CRJ16"/>
      <c r="CRK16"/>
      <c r="CRL16"/>
      <c r="CRM16"/>
      <c r="CRN16"/>
      <c r="CRO16"/>
      <c r="CRP16"/>
      <c r="CRQ16"/>
      <c r="CRR16"/>
      <c r="CRS16"/>
      <c r="CRT16"/>
      <c r="CRU16"/>
    </row>
    <row r="17" spans="2:2517" s="28" customFormat="1" ht="18" hidden="1" customHeight="1" x14ac:dyDescent="0.25">
      <c r="B17" s="63"/>
      <c r="C17" s="61"/>
      <c r="D17" s="52"/>
      <c r="E17" s="52"/>
      <c r="F17" s="14"/>
      <c r="G17" s="60"/>
      <c r="H17" s="61"/>
      <c r="I17" s="53"/>
      <c r="J17" s="53"/>
      <c r="K17" s="13"/>
      <c r="L17" s="60" t="s">
        <v>26</v>
      </c>
      <c r="M17" s="61" t="s">
        <v>16</v>
      </c>
      <c r="N17" s="57"/>
      <c r="O17" s="57"/>
      <c r="P17" s="14"/>
      <c r="Q17" s="60" t="s">
        <v>26</v>
      </c>
      <c r="R17" s="61" t="s">
        <v>16</v>
      </c>
      <c r="S17" s="66">
        <f>+S19</f>
        <v>0</v>
      </c>
      <c r="T17" s="66">
        <f>+T19</f>
        <v>0</v>
      </c>
      <c r="U17" s="65">
        <f t="shared" si="0"/>
        <v>0</v>
      </c>
      <c r="V17" s="65">
        <f t="shared" si="0"/>
        <v>0</v>
      </c>
      <c r="W17" s="67">
        <f t="shared" si="1"/>
        <v>0</v>
      </c>
      <c r="X17" s="17"/>
      <c r="Y17" s="71">
        <f t="shared" si="5"/>
        <v>28422</v>
      </c>
      <c r="Z17" s="71">
        <f t="shared" si="5"/>
        <v>28422</v>
      </c>
      <c r="AA17" s="71">
        <f t="shared" si="5"/>
        <v>28422</v>
      </c>
      <c r="AB17" s="33">
        <f t="shared" si="5"/>
        <v>28422</v>
      </c>
      <c r="AC17" s="33">
        <f t="shared" si="5"/>
        <v>28422</v>
      </c>
      <c r="AD17" s="33">
        <f t="shared" si="5"/>
        <v>28422</v>
      </c>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c r="AUC17"/>
      <c r="AUD17"/>
      <c r="AUE17"/>
      <c r="AUF17"/>
      <c r="AUG17"/>
      <c r="AUH17"/>
      <c r="AUI17"/>
      <c r="AUJ17"/>
      <c r="AUK17"/>
      <c r="AUL17"/>
      <c r="AUM17"/>
      <c r="AUN17"/>
      <c r="AUO17"/>
      <c r="AUP17"/>
      <c r="AUQ17"/>
      <c r="AUR17"/>
      <c r="AUS17"/>
      <c r="AUT17"/>
      <c r="AUU17"/>
      <c r="AUV17"/>
      <c r="AUW17"/>
      <c r="AUX17"/>
      <c r="AUY17"/>
      <c r="AUZ17"/>
      <c r="AVA17"/>
      <c r="AVB17"/>
      <c r="AVC17"/>
      <c r="AVD17"/>
      <c r="AVE17"/>
      <c r="AVF17"/>
      <c r="AVG17"/>
      <c r="AVH17"/>
      <c r="AVI17"/>
      <c r="AVJ17"/>
      <c r="AVK17"/>
      <c r="AVL17"/>
      <c r="AVM17"/>
      <c r="AVN17"/>
      <c r="AVO17"/>
      <c r="AVP17"/>
      <c r="AVQ17"/>
      <c r="AVR17"/>
      <c r="AVS17"/>
      <c r="AVT17"/>
      <c r="AVU17"/>
      <c r="AVV17"/>
      <c r="AVW17"/>
      <c r="AVX17"/>
      <c r="AVY17"/>
      <c r="AVZ17"/>
      <c r="AWA17"/>
      <c r="AWB17"/>
      <c r="AWC17"/>
      <c r="AWD17"/>
      <c r="AWE17"/>
      <c r="AWF17"/>
      <c r="AWG17"/>
      <c r="AWH17"/>
      <c r="AWI17"/>
      <c r="AWJ17"/>
      <c r="AWK17"/>
      <c r="AWL17"/>
      <c r="AWM17"/>
      <c r="AWN17"/>
      <c r="AWO17"/>
      <c r="AWP17"/>
      <c r="AWQ17"/>
      <c r="AWR17"/>
      <c r="AWS17"/>
      <c r="AWT17"/>
      <c r="AWU17"/>
      <c r="AWV17"/>
      <c r="AWW17"/>
      <c r="AWX17"/>
      <c r="AWY17"/>
      <c r="AWZ17"/>
      <c r="AXA17"/>
      <c r="AXB17"/>
      <c r="AXC17"/>
      <c r="AXD17"/>
      <c r="AXE17"/>
      <c r="AXF17"/>
      <c r="AXG17"/>
      <c r="AXH17"/>
      <c r="AXI17"/>
      <c r="AXJ17"/>
      <c r="AXK17"/>
      <c r="AXL17"/>
      <c r="AXM17"/>
      <c r="AXN17"/>
      <c r="AXO17"/>
      <c r="AXP17"/>
      <c r="AXQ17"/>
      <c r="AXR17"/>
      <c r="AXS17"/>
      <c r="AXT17"/>
      <c r="AXU17"/>
      <c r="AXV17"/>
      <c r="AXW17"/>
      <c r="AXX17"/>
      <c r="AXY17"/>
      <c r="AXZ17"/>
      <c r="AYA17"/>
      <c r="AYB17"/>
      <c r="AYC17"/>
      <c r="AYD17"/>
      <c r="AYE17"/>
      <c r="AYF17"/>
      <c r="AYG17"/>
      <c r="AYH17"/>
      <c r="AYI17"/>
      <c r="AYJ17"/>
      <c r="AYK17"/>
      <c r="AYL17"/>
      <c r="AYM17"/>
      <c r="AYN17"/>
      <c r="AYO17"/>
      <c r="AYP17"/>
      <c r="AYQ17"/>
      <c r="AYR17"/>
      <c r="AYS17"/>
      <c r="AYT17"/>
      <c r="AYU17"/>
      <c r="AYV17"/>
      <c r="AYW17"/>
      <c r="AYX17"/>
      <c r="AYY17"/>
      <c r="AYZ17"/>
      <c r="AZA17"/>
      <c r="AZB17"/>
      <c r="AZC17"/>
      <c r="AZD17"/>
      <c r="AZE17"/>
      <c r="AZF17"/>
      <c r="AZG17"/>
      <c r="AZH17"/>
      <c r="AZI17"/>
      <c r="AZJ17"/>
      <c r="AZK17"/>
      <c r="AZL17"/>
      <c r="AZM17"/>
      <c r="AZN17"/>
      <c r="AZO17"/>
      <c r="AZP17"/>
      <c r="AZQ17"/>
      <c r="AZR17"/>
      <c r="AZS17"/>
      <c r="AZT17"/>
      <c r="AZU17"/>
      <c r="AZV17"/>
      <c r="AZW17"/>
      <c r="AZX17"/>
      <c r="AZY17"/>
      <c r="AZZ17"/>
      <c r="BAA17"/>
      <c r="BAB17"/>
      <c r="BAC17"/>
      <c r="BAD17"/>
      <c r="BAE17"/>
      <c r="BAF17"/>
      <c r="BAG17"/>
      <c r="BAH17"/>
      <c r="BAI17"/>
      <c r="BAJ17"/>
      <c r="BAK17"/>
      <c r="BAL17"/>
      <c r="BAM17"/>
      <c r="BAN17"/>
      <c r="BAO17"/>
      <c r="BAP17"/>
      <c r="BAQ17"/>
      <c r="BAR17"/>
      <c r="BAS17"/>
      <c r="BAT17"/>
      <c r="BAU17"/>
      <c r="BAV17"/>
      <c r="BAW17"/>
      <c r="BAX17"/>
      <c r="BAY17"/>
      <c r="BAZ17"/>
      <c r="BBA17"/>
      <c r="BBB17"/>
      <c r="BBC17"/>
      <c r="BBD17"/>
      <c r="BBE17"/>
      <c r="BBF17"/>
      <c r="BBG17"/>
      <c r="BBH17"/>
      <c r="BBI17"/>
      <c r="BBJ17"/>
      <c r="BBK17"/>
      <c r="BBL17"/>
      <c r="BBM17"/>
      <c r="BBN17"/>
      <c r="BBO17"/>
      <c r="BBP17"/>
      <c r="BBQ17"/>
      <c r="BBR17"/>
      <c r="BBS17"/>
      <c r="BBT17"/>
      <c r="BBU17"/>
      <c r="BBV17"/>
      <c r="BBW17"/>
      <c r="BBX17"/>
      <c r="BBY17"/>
      <c r="BBZ17"/>
      <c r="BCA17"/>
      <c r="BCB17"/>
      <c r="BCC17"/>
      <c r="BCD17"/>
      <c r="BCE17"/>
      <c r="BCF17"/>
      <c r="BCG17"/>
      <c r="BCH17"/>
      <c r="BCI17"/>
      <c r="BCJ17"/>
      <c r="BCK17"/>
      <c r="BCL17"/>
      <c r="BCM17"/>
      <c r="BCN17"/>
      <c r="BCO17"/>
      <c r="BCP17"/>
      <c r="BCQ17"/>
      <c r="BCR17"/>
      <c r="BCS17"/>
      <c r="BCT17"/>
      <c r="BCU17"/>
      <c r="BCV17"/>
      <c r="BCW17"/>
      <c r="BCX17"/>
      <c r="BCY17"/>
      <c r="BCZ17"/>
      <c r="BDA17"/>
      <c r="BDB17"/>
      <c r="BDC17"/>
      <c r="BDD17"/>
      <c r="BDE17"/>
      <c r="BDF17"/>
      <c r="BDG17"/>
      <c r="BDH17"/>
      <c r="BDI17"/>
      <c r="BDJ17"/>
      <c r="BDK17"/>
      <c r="BDL17"/>
      <c r="BDM17"/>
      <c r="BDN17"/>
      <c r="BDO17"/>
      <c r="BDP17"/>
      <c r="BDQ17"/>
      <c r="BDR17"/>
      <c r="BDS17"/>
      <c r="BDT17"/>
      <c r="BDU17"/>
      <c r="BDV17"/>
      <c r="BDW17"/>
      <c r="BDX17"/>
      <c r="BDY17"/>
      <c r="BDZ17"/>
      <c r="BEA17"/>
      <c r="BEB17"/>
      <c r="BEC17"/>
      <c r="BED17"/>
      <c r="BEE17"/>
      <c r="BEF17"/>
      <c r="BEG17"/>
      <c r="BEH17"/>
      <c r="BEI17"/>
      <c r="BEJ17"/>
      <c r="BEK17"/>
      <c r="BEL17"/>
      <c r="BEM17"/>
      <c r="BEN17"/>
      <c r="BEO17"/>
      <c r="BEP17"/>
      <c r="BEQ17"/>
      <c r="BER17"/>
      <c r="BES17"/>
      <c r="BET17"/>
      <c r="BEU17"/>
      <c r="BEV17"/>
      <c r="BEW17"/>
      <c r="BEX17"/>
      <c r="BEY17"/>
      <c r="BEZ17"/>
      <c r="BFA17"/>
      <c r="BFB17"/>
      <c r="BFC17"/>
      <c r="BFD17"/>
      <c r="BFE17"/>
      <c r="BFF17"/>
      <c r="BFG17"/>
      <c r="BFH17"/>
      <c r="BFI17"/>
      <c r="BFJ17"/>
      <c r="BFK17"/>
      <c r="BFL17"/>
      <c r="BFM17"/>
      <c r="BFN17"/>
      <c r="BFO17"/>
      <c r="BFP17"/>
      <c r="BFQ17"/>
      <c r="BFR17"/>
      <c r="BFS17"/>
      <c r="BFT17"/>
      <c r="BFU17"/>
      <c r="BFV17"/>
      <c r="BFW17"/>
      <c r="BFX17"/>
      <c r="BFY17"/>
      <c r="BFZ17"/>
      <c r="BGA17"/>
      <c r="BGB17"/>
      <c r="BGC17"/>
      <c r="BGD17"/>
      <c r="BGE17"/>
      <c r="BGF17"/>
      <c r="BGG17"/>
      <c r="BGH17"/>
      <c r="BGI17"/>
      <c r="BGJ17"/>
      <c r="BGK17"/>
      <c r="BGL17"/>
      <c r="BGM17"/>
      <c r="BGN17"/>
      <c r="BGO17"/>
      <c r="BGP17"/>
      <c r="BGQ17"/>
      <c r="BGR17"/>
      <c r="BGS17"/>
      <c r="BGT17"/>
      <c r="BGU17"/>
      <c r="BGV17"/>
      <c r="BGW17"/>
      <c r="BGX17"/>
      <c r="BGY17"/>
      <c r="BGZ17"/>
      <c r="BHA17"/>
      <c r="BHB17"/>
      <c r="BHC17"/>
      <c r="BHD17"/>
      <c r="BHE17"/>
      <c r="BHF17"/>
      <c r="BHG17"/>
      <c r="BHH17"/>
      <c r="BHI17"/>
      <c r="BHJ17"/>
      <c r="BHK17"/>
      <c r="BHL17"/>
      <c r="BHM17"/>
      <c r="BHN17"/>
      <c r="BHO17"/>
      <c r="BHP17"/>
      <c r="BHQ17"/>
      <c r="BHR17"/>
      <c r="BHS17"/>
      <c r="BHT17"/>
      <c r="BHU17"/>
      <c r="BHV17"/>
      <c r="BHW17"/>
      <c r="BHX17"/>
      <c r="BHY17"/>
      <c r="BHZ17"/>
      <c r="BIA17"/>
      <c r="BIB17"/>
      <c r="BIC17"/>
      <c r="BID17"/>
      <c r="BIE17"/>
      <c r="BIF17"/>
      <c r="BIG17"/>
      <c r="BIH17"/>
      <c r="BII17"/>
      <c r="BIJ17"/>
      <c r="BIK17"/>
      <c r="BIL17"/>
      <c r="BIM17"/>
      <c r="BIN17"/>
      <c r="BIO17"/>
      <c r="BIP17"/>
      <c r="BIQ17"/>
      <c r="BIR17"/>
      <c r="BIS17"/>
      <c r="BIT17"/>
      <c r="BIU17"/>
      <c r="BIV17"/>
      <c r="BIW17"/>
      <c r="BIX17"/>
      <c r="BIY17"/>
      <c r="BIZ17"/>
      <c r="BJA17"/>
      <c r="BJB17"/>
      <c r="BJC17"/>
      <c r="BJD17"/>
      <c r="BJE17"/>
      <c r="BJF17"/>
      <c r="BJG17"/>
      <c r="BJH17"/>
      <c r="BJI17"/>
      <c r="BJJ17"/>
      <c r="BJK17"/>
      <c r="BJL17"/>
      <c r="BJM17"/>
      <c r="BJN17"/>
      <c r="BJO17"/>
      <c r="BJP17"/>
      <c r="BJQ17"/>
      <c r="BJR17"/>
      <c r="BJS17"/>
      <c r="BJT17"/>
      <c r="BJU17"/>
      <c r="BJV17"/>
      <c r="BJW17"/>
      <c r="BJX17"/>
      <c r="BJY17"/>
      <c r="BJZ17"/>
      <c r="BKA17"/>
      <c r="BKB17"/>
      <c r="BKC17"/>
      <c r="BKD17"/>
      <c r="BKE17"/>
      <c r="BKF17"/>
      <c r="BKG17"/>
      <c r="BKH17"/>
      <c r="BKI17"/>
      <c r="BKJ17"/>
      <c r="BKK17"/>
      <c r="BKL17"/>
      <c r="BKM17"/>
      <c r="BKN17"/>
      <c r="BKO17"/>
      <c r="BKP17"/>
      <c r="BKQ17"/>
      <c r="BKR17"/>
      <c r="BKS17"/>
      <c r="BKT17"/>
      <c r="BKU17"/>
      <c r="BKV17"/>
      <c r="BKW17"/>
      <c r="BKX17"/>
      <c r="BKY17"/>
      <c r="BKZ17"/>
      <c r="BLA17"/>
      <c r="BLB17"/>
      <c r="BLC17"/>
      <c r="BLD17"/>
      <c r="BLE17"/>
      <c r="BLF17"/>
      <c r="BLG17"/>
      <c r="BLH17"/>
      <c r="BLI17"/>
      <c r="BLJ17"/>
      <c r="BLK17"/>
      <c r="BLL17"/>
      <c r="BLM17"/>
      <c r="BLN17"/>
      <c r="BLO17"/>
      <c r="BLP17"/>
      <c r="BLQ17"/>
      <c r="BLR17"/>
      <c r="BLS17"/>
      <c r="BLT17"/>
      <c r="BLU17"/>
      <c r="BLV17"/>
      <c r="BLW17"/>
      <c r="BLX17"/>
      <c r="BLY17"/>
      <c r="BLZ17"/>
      <c r="BMA17"/>
      <c r="BMB17"/>
      <c r="BMC17"/>
      <c r="BMD17"/>
      <c r="BME17"/>
      <c r="BMF17"/>
      <c r="BMG17"/>
      <c r="BMH17"/>
      <c r="BMI17"/>
      <c r="BMJ17"/>
      <c r="BMK17"/>
      <c r="BML17"/>
      <c r="BMM17"/>
      <c r="BMN17"/>
      <c r="BMO17"/>
      <c r="BMP17"/>
      <c r="BMQ17"/>
      <c r="BMR17"/>
      <c r="BMS17"/>
      <c r="BMT17"/>
      <c r="BMU17"/>
      <c r="BMV17"/>
      <c r="BMW17"/>
      <c r="BMX17"/>
      <c r="BMY17"/>
      <c r="BMZ17"/>
      <c r="BNA17"/>
      <c r="BNB17"/>
      <c r="BNC17"/>
      <c r="BND17"/>
      <c r="BNE17"/>
      <c r="BNF17"/>
      <c r="BNG17"/>
      <c r="BNH17"/>
      <c r="BNI17"/>
      <c r="BNJ17"/>
      <c r="BNK17"/>
      <c r="BNL17"/>
      <c r="BNM17"/>
      <c r="BNN17"/>
      <c r="BNO17"/>
      <c r="BNP17"/>
      <c r="BNQ17"/>
      <c r="BNR17"/>
      <c r="BNS17"/>
      <c r="BNT17"/>
      <c r="BNU17"/>
      <c r="BNV17"/>
      <c r="BNW17"/>
      <c r="BNX17"/>
      <c r="BNY17"/>
      <c r="BNZ17"/>
      <c r="BOA17"/>
      <c r="BOB17"/>
      <c r="BOC17"/>
      <c r="BOD17"/>
      <c r="BOE17"/>
      <c r="BOF17"/>
      <c r="BOG17"/>
      <c r="BOH17"/>
      <c r="BOI17"/>
      <c r="BOJ17"/>
      <c r="BOK17"/>
      <c r="BOL17"/>
      <c r="BOM17"/>
      <c r="BON17"/>
      <c r="BOO17"/>
      <c r="BOP17"/>
      <c r="BOQ17"/>
      <c r="BOR17"/>
      <c r="BOS17"/>
      <c r="BOT17"/>
      <c r="BOU17"/>
      <c r="BOV17"/>
      <c r="BOW17"/>
      <c r="BOX17"/>
      <c r="BOY17"/>
      <c r="BOZ17"/>
      <c r="BPA17"/>
      <c r="BPB17"/>
      <c r="BPC17"/>
      <c r="BPD17"/>
      <c r="BPE17"/>
      <c r="BPF17"/>
      <c r="BPG17"/>
      <c r="BPH17"/>
      <c r="BPI17"/>
      <c r="BPJ17"/>
      <c r="BPK17"/>
      <c r="BPL17"/>
      <c r="BPM17"/>
      <c r="BPN17"/>
      <c r="BPO17"/>
      <c r="BPP17"/>
      <c r="BPQ17"/>
      <c r="BPR17"/>
      <c r="BPS17"/>
      <c r="BPT17"/>
      <c r="BPU17"/>
      <c r="BPV17"/>
      <c r="BPW17"/>
      <c r="BPX17"/>
      <c r="BPY17"/>
      <c r="BPZ17"/>
      <c r="BQA17"/>
      <c r="BQB17"/>
      <c r="BQC17"/>
      <c r="BQD17"/>
      <c r="BQE17"/>
      <c r="BQF17"/>
      <c r="BQG17"/>
      <c r="BQH17"/>
      <c r="BQI17"/>
      <c r="BQJ17"/>
      <c r="BQK17"/>
      <c r="BQL17"/>
      <c r="BQM17"/>
      <c r="BQN17"/>
      <c r="BQO17"/>
      <c r="BQP17"/>
      <c r="BQQ17"/>
      <c r="BQR17"/>
      <c r="BQS17"/>
      <c r="BQT17"/>
      <c r="BQU17"/>
      <c r="BQV17"/>
      <c r="BQW17"/>
      <c r="BQX17"/>
      <c r="BQY17"/>
      <c r="BQZ17"/>
      <c r="BRA17"/>
      <c r="BRB17"/>
      <c r="BRC17"/>
      <c r="BRD17"/>
      <c r="BRE17"/>
      <c r="BRF17"/>
      <c r="BRG17"/>
      <c r="BRH17"/>
      <c r="BRI17"/>
      <c r="BRJ17"/>
      <c r="BRK17"/>
      <c r="BRL17"/>
      <c r="BRM17"/>
      <c r="BRN17"/>
      <c r="BRO17"/>
      <c r="BRP17"/>
      <c r="BRQ17"/>
      <c r="BRR17"/>
      <c r="BRS17"/>
      <c r="BRT17"/>
      <c r="BRU17"/>
      <c r="BRV17"/>
      <c r="BRW17"/>
      <c r="BRX17"/>
      <c r="BRY17"/>
      <c r="BRZ17"/>
      <c r="BSA17"/>
      <c r="BSB17"/>
      <c r="BSC17"/>
      <c r="BSD17"/>
      <c r="BSE17"/>
      <c r="BSF17"/>
      <c r="BSG17"/>
      <c r="BSH17"/>
      <c r="BSI17"/>
      <c r="BSJ17"/>
      <c r="BSK17"/>
      <c r="BSL17"/>
      <c r="BSM17"/>
      <c r="BSN17"/>
      <c r="BSO17"/>
      <c r="BSP17"/>
      <c r="BSQ17"/>
      <c r="BSR17"/>
      <c r="BSS17"/>
      <c r="BST17"/>
      <c r="BSU17"/>
      <c r="BSV17"/>
      <c r="BSW17"/>
      <c r="BSX17"/>
      <c r="BSY17"/>
      <c r="BSZ17"/>
      <c r="BTA17"/>
      <c r="BTB17"/>
      <c r="BTC17"/>
      <c r="BTD17"/>
      <c r="BTE17"/>
      <c r="BTF17"/>
      <c r="BTG17"/>
      <c r="BTH17"/>
      <c r="BTI17"/>
      <c r="BTJ17"/>
      <c r="BTK17"/>
      <c r="BTL17"/>
      <c r="BTM17"/>
      <c r="BTN17"/>
      <c r="BTO17"/>
      <c r="BTP17"/>
      <c r="BTQ17"/>
      <c r="BTR17"/>
      <c r="BTS17"/>
      <c r="BTT17"/>
      <c r="BTU17"/>
      <c r="BTV17"/>
      <c r="BTW17"/>
      <c r="BTX17"/>
      <c r="BTY17"/>
      <c r="BTZ17"/>
      <c r="BUA17"/>
      <c r="BUB17"/>
      <c r="BUC17"/>
      <c r="BUD17"/>
      <c r="BUE17"/>
      <c r="BUF17"/>
      <c r="BUG17"/>
      <c r="BUH17"/>
      <c r="BUI17"/>
      <c r="BUJ17"/>
      <c r="BUK17"/>
      <c r="BUL17"/>
      <c r="BUM17"/>
      <c r="BUN17"/>
      <c r="BUO17"/>
      <c r="BUP17"/>
      <c r="BUQ17"/>
      <c r="BUR17"/>
      <c r="BUS17"/>
      <c r="BUT17"/>
      <c r="BUU17"/>
      <c r="BUV17"/>
      <c r="BUW17"/>
      <c r="BUX17"/>
      <c r="BUY17"/>
      <c r="BUZ17"/>
      <c r="BVA17"/>
      <c r="BVB17"/>
      <c r="BVC17"/>
      <c r="BVD17"/>
      <c r="BVE17"/>
      <c r="BVF17"/>
      <c r="BVG17"/>
      <c r="BVH17"/>
      <c r="BVI17"/>
      <c r="BVJ17"/>
      <c r="BVK17"/>
      <c r="BVL17"/>
      <c r="BVM17"/>
      <c r="BVN17"/>
      <c r="BVO17"/>
      <c r="BVP17"/>
      <c r="BVQ17"/>
      <c r="BVR17"/>
      <c r="BVS17"/>
      <c r="BVT17"/>
      <c r="BVU17"/>
      <c r="BVV17"/>
      <c r="BVW17"/>
      <c r="BVX17"/>
      <c r="BVY17"/>
      <c r="BVZ17"/>
      <c r="BWA17"/>
      <c r="BWB17"/>
      <c r="BWC17"/>
      <c r="BWD17"/>
      <c r="BWE17"/>
      <c r="BWF17"/>
      <c r="BWG17"/>
      <c r="BWH17"/>
      <c r="BWI17"/>
      <c r="BWJ17"/>
      <c r="BWK17"/>
      <c r="BWL17"/>
      <c r="BWM17"/>
      <c r="BWN17"/>
      <c r="BWO17"/>
      <c r="BWP17"/>
      <c r="BWQ17"/>
      <c r="BWR17"/>
      <c r="BWS17"/>
      <c r="BWT17"/>
      <c r="BWU17"/>
      <c r="BWV17"/>
      <c r="BWW17"/>
      <c r="BWX17"/>
      <c r="BWY17"/>
      <c r="BWZ17"/>
      <c r="BXA17"/>
      <c r="BXB17"/>
      <c r="BXC17"/>
      <c r="BXD17"/>
      <c r="BXE17"/>
      <c r="BXF17"/>
      <c r="BXG17"/>
      <c r="BXH17"/>
      <c r="BXI17"/>
      <c r="BXJ17"/>
      <c r="BXK17"/>
      <c r="BXL17"/>
      <c r="BXM17"/>
      <c r="BXN17"/>
      <c r="BXO17"/>
      <c r="BXP17"/>
      <c r="BXQ17"/>
      <c r="BXR17"/>
      <c r="BXS17"/>
      <c r="BXT17"/>
      <c r="BXU17"/>
      <c r="BXV17"/>
      <c r="BXW17"/>
      <c r="BXX17"/>
      <c r="BXY17"/>
      <c r="BXZ17"/>
      <c r="BYA17"/>
      <c r="BYB17"/>
      <c r="BYC17"/>
      <c r="BYD17"/>
      <c r="BYE17"/>
      <c r="BYF17"/>
      <c r="BYG17"/>
      <c r="BYH17"/>
      <c r="BYI17"/>
      <c r="BYJ17"/>
      <c r="BYK17"/>
      <c r="BYL17"/>
      <c r="BYM17"/>
      <c r="BYN17"/>
      <c r="BYO17"/>
      <c r="BYP17"/>
      <c r="BYQ17"/>
      <c r="BYR17"/>
      <c r="BYS17"/>
      <c r="BYT17"/>
      <c r="BYU17"/>
      <c r="BYV17"/>
      <c r="BYW17"/>
      <c r="BYX17"/>
      <c r="BYY17"/>
      <c r="BYZ17"/>
      <c r="BZA17"/>
      <c r="BZB17"/>
      <c r="BZC17"/>
      <c r="BZD17"/>
      <c r="BZE17"/>
      <c r="BZF17"/>
      <c r="BZG17"/>
      <c r="BZH17"/>
      <c r="BZI17"/>
      <c r="BZJ17"/>
      <c r="BZK17"/>
      <c r="BZL17"/>
      <c r="BZM17"/>
      <c r="BZN17"/>
      <c r="BZO17"/>
      <c r="BZP17"/>
      <c r="BZQ17"/>
      <c r="BZR17"/>
      <c r="BZS17"/>
      <c r="BZT17"/>
      <c r="BZU17"/>
      <c r="BZV17"/>
      <c r="BZW17"/>
      <c r="BZX17"/>
      <c r="BZY17"/>
      <c r="BZZ17"/>
      <c r="CAA17"/>
      <c r="CAB17"/>
      <c r="CAC17"/>
      <c r="CAD17"/>
      <c r="CAE17"/>
      <c r="CAF17"/>
      <c r="CAG17"/>
      <c r="CAH17"/>
      <c r="CAI17"/>
      <c r="CAJ17"/>
      <c r="CAK17"/>
      <c r="CAL17"/>
      <c r="CAM17"/>
      <c r="CAN17"/>
      <c r="CAO17"/>
      <c r="CAP17"/>
      <c r="CAQ17"/>
      <c r="CAR17"/>
      <c r="CAS17"/>
      <c r="CAT17"/>
      <c r="CAU17"/>
      <c r="CAV17"/>
      <c r="CAW17"/>
      <c r="CAX17"/>
      <c r="CAY17"/>
      <c r="CAZ17"/>
      <c r="CBA17"/>
      <c r="CBB17"/>
      <c r="CBC17"/>
      <c r="CBD17"/>
      <c r="CBE17"/>
      <c r="CBF17"/>
      <c r="CBG17"/>
      <c r="CBH17"/>
      <c r="CBI17"/>
      <c r="CBJ17"/>
      <c r="CBK17"/>
      <c r="CBL17"/>
      <c r="CBM17"/>
      <c r="CBN17"/>
      <c r="CBO17"/>
      <c r="CBP17"/>
      <c r="CBQ17"/>
      <c r="CBR17"/>
      <c r="CBS17"/>
      <c r="CBT17"/>
      <c r="CBU17"/>
      <c r="CBV17"/>
      <c r="CBW17"/>
      <c r="CBX17"/>
      <c r="CBY17"/>
      <c r="CBZ17"/>
      <c r="CCA17"/>
      <c r="CCB17"/>
      <c r="CCC17"/>
      <c r="CCD17"/>
      <c r="CCE17"/>
      <c r="CCF17"/>
      <c r="CCG17"/>
      <c r="CCH17"/>
      <c r="CCI17"/>
      <c r="CCJ17"/>
      <c r="CCK17"/>
      <c r="CCL17"/>
      <c r="CCM17"/>
      <c r="CCN17"/>
      <c r="CCO17"/>
      <c r="CCP17"/>
      <c r="CCQ17"/>
      <c r="CCR17"/>
      <c r="CCS17"/>
      <c r="CCT17"/>
      <c r="CCU17"/>
      <c r="CCV17"/>
      <c r="CCW17"/>
      <c r="CCX17"/>
      <c r="CCY17"/>
      <c r="CCZ17"/>
      <c r="CDA17"/>
      <c r="CDB17"/>
      <c r="CDC17"/>
      <c r="CDD17"/>
      <c r="CDE17"/>
      <c r="CDF17"/>
      <c r="CDG17"/>
      <c r="CDH17"/>
      <c r="CDI17"/>
      <c r="CDJ17"/>
      <c r="CDK17"/>
      <c r="CDL17"/>
      <c r="CDM17"/>
      <c r="CDN17"/>
      <c r="CDO17"/>
      <c r="CDP17"/>
      <c r="CDQ17"/>
      <c r="CDR17"/>
      <c r="CDS17"/>
      <c r="CDT17"/>
      <c r="CDU17"/>
      <c r="CDV17"/>
      <c r="CDW17"/>
      <c r="CDX17"/>
      <c r="CDY17"/>
      <c r="CDZ17"/>
      <c r="CEA17"/>
      <c r="CEB17"/>
      <c r="CEC17"/>
      <c r="CED17"/>
      <c r="CEE17"/>
      <c r="CEF17"/>
      <c r="CEG17"/>
      <c r="CEH17"/>
      <c r="CEI17"/>
      <c r="CEJ17"/>
      <c r="CEK17"/>
      <c r="CEL17"/>
      <c r="CEM17"/>
      <c r="CEN17"/>
      <c r="CEO17"/>
      <c r="CEP17"/>
      <c r="CEQ17"/>
      <c r="CER17"/>
      <c r="CES17"/>
      <c r="CET17"/>
      <c r="CEU17"/>
      <c r="CEV17"/>
      <c r="CEW17"/>
      <c r="CEX17"/>
      <c r="CEY17"/>
      <c r="CEZ17"/>
      <c r="CFA17"/>
      <c r="CFB17"/>
      <c r="CFC17"/>
      <c r="CFD17"/>
      <c r="CFE17"/>
      <c r="CFF17"/>
      <c r="CFG17"/>
      <c r="CFH17"/>
      <c r="CFI17"/>
      <c r="CFJ17"/>
      <c r="CFK17"/>
      <c r="CFL17"/>
      <c r="CFM17"/>
      <c r="CFN17"/>
      <c r="CFO17"/>
      <c r="CFP17"/>
      <c r="CFQ17"/>
      <c r="CFR17"/>
      <c r="CFS17"/>
      <c r="CFT17"/>
      <c r="CFU17"/>
      <c r="CFV17"/>
      <c r="CFW17"/>
      <c r="CFX17"/>
      <c r="CFY17"/>
      <c r="CFZ17"/>
      <c r="CGA17"/>
      <c r="CGB17"/>
      <c r="CGC17"/>
      <c r="CGD17"/>
      <c r="CGE17"/>
      <c r="CGF17"/>
      <c r="CGG17"/>
      <c r="CGH17"/>
      <c r="CGI17"/>
      <c r="CGJ17"/>
      <c r="CGK17"/>
      <c r="CGL17"/>
      <c r="CGM17"/>
      <c r="CGN17"/>
      <c r="CGO17"/>
      <c r="CGP17"/>
      <c r="CGQ17"/>
      <c r="CGR17"/>
      <c r="CGS17"/>
      <c r="CGT17"/>
      <c r="CGU17"/>
      <c r="CGV17"/>
      <c r="CGW17"/>
      <c r="CGX17"/>
      <c r="CGY17"/>
      <c r="CGZ17"/>
      <c r="CHA17"/>
      <c r="CHB17"/>
      <c r="CHC17"/>
      <c r="CHD17"/>
      <c r="CHE17"/>
      <c r="CHF17"/>
      <c r="CHG17"/>
      <c r="CHH17"/>
      <c r="CHI17"/>
      <c r="CHJ17"/>
      <c r="CHK17"/>
      <c r="CHL17"/>
      <c r="CHM17"/>
      <c r="CHN17"/>
      <c r="CHO17"/>
      <c r="CHP17"/>
      <c r="CHQ17"/>
      <c r="CHR17"/>
      <c r="CHS17"/>
      <c r="CHT17"/>
      <c r="CHU17"/>
      <c r="CHV17"/>
      <c r="CHW17"/>
      <c r="CHX17"/>
      <c r="CHY17"/>
      <c r="CHZ17"/>
      <c r="CIA17"/>
      <c r="CIB17"/>
      <c r="CIC17"/>
      <c r="CID17"/>
      <c r="CIE17"/>
      <c r="CIF17"/>
      <c r="CIG17"/>
      <c r="CIH17"/>
      <c r="CII17"/>
      <c r="CIJ17"/>
      <c r="CIK17"/>
      <c r="CIL17"/>
      <c r="CIM17"/>
      <c r="CIN17"/>
      <c r="CIO17"/>
      <c r="CIP17"/>
      <c r="CIQ17"/>
      <c r="CIR17"/>
      <c r="CIS17"/>
      <c r="CIT17"/>
      <c r="CIU17"/>
      <c r="CIV17"/>
      <c r="CIW17"/>
      <c r="CIX17"/>
      <c r="CIY17"/>
      <c r="CIZ17"/>
      <c r="CJA17"/>
      <c r="CJB17"/>
      <c r="CJC17"/>
      <c r="CJD17"/>
      <c r="CJE17"/>
      <c r="CJF17"/>
      <c r="CJG17"/>
      <c r="CJH17"/>
      <c r="CJI17"/>
      <c r="CJJ17"/>
      <c r="CJK17"/>
      <c r="CJL17"/>
      <c r="CJM17"/>
      <c r="CJN17"/>
      <c r="CJO17"/>
      <c r="CJP17"/>
      <c r="CJQ17"/>
      <c r="CJR17"/>
      <c r="CJS17"/>
      <c r="CJT17"/>
      <c r="CJU17"/>
      <c r="CJV17"/>
      <c r="CJW17"/>
      <c r="CJX17"/>
      <c r="CJY17"/>
      <c r="CJZ17"/>
      <c r="CKA17"/>
      <c r="CKB17"/>
      <c r="CKC17"/>
      <c r="CKD17"/>
      <c r="CKE17"/>
      <c r="CKF17"/>
      <c r="CKG17"/>
      <c r="CKH17"/>
      <c r="CKI17"/>
      <c r="CKJ17"/>
      <c r="CKK17"/>
      <c r="CKL17"/>
      <c r="CKM17"/>
      <c r="CKN17"/>
      <c r="CKO17"/>
      <c r="CKP17"/>
      <c r="CKQ17"/>
      <c r="CKR17"/>
      <c r="CKS17"/>
      <c r="CKT17"/>
      <c r="CKU17"/>
      <c r="CKV17"/>
      <c r="CKW17"/>
      <c r="CKX17"/>
      <c r="CKY17"/>
      <c r="CKZ17"/>
      <c r="CLA17"/>
      <c r="CLB17"/>
      <c r="CLC17"/>
      <c r="CLD17"/>
      <c r="CLE17"/>
      <c r="CLF17"/>
      <c r="CLG17"/>
      <c r="CLH17"/>
      <c r="CLI17"/>
      <c r="CLJ17"/>
      <c r="CLK17"/>
      <c r="CLL17"/>
      <c r="CLM17"/>
      <c r="CLN17"/>
      <c r="CLO17"/>
      <c r="CLP17"/>
      <c r="CLQ17"/>
      <c r="CLR17"/>
      <c r="CLS17"/>
      <c r="CLT17"/>
      <c r="CLU17"/>
      <c r="CLV17"/>
      <c r="CLW17"/>
      <c r="CLX17"/>
      <c r="CLY17"/>
      <c r="CLZ17"/>
      <c r="CMA17"/>
      <c r="CMB17"/>
      <c r="CMC17"/>
      <c r="CMD17"/>
      <c r="CME17"/>
      <c r="CMF17"/>
      <c r="CMG17"/>
      <c r="CMH17"/>
      <c r="CMI17"/>
      <c r="CMJ17"/>
      <c r="CMK17"/>
      <c r="CML17"/>
      <c r="CMM17"/>
      <c r="CMN17"/>
      <c r="CMO17"/>
      <c r="CMP17"/>
      <c r="CMQ17"/>
      <c r="CMR17"/>
      <c r="CMS17"/>
      <c r="CMT17"/>
      <c r="CMU17"/>
      <c r="CMV17"/>
      <c r="CMW17"/>
      <c r="CMX17"/>
      <c r="CMY17"/>
      <c r="CMZ17"/>
      <c r="CNA17"/>
      <c r="CNB17"/>
      <c r="CNC17"/>
      <c r="CND17"/>
      <c r="CNE17"/>
      <c r="CNF17"/>
      <c r="CNG17"/>
      <c r="CNH17"/>
      <c r="CNI17"/>
      <c r="CNJ17"/>
      <c r="CNK17"/>
      <c r="CNL17"/>
      <c r="CNM17"/>
      <c r="CNN17"/>
      <c r="CNO17"/>
      <c r="CNP17"/>
      <c r="CNQ17"/>
      <c r="CNR17"/>
      <c r="CNS17"/>
      <c r="CNT17"/>
      <c r="CNU17"/>
      <c r="CNV17"/>
      <c r="CNW17"/>
      <c r="CNX17"/>
      <c r="CNY17"/>
      <c r="CNZ17"/>
      <c r="COA17"/>
      <c r="COB17"/>
      <c r="COC17"/>
      <c r="COD17"/>
      <c r="COE17"/>
      <c r="COF17"/>
      <c r="COG17"/>
      <c r="COH17"/>
      <c r="COI17"/>
      <c r="COJ17"/>
      <c r="COK17"/>
      <c r="COL17"/>
      <c r="COM17"/>
      <c r="CON17"/>
      <c r="COO17"/>
      <c r="COP17"/>
      <c r="COQ17"/>
      <c r="COR17"/>
      <c r="COS17"/>
      <c r="COT17"/>
      <c r="COU17"/>
      <c r="COV17"/>
      <c r="COW17"/>
      <c r="COX17"/>
      <c r="COY17"/>
      <c r="COZ17"/>
      <c r="CPA17"/>
      <c r="CPB17"/>
      <c r="CPC17"/>
      <c r="CPD17"/>
      <c r="CPE17"/>
      <c r="CPF17"/>
      <c r="CPG17"/>
      <c r="CPH17"/>
      <c r="CPI17"/>
      <c r="CPJ17"/>
      <c r="CPK17"/>
      <c r="CPL17"/>
      <c r="CPM17"/>
      <c r="CPN17"/>
      <c r="CPO17"/>
      <c r="CPP17"/>
      <c r="CPQ17"/>
      <c r="CPR17"/>
      <c r="CPS17"/>
      <c r="CPT17"/>
      <c r="CPU17"/>
      <c r="CPV17"/>
      <c r="CPW17"/>
      <c r="CPX17"/>
      <c r="CPY17"/>
      <c r="CPZ17"/>
      <c r="CQA17"/>
      <c r="CQB17"/>
      <c r="CQC17"/>
      <c r="CQD17"/>
      <c r="CQE17"/>
      <c r="CQF17"/>
      <c r="CQG17"/>
      <c r="CQH17"/>
      <c r="CQI17"/>
      <c r="CQJ17"/>
      <c r="CQK17"/>
      <c r="CQL17"/>
      <c r="CQM17"/>
      <c r="CQN17"/>
      <c r="CQO17"/>
      <c r="CQP17"/>
      <c r="CQQ17"/>
      <c r="CQR17"/>
      <c r="CQS17"/>
      <c r="CQT17"/>
      <c r="CQU17"/>
      <c r="CQV17"/>
      <c r="CQW17"/>
      <c r="CQX17"/>
      <c r="CQY17"/>
      <c r="CQZ17"/>
      <c r="CRA17"/>
      <c r="CRB17"/>
      <c r="CRC17"/>
      <c r="CRD17"/>
      <c r="CRE17"/>
      <c r="CRF17"/>
      <c r="CRG17"/>
      <c r="CRH17"/>
      <c r="CRI17"/>
      <c r="CRJ17"/>
      <c r="CRK17"/>
      <c r="CRL17"/>
      <c r="CRM17"/>
      <c r="CRN17"/>
      <c r="CRO17"/>
      <c r="CRP17"/>
      <c r="CRQ17"/>
      <c r="CRR17"/>
      <c r="CRS17"/>
      <c r="CRT17"/>
      <c r="CRU17"/>
    </row>
    <row r="18" spans="2:2517" ht="18" customHeight="1" x14ac:dyDescent="0.25">
      <c r="B18" s="358" t="s">
        <v>161</v>
      </c>
      <c r="C18" s="59" t="s">
        <v>14</v>
      </c>
      <c r="D18" s="52">
        <v>0.03</v>
      </c>
      <c r="E18" s="52">
        <v>0.03</v>
      </c>
      <c r="F18" s="14"/>
      <c r="G18" s="358" t="s">
        <v>25</v>
      </c>
      <c r="H18" s="59" t="s">
        <v>14</v>
      </c>
      <c r="I18" s="53"/>
      <c r="J18" s="53"/>
      <c r="K18" s="13"/>
      <c r="L18" s="358" t="s">
        <v>25</v>
      </c>
      <c r="M18" s="59" t="s">
        <v>14</v>
      </c>
      <c r="N18" s="64"/>
      <c r="O18" s="56"/>
      <c r="P18" s="14"/>
      <c r="Q18" s="358" t="s">
        <v>25</v>
      </c>
      <c r="R18" s="59" t="s">
        <v>14</v>
      </c>
      <c r="S18" s="65">
        <f t="shared" ref="S18:T21" si="6">IF($AF$7=1,D12,IF($AF$7=2,I18,IF($AF$7=3,N18)))</f>
        <v>0</v>
      </c>
      <c r="T18" s="65">
        <f t="shared" si="6"/>
        <v>0.03</v>
      </c>
      <c r="U18" s="65">
        <f t="shared" si="0"/>
        <v>0.03</v>
      </c>
      <c r="V18" s="65">
        <f t="shared" si="0"/>
        <v>0.03</v>
      </c>
      <c r="W18" s="67">
        <f t="shared" si="1"/>
        <v>0.03</v>
      </c>
      <c r="X18" s="13"/>
      <c r="Y18" s="70">
        <v>15948</v>
      </c>
      <c r="Z18" s="70">
        <f t="shared" si="2"/>
        <v>15948</v>
      </c>
      <c r="AA18" s="70">
        <f t="shared" si="2"/>
        <v>16428</v>
      </c>
      <c r="AB18" s="32">
        <f t="shared" si="2"/>
        <v>16923</v>
      </c>
      <c r="AC18" s="32">
        <f t="shared" si="2"/>
        <v>17433</v>
      </c>
      <c r="AD18" s="32">
        <f t="shared" si="3"/>
        <v>17958</v>
      </c>
    </row>
    <row r="19" spans="2:2517" ht="18" customHeight="1" x14ac:dyDescent="0.25">
      <c r="B19" s="358"/>
      <c r="C19" s="59" t="s">
        <v>16</v>
      </c>
      <c r="D19" s="52">
        <v>0.03</v>
      </c>
      <c r="E19" s="52">
        <v>0.03</v>
      </c>
      <c r="F19" s="14"/>
      <c r="G19" s="358"/>
      <c r="H19" s="59" t="s">
        <v>16</v>
      </c>
      <c r="I19" s="53"/>
      <c r="J19" s="53"/>
      <c r="K19" s="13"/>
      <c r="L19" s="358"/>
      <c r="M19" s="59" t="s">
        <v>16</v>
      </c>
      <c r="N19" s="64"/>
      <c r="O19" s="56"/>
      <c r="P19" s="14"/>
      <c r="Q19" s="358"/>
      <c r="R19" s="59" t="s">
        <v>16</v>
      </c>
      <c r="S19" s="65">
        <f t="shared" si="6"/>
        <v>0</v>
      </c>
      <c r="T19" s="65">
        <f t="shared" si="6"/>
        <v>0</v>
      </c>
      <c r="U19" s="65">
        <f t="shared" si="0"/>
        <v>0</v>
      </c>
      <c r="V19" s="65">
        <f t="shared" si="0"/>
        <v>0</v>
      </c>
      <c r="W19" s="67">
        <f t="shared" si="1"/>
        <v>0</v>
      </c>
      <c r="X19" s="13"/>
      <c r="Y19" s="70">
        <v>28422</v>
      </c>
      <c r="Z19" s="70">
        <f t="shared" si="2"/>
        <v>28422</v>
      </c>
      <c r="AA19" s="70">
        <f t="shared" si="2"/>
        <v>28422</v>
      </c>
      <c r="AB19" s="32">
        <f t="shared" si="2"/>
        <v>28422</v>
      </c>
      <c r="AC19" s="32">
        <f t="shared" si="2"/>
        <v>28422</v>
      </c>
      <c r="AD19" s="32">
        <f t="shared" si="3"/>
        <v>28422</v>
      </c>
    </row>
    <row r="20" spans="2:2517" ht="18" customHeight="1" x14ac:dyDescent="0.25">
      <c r="B20" s="13"/>
      <c r="C20" s="13"/>
      <c r="D20" s="13"/>
      <c r="E20" s="13"/>
      <c r="F20" s="13"/>
      <c r="G20" s="358" t="s">
        <v>31</v>
      </c>
      <c r="H20" s="59" t="s">
        <v>14</v>
      </c>
      <c r="I20" s="53"/>
      <c r="J20" s="53"/>
      <c r="K20" s="13"/>
      <c r="L20" s="358" t="s">
        <v>31</v>
      </c>
      <c r="M20" s="59" t="s">
        <v>14</v>
      </c>
      <c r="N20" s="64"/>
      <c r="O20" s="56"/>
      <c r="P20" s="14"/>
      <c r="Q20" s="358" t="s">
        <v>31</v>
      </c>
      <c r="R20" s="59" t="s">
        <v>14</v>
      </c>
      <c r="S20" s="65">
        <f t="shared" si="6"/>
        <v>0.03</v>
      </c>
      <c r="T20" s="65">
        <f t="shared" si="6"/>
        <v>0.03</v>
      </c>
      <c r="U20" s="65">
        <f t="shared" si="0"/>
        <v>0.03</v>
      </c>
      <c r="V20" s="65">
        <f t="shared" si="0"/>
        <v>0.03</v>
      </c>
      <c r="W20" s="67">
        <f t="shared" si="1"/>
        <v>0.03</v>
      </c>
      <c r="X20" s="13"/>
      <c r="Y20" s="70">
        <v>15594</v>
      </c>
      <c r="Z20" s="70">
        <f t="shared" si="2"/>
        <v>16062</v>
      </c>
      <c r="AA20" s="70">
        <f t="shared" si="2"/>
        <v>16545</v>
      </c>
      <c r="AB20" s="32">
        <f t="shared" si="2"/>
        <v>17043</v>
      </c>
      <c r="AC20" s="32">
        <f t="shared" si="2"/>
        <v>17556</v>
      </c>
      <c r="AD20" s="32">
        <f t="shared" si="3"/>
        <v>18084</v>
      </c>
    </row>
    <row r="21" spans="2:2517" ht="18" customHeight="1" x14ac:dyDescent="0.25">
      <c r="B21" s="13"/>
      <c r="C21" s="13"/>
      <c r="D21" s="13"/>
      <c r="E21" s="13"/>
      <c r="F21" s="13"/>
      <c r="G21" s="358"/>
      <c r="H21" s="59" t="s">
        <v>16</v>
      </c>
      <c r="I21" s="53"/>
      <c r="J21" s="53"/>
      <c r="K21" s="13"/>
      <c r="L21" s="358"/>
      <c r="M21" s="59" t="s">
        <v>16</v>
      </c>
      <c r="N21" s="64"/>
      <c r="O21" s="56"/>
      <c r="P21" s="14"/>
      <c r="Q21" s="358"/>
      <c r="R21" s="59" t="s">
        <v>16</v>
      </c>
      <c r="S21" s="65">
        <f t="shared" si="6"/>
        <v>0.03</v>
      </c>
      <c r="T21" s="65">
        <f t="shared" si="6"/>
        <v>0.03</v>
      </c>
      <c r="U21" s="65">
        <f t="shared" si="0"/>
        <v>0.03</v>
      </c>
      <c r="V21" s="65">
        <f t="shared" si="0"/>
        <v>0.03</v>
      </c>
      <c r="W21" s="67">
        <f t="shared" si="1"/>
        <v>0.03</v>
      </c>
      <c r="X21" s="13"/>
      <c r="Y21" s="70">
        <v>27837</v>
      </c>
      <c r="Z21" s="70">
        <f t="shared" si="2"/>
        <v>28674</v>
      </c>
      <c r="AA21" s="70">
        <f t="shared" si="2"/>
        <v>29535</v>
      </c>
      <c r="AB21" s="32">
        <f t="shared" si="2"/>
        <v>30423</v>
      </c>
      <c r="AC21" s="32">
        <f t="shared" si="2"/>
        <v>31338</v>
      </c>
      <c r="AD21" s="32">
        <f t="shared" si="3"/>
        <v>32280</v>
      </c>
    </row>
    <row r="22" spans="2:2517" ht="18" customHeight="1" x14ac:dyDescent="0.25">
      <c r="B22" s="13"/>
      <c r="C22" s="13"/>
      <c r="D22" s="13"/>
      <c r="E22" s="13"/>
      <c r="F22" s="13"/>
      <c r="G22" s="358" t="s">
        <v>33</v>
      </c>
      <c r="H22" s="59" t="s">
        <v>14</v>
      </c>
      <c r="I22" s="53"/>
      <c r="J22" s="53"/>
      <c r="K22" s="13"/>
      <c r="L22" s="358" t="s">
        <v>35</v>
      </c>
      <c r="M22" s="59" t="s">
        <v>14</v>
      </c>
      <c r="N22" s="64"/>
      <c r="O22" s="56"/>
      <c r="P22" s="14"/>
      <c r="Q22" s="358" t="s">
        <v>35</v>
      </c>
      <c r="R22" s="59" t="s">
        <v>14</v>
      </c>
      <c r="S22" s="65">
        <f>IF($AF$7=1,D14,IF($AF$7=2,I22,IF($AF$7=3,N22)))</f>
        <v>0.03</v>
      </c>
      <c r="T22" s="65">
        <f>IF($AF$7=1,E14,IF($AF$7=2,J22,IF($AF$7=3,O22)))</f>
        <v>0.03</v>
      </c>
      <c r="U22" s="65">
        <f t="shared" si="0"/>
        <v>0.03</v>
      </c>
      <c r="V22" s="65">
        <f t="shared" si="0"/>
        <v>0.03</v>
      </c>
      <c r="W22" s="67">
        <f t="shared" si="1"/>
        <v>0.03</v>
      </c>
      <c r="X22" s="13"/>
      <c r="Y22" s="70">
        <v>15015</v>
      </c>
      <c r="Z22" s="70">
        <f t="shared" si="2"/>
        <v>15468</v>
      </c>
      <c r="AA22" s="70">
        <f t="shared" si="2"/>
        <v>15933</v>
      </c>
      <c r="AB22" s="32">
        <f t="shared" si="2"/>
        <v>16413</v>
      </c>
      <c r="AC22" s="32">
        <f t="shared" si="2"/>
        <v>16908</v>
      </c>
      <c r="AD22" s="32">
        <f t="shared" si="3"/>
        <v>17418</v>
      </c>
    </row>
    <row r="23" spans="2:2517" ht="18" customHeight="1" x14ac:dyDescent="0.25">
      <c r="B23" s="13"/>
      <c r="C23" s="13"/>
      <c r="D23" s="13"/>
      <c r="E23" s="13"/>
      <c r="F23" s="13"/>
      <c r="G23" s="358"/>
      <c r="H23" s="59" t="s">
        <v>16</v>
      </c>
      <c r="I23" s="53"/>
      <c r="J23" s="53"/>
      <c r="K23" s="13"/>
      <c r="L23" s="358"/>
      <c r="M23" s="59" t="s">
        <v>16</v>
      </c>
      <c r="N23" s="64"/>
      <c r="O23" s="56"/>
      <c r="P23" s="14"/>
      <c r="Q23" s="358"/>
      <c r="R23" s="59" t="s">
        <v>16</v>
      </c>
      <c r="S23" s="65">
        <f>IF($AF$7=1,D15,IF($AF$7=2,I23,IF($AF$7=3,N23)))</f>
        <v>0.03</v>
      </c>
      <c r="T23" s="65">
        <f>IF($AF$7=1,E15,IF($AF$7=2,J23,IF($AF$7=3,O23)))</f>
        <v>0.03</v>
      </c>
      <c r="U23" s="65">
        <f t="shared" si="0"/>
        <v>0.03</v>
      </c>
      <c r="V23" s="65">
        <f t="shared" si="0"/>
        <v>0.03</v>
      </c>
      <c r="W23" s="67">
        <f t="shared" si="1"/>
        <v>0.03</v>
      </c>
      <c r="X23" s="13"/>
      <c r="Y23" s="70">
        <v>27837</v>
      </c>
      <c r="Z23" s="70">
        <f t="shared" si="2"/>
        <v>28674</v>
      </c>
      <c r="AA23" s="70">
        <f t="shared" si="2"/>
        <v>29535</v>
      </c>
      <c r="AB23" s="32">
        <f t="shared" si="2"/>
        <v>30423</v>
      </c>
      <c r="AC23" s="32">
        <f t="shared" si="2"/>
        <v>31338</v>
      </c>
      <c r="AD23" s="32">
        <f t="shared" si="3"/>
        <v>32280</v>
      </c>
    </row>
    <row r="24" spans="2:2517" s="30" customFormat="1" ht="18" customHeight="1" x14ac:dyDescent="0.25">
      <c r="B24" s="13"/>
      <c r="C24" s="13"/>
      <c r="D24" s="13"/>
      <c r="E24" s="13"/>
      <c r="F24" s="13"/>
      <c r="G24" s="358" t="s">
        <v>40</v>
      </c>
      <c r="H24" s="59" t="s">
        <v>14</v>
      </c>
      <c r="I24" s="53"/>
      <c r="J24" s="53"/>
      <c r="K24" s="13"/>
      <c r="L24" s="358" t="s">
        <v>37</v>
      </c>
      <c r="M24" s="59" t="s">
        <v>14</v>
      </c>
      <c r="N24" s="64"/>
      <c r="O24" s="56"/>
      <c r="P24" s="14"/>
      <c r="Q24" s="358" t="s">
        <v>37</v>
      </c>
      <c r="R24" s="59" t="s">
        <v>14</v>
      </c>
      <c r="S24" s="65">
        <f>IF($AF$7=1,D14,IF($AF$7=2,I22,IF($AF$7=3,N24)))</f>
        <v>0.03</v>
      </c>
      <c r="T24" s="65">
        <f>IF($AF$7=1,E14,IF($AF$7=2,J22,IF($AF$7=3,O24)))</f>
        <v>0.03</v>
      </c>
      <c r="U24" s="65">
        <f t="shared" si="0"/>
        <v>0.03</v>
      </c>
      <c r="V24" s="65">
        <f t="shared" si="0"/>
        <v>0.03</v>
      </c>
      <c r="W24" s="67">
        <f t="shared" si="1"/>
        <v>0.03</v>
      </c>
      <c r="X24" s="13"/>
      <c r="Y24" s="72">
        <v>15015</v>
      </c>
      <c r="Z24" s="72">
        <f t="shared" si="2"/>
        <v>15468</v>
      </c>
      <c r="AA24" s="72">
        <f t="shared" si="2"/>
        <v>15933</v>
      </c>
      <c r="AB24" s="34">
        <f t="shared" si="2"/>
        <v>16413</v>
      </c>
      <c r="AC24" s="34">
        <f t="shared" si="2"/>
        <v>16908</v>
      </c>
      <c r="AD24" s="34">
        <f t="shared" si="3"/>
        <v>17418</v>
      </c>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c r="AMK24"/>
      <c r="AML24"/>
      <c r="AMM24"/>
      <c r="AMN24"/>
      <c r="AMO24"/>
      <c r="AMP24"/>
      <c r="AMQ24"/>
      <c r="AMR24"/>
      <c r="AMS24"/>
      <c r="AMT24"/>
      <c r="AMU24"/>
      <c r="AMV24"/>
      <c r="AMW24"/>
      <c r="AMX24"/>
      <c r="AMY24"/>
      <c r="AMZ24"/>
      <c r="ANA24"/>
      <c r="ANB24"/>
      <c r="ANC24"/>
      <c r="AND24"/>
      <c r="ANE24"/>
      <c r="ANF24"/>
      <c r="ANG24"/>
      <c r="ANH24"/>
      <c r="ANI24"/>
      <c r="ANJ24"/>
      <c r="ANK24"/>
      <c r="ANL24"/>
      <c r="ANM24"/>
      <c r="ANN24"/>
      <c r="ANO24"/>
      <c r="ANP24"/>
      <c r="ANQ24"/>
      <c r="ANR24"/>
      <c r="ANS24"/>
      <c r="ANT24"/>
      <c r="ANU24"/>
      <c r="ANV24"/>
      <c r="ANW24"/>
      <c r="ANX24"/>
      <c r="ANY24"/>
      <c r="ANZ24"/>
      <c r="AOA24"/>
      <c r="AOB24"/>
      <c r="AOC24"/>
      <c r="AOD24"/>
      <c r="AOE24"/>
      <c r="AOF24"/>
      <c r="AOG24"/>
      <c r="AOH24"/>
      <c r="AOI24"/>
      <c r="AOJ24"/>
      <c r="AOK24"/>
      <c r="AOL24"/>
      <c r="AOM24"/>
      <c r="AON24"/>
      <c r="AOO24"/>
      <c r="AOP24"/>
      <c r="AOQ24"/>
      <c r="AOR24"/>
      <c r="AOS24"/>
      <c r="AOT24"/>
      <c r="AOU24"/>
      <c r="AOV24"/>
      <c r="AOW24"/>
      <c r="AOX24"/>
      <c r="AOY24"/>
      <c r="AOZ24"/>
      <c r="APA24"/>
      <c r="APB24"/>
      <c r="APC24"/>
      <c r="APD24"/>
      <c r="APE24"/>
      <c r="APF24"/>
      <c r="APG24"/>
      <c r="APH24"/>
      <c r="API24"/>
      <c r="APJ24"/>
      <c r="APK24"/>
      <c r="APL24"/>
      <c r="APM24"/>
      <c r="APN24"/>
      <c r="APO24"/>
      <c r="APP24"/>
      <c r="APQ24"/>
      <c r="APR24"/>
      <c r="APS24"/>
      <c r="APT24"/>
      <c r="APU24"/>
      <c r="APV24"/>
      <c r="APW24"/>
      <c r="APX24"/>
      <c r="APY24"/>
      <c r="APZ24"/>
      <c r="AQA24"/>
      <c r="AQB24"/>
      <c r="AQC24"/>
      <c r="AQD24"/>
      <c r="AQE24"/>
      <c r="AQF24"/>
      <c r="AQG24"/>
      <c r="AQH24"/>
      <c r="AQI24"/>
      <c r="AQJ24"/>
      <c r="AQK24"/>
      <c r="AQL24"/>
      <c r="AQM24"/>
      <c r="AQN24"/>
      <c r="AQO24"/>
      <c r="AQP24"/>
      <c r="AQQ24"/>
      <c r="AQR24"/>
      <c r="AQS24"/>
      <c r="AQT24"/>
      <c r="AQU24"/>
      <c r="AQV24"/>
      <c r="AQW24"/>
      <c r="AQX24"/>
      <c r="AQY24"/>
      <c r="AQZ24"/>
      <c r="ARA24"/>
      <c r="ARB24"/>
      <c r="ARC24"/>
      <c r="ARD24"/>
      <c r="ARE24"/>
      <c r="ARF24"/>
      <c r="ARG24"/>
      <c r="ARH24"/>
      <c r="ARI24"/>
      <c r="ARJ24"/>
      <c r="ARK24"/>
      <c r="ARL24"/>
      <c r="ARM24"/>
      <c r="ARN24"/>
      <c r="ARO24"/>
      <c r="ARP24"/>
      <c r="ARQ24"/>
      <c r="ARR24"/>
      <c r="ARS24"/>
      <c r="ART24"/>
      <c r="ARU24"/>
      <c r="ARV24"/>
      <c r="ARW24"/>
      <c r="ARX24"/>
      <c r="ARY24"/>
      <c r="ARZ24"/>
      <c r="ASA24"/>
      <c r="ASB24"/>
      <c r="ASC24"/>
      <c r="ASD24"/>
      <c r="ASE24"/>
      <c r="ASF24"/>
      <c r="ASG24"/>
      <c r="ASH24"/>
      <c r="ASI24"/>
      <c r="ASJ24"/>
      <c r="ASK24"/>
      <c r="ASL24"/>
      <c r="ASM24"/>
      <c r="ASN24"/>
      <c r="ASO24"/>
      <c r="ASP24"/>
      <c r="ASQ24"/>
      <c r="ASR24"/>
      <c r="ASS24"/>
      <c r="AST24"/>
      <c r="ASU24"/>
      <c r="ASV24"/>
      <c r="ASW24"/>
      <c r="ASX24"/>
      <c r="ASY24"/>
      <c r="ASZ24"/>
      <c r="ATA24"/>
      <c r="ATB24"/>
      <c r="ATC24"/>
      <c r="ATD24"/>
      <c r="ATE24"/>
      <c r="ATF24"/>
      <c r="ATG24"/>
      <c r="ATH24"/>
      <c r="ATI24"/>
      <c r="ATJ24"/>
      <c r="ATK24"/>
      <c r="ATL24"/>
      <c r="ATM24"/>
      <c r="ATN24"/>
      <c r="ATO24"/>
      <c r="ATP24"/>
      <c r="ATQ24"/>
      <c r="ATR24"/>
      <c r="ATS24"/>
      <c r="ATT24"/>
      <c r="ATU24"/>
      <c r="ATV24"/>
      <c r="ATW24"/>
      <c r="ATX24"/>
      <c r="ATY24"/>
      <c r="ATZ24"/>
      <c r="AUA24"/>
      <c r="AUB24"/>
      <c r="AUC24"/>
      <c r="AUD24"/>
      <c r="AUE24"/>
      <c r="AUF24"/>
      <c r="AUG24"/>
      <c r="AUH24"/>
      <c r="AUI24"/>
      <c r="AUJ24"/>
      <c r="AUK24"/>
      <c r="AUL24"/>
      <c r="AUM24"/>
      <c r="AUN24"/>
      <c r="AUO24"/>
      <c r="AUP24"/>
      <c r="AUQ24"/>
      <c r="AUR24"/>
      <c r="AUS24"/>
      <c r="AUT24"/>
      <c r="AUU24"/>
      <c r="AUV24"/>
      <c r="AUW24"/>
      <c r="AUX24"/>
      <c r="AUY24"/>
      <c r="AUZ24"/>
      <c r="AVA24"/>
      <c r="AVB24"/>
      <c r="AVC24"/>
      <c r="AVD24"/>
      <c r="AVE24"/>
      <c r="AVF24"/>
      <c r="AVG24"/>
      <c r="AVH24"/>
      <c r="AVI24"/>
      <c r="AVJ24"/>
      <c r="AVK24"/>
      <c r="AVL24"/>
      <c r="AVM24"/>
      <c r="AVN24"/>
      <c r="AVO24"/>
      <c r="AVP24"/>
      <c r="AVQ24"/>
      <c r="AVR24"/>
      <c r="AVS24"/>
      <c r="AVT24"/>
      <c r="AVU24"/>
      <c r="AVV24"/>
      <c r="AVW24"/>
      <c r="AVX24"/>
      <c r="AVY24"/>
      <c r="AVZ24"/>
      <c r="AWA24"/>
      <c r="AWB24"/>
      <c r="AWC24"/>
      <c r="AWD24"/>
      <c r="AWE24"/>
      <c r="AWF24"/>
      <c r="AWG24"/>
      <c r="AWH24"/>
      <c r="AWI24"/>
      <c r="AWJ24"/>
      <c r="AWK24"/>
      <c r="AWL24"/>
      <c r="AWM24"/>
      <c r="AWN24"/>
      <c r="AWO24"/>
      <c r="AWP24"/>
      <c r="AWQ24"/>
      <c r="AWR24"/>
      <c r="AWS24"/>
      <c r="AWT24"/>
      <c r="AWU24"/>
      <c r="AWV24"/>
      <c r="AWW24"/>
      <c r="AWX24"/>
      <c r="AWY24"/>
      <c r="AWZ24"/>
      <c r="AXA24"/>
      <c r="AXB24"/>
      <c r="AXC24"/>
      <c r="AXD24"/>
      <c r="AXE24"/>
      <c r="AXF24"/>
      <c r="AXG24"/>
      <c r="AXH24"/>
      <c r="AXI24"/>
      <c r="AXJ24"/>
      <c r="AXK24"/>
      <c r="AXL24"/>
      <c r="AXM24"/>
      <c r="AXN24"/>
      <c r="AXO24"/>
      <c r="AXP24"/>
      <c r="AXQ24"/>
      <c r="AXR24"/>
      <c r="AXS24"/>
      <c r="AXT24"/>
      <c r="AXU24"/>
      <c r="AXV24"/>
      <c r="AXW24"/>
      <c r="AXX24"/>
      <c r="AXY24"/>
      <c r="AXZ24"/>
      <c r="AYA24"/>
      <c r="AYB24"/>
      <c r="AYC24"/>
      <c r="AYD24"/>
      <c r="AYE24"/>
      <c r="AYF24"/>
      <c r="AYG24"/>
      <c r="AYH24"/>
      <c r="AYI24"/>
      <c r="AYJ24"/>
      <c r="AYK24"/>
      <c r="AYL24"/>
      <c r="AYM24"/>
      <c r="AYN24"/>
      <c r="AYO24"/>
      <c r="AYP24"/>
      <c r="AYQ24"/>
      <c r="AYR24"/>
      <c r="AYS24"/>
      <c r="AYT24"/>
      <c r="AYU24"/>
      <c r="AYV24"/>
      <c r="AYW24"/>
      <c r="AYX24"/>
      <c r="AYY24"/>
      <c r="AYZ24"/>
      <c r="AZA24"/>
      <c r="AZB24"/>
      <c r="AZC24"/>
      <c r="AZD24"/>
      <c r="AZE24"/>
      <c r="AZF24"/>
      <c r="AZG24"/>
      <c r="AZH24"/>
      <c r="AZI24"/>
      <c r="AZJ24"/>
      <c r="AZK24"/>
      <c r="AZL24"/>
      <c r="AZM24"/>
      <c r="AZN24"/>
      <c r="AZO24"/>
      <c r="AZP24"/>
      <c r="AZQ24"/>
      <c r="AZR24"/>
      <c r="AZS24"/>
      <c r="AZT24"/>
      <c r="AZU24"/>
      <c r="AZV24"/>
      <c r="AZW24"/>
      <c r="AZX24"/>
      <c r="AZY24"/>
      <c r="AZZ24"/>
      <c r="BAA24"/>
      <c r="BAB24"/>
      <c r="BAC24"/>
      <c r="BAD24"/>
      <c r="BAE24"/>
      <c r="BAF24"/>
      <c r="BAG24"/>
      <c r="BAH24"/>
      <c r="BAI24"/>
      <c r="BAJ24"/>
      <c r="BAK24"/>
      <c r="BAL24"/>
      <c r="BAM24"/>
      <c r="BAN24"/>
      <c r="BAO24"/>
      <c r="BAP24"/>
      <c r="BAQ24"/>
      <c r="BAR24"/>
      <c r="BAS24"/>
      <c r="BAT24"/>
      <c r="BAU24"/>
      <c r="BAV24"/>
      <c r="BAW24"/>
      <c r="BAX24"/>
      <c r="BAY24"/>
      <c r="BAZ24"/>
      <c r="BBA24"/>
      <c r="BBB24"/>
      <c r="BBC24"/>
      <c r="BBD24"/>
      <c r="BBE24"/>
      <c r="BBF24"/>
      <c r="BBG24"/>
      <c r="BBH24"/>
      <c r="BBI24"/>
      <c r="BBJ24"/>
      <c r="BBK24"/>
      <c r="BBL24"/>
      <c r="BBM24"/>
      <c r="BBN24"/>
      <c r="BBO24"/>
      <c r="BBP24"/>
      <c r="BBQ24"/>
      <c r="BBR24"/>
      <c r="BBS24"/>
      <c r="BBT24"/>
      <c r="BBU24"/>
      <c r="BBV24"/>
      <c r="BBW24"/>
      <c r="BBX24"/>
      <c r="BBY24"/>
      <c r="BBZ24"/>
      <c r="BCA24"/>
      <c r="BCB24"/>
      <c r="BCC24"/>
      <c r="BCD24"/>
      <c r="BCE24"/>
      <c r="BCF24"/>
      <c r="BCG24"/>
      <c r="BCH24"/>
      <c r="BCI24"/>
      <c r="BCJ24"/>
      <c r="BCK24"/>
      <c r="BCL24"/>
      <c r="BCM24"/>
      <c r="BCN24"/>
      <c r="BCO24"/>
      <c r="BCP24"/>
      <c r="BCQ24"/>
      <c r="BCR24"/>
      <c r="BCS24"/>
      <c r="BCT24"/>
      <c r="BCU24"/>
      <c r="BCV24"/>
      <c r="BCW24"/>
      <c r="BCX24"/>
      <c r="BCY24"/>
      <c r="BCZ24"/>
      <c r="BDA24"/>
      <c r="BDB24"/>
      <c r="BDC24"/>
      <c r="BDD24"/>
      <c r="BDE24"/>
      <c r="BDF24"/>
      <c r="BDG24"/>
      <c r="BDH24"/>
      <c r="BDI24"/>
      <c r="BDJ24"/>
      <c r="BDK24"/>
      <c r="BDL24"/>
      <c r="BDM24"/>
      <c r="BDN24"/>
      <c r="BDO24"/>
      <c r="BDP24"/>
      <c r="BDQ24"/>
      <c r="BDR24"/>
      <c r="BDS24"/>
      <c r="BDT24"/>
      <c r="BDU24"/>
      <c r="BDV24"/>
      <c r="BDW24"/>
      <c r="BDX24"/>
      <c r="BDY24"/>
      <c r="BDZ24"/>
      <c r="BEA24"/>
      <c r="BEB24"/>
      <c r="BEC24"/>
      <c r="BED24"/>
      <c r="BEE24"/>
      <c r="BEF24"/>
      <c r="BEG24"/>
      <c r="BEH24"/>
      <c r="BEI24"/>
      <c r="BEJ24"/>
      <c r="BEK24"/>
      <c r="BEL24"/>
      <c r="BEM24"/>
      <c r="BEN24"/>
      <c r="BEO24"/>
      <c r="BEP24"/>
      <c r="BEQ24"/>
      <c r="BER24"/>
      <c r="BES24"/>
      <c r="BET24"/>
      <c r="BEU24"/>
      <c r="BEV24"/>
      <c r="BEW24"/>
      <c r="BEX24"/>
      <c r="BEY24"/>
      <c r="BEZ24"/>
      <c r="BFA24"/>
      <c r="BFB24"/>
      <c r="BFC24"/>
      <c r="BFD24"/>
      <c r="BFE24"/>
      <c r="BFF24"/>
      <c r="BFG24"/>
      <c r="BFH24"/>
      <c r="BFI24"/>
      <c r="BFJ24"/>
      <c r="BFK24"/>
      <c r="BFL24"/>
      <c r="BFM24"/>
      <c r="BFN24"/>
      <c r="BFO24"/>
      <c r="BFP24"/>
      <c r="BFQ24"/>
      <c r="BFR24"/>
      <c r="BFS24"/>
      <c r="BFT24"/>
      <c r="BFU24"/>
      <c r="BFV24"/>
      <c r="BFW24"/>
      <c r="BFX24"/>
      <c r="BFY24"/>
      <c r="BFZ24"/>
      <c r="BGA24"/>
      <c r="BGB24"/>
      <c r="BGC24"/>
      <c r="BGD24"/>
      <c r="BGE24"/>
      <c r="BGF24"/>
      <c r="BGG24"/>
      <c r="BGH24"/>
      <c r="BGI24"/>
      <c r="BGJ24"/>
      <c r="BGK24"/>
      <c r="BGL24"/>
      <c r="BGM24"/>
      <c r="BGN24"/>
      <c r="BGO24"/>
      <c r="BGP24"/>
      <c r="BGQ24"/>
      <c r="BGR24"/>
      <c r="BGS24"/>
      <c r="BGT24"/>
      <c r="BGU24"/>
      <c r="BGV24"/>
      <c r="BGW24"/>
      <c r="BGX24"/>
      <c r="BGY24"/>
      <c r="BGZ24"/>
      <c r="BHA24"/>
      <c r="BHB24"/>
      <c r="BHC24"/>
      <c r="BHD24"/>
      <c r="BHE24"/>
      <c r="BHF24"/>
      <c r="BHG24"/>
      <c r="BHH24"/>
      <c r="BHI24"/>
      <c r="BHJ24"/>
      <c r="BHK24"/>
      <c r="BHL24"/>
      <c r="BHM24"/>
      <c r="BHN24"/>
      <c r="BHO24"/>
      <c r="BHP24"/>
      <c r="BHQ24"/>
      <c r="BHR24"/>
      <c r="BHS24"/>
      <c r="BHT24"/>
      <c r="BHU24"/>
      <c r="BHV24"/>
      <c r="BHW24"/>
      <c r="BHX24"/>
      <c r="BHY24"/>
      <c r="BHZ24"/>
      <c r="BIA24"/>
      <c r="BIB24"/>
      <c r="BIC24"/>
      <c r="BID24"/>
      <c r="BIE24"/>
      <c r="BIF24"/>
      <c r="BIG24"/>
      <c r="BIH24"/>
      <c r="BII24"/>
      <c r="BIJ24"/>
      <c r="BIK24"/>
      <c r="BIL24"/>
      <c r="BIM24"/>
      <c r="BIN24"/>
      <c r="BIO24"/>
      <c r="BIP24"/>
      <c r="BIQ24"/>
      <c r="BIR24"/>
      <c r="BIS24"/>
      <c r="BIT24"/>
      <c r="BIU24"/>
      <c r="BIV24"/>
      <c r="BIW24"/>
      <c r="BIX24"/>
      <c r="BIY24"/>
      <c r="BIZ24"/>
      <c r="BJA24"/>
      <c r="BJB24"/>
      <c r="BJC24"/>
      <c r="BJD24"/>
      <c r="BJE24"/>
      <c r="BJF24"/>
      <c r="BJG24"/>
      <c r="BJH24"/>
      <c r="BJI24"/>
      <c r="BJJ24"/>
      <c r="BJK24"/>
      <c r="BJL24"/>
      <c r="BJM24"/>
      <c r="BJN24"/>
      <c r="BJO24"/>
      <c r="BJP24"/>
      <c r="BJQ24"/>
      <c r="BJR24"/>
      <c r="BJS24"/>
      <c r="BJT24"/>
      <c r="BJU24"/>
      <c r="BJV24"/>
      <c r="BJW24"/>
      <c r="BJX24"/>
      <c r="BJY24"/>
      <c r="BJZ24"/>
      <c r="BKA24"/>
      <c r="BKB24"/>
      <c r="BKC24"/>
      <c r="BKD24"/>
      <c r="BKE24"/>
      <c r="BKF24"/>
      <c r="BKG24"/>
      <c r="BKH24"/>
      <c r="BKI24"/>
      <c r="BKJ24"/>
      <c r="BKK24"/>
      <c r="BKL24"/>
      <c r="BKM24"/>
      <c r="BKN24"/>
      <c r="BKO24"/>
      <c r="BKP24"/>
      <c r="BKQ24"/>
      <c r="BKR24"/>
      <c r="BKS24"/>
      <c r="BKT24"/>
      <c r="BKU24"/>
      <c r="BKV24"/>
      <c r="BKW24"/>
      <c r="BKX24"/>
      <c r="BKY24"/>
      <c r="BKZ24"/>
      <c r="BLA24"/>
      <c r="BLB24"/>
      <c r="BLC24"/>
      <c r="BLD24"/>
      <c r="BLE24"/>
      <c r="BLF24"/>
      <c r="BLG24"/>
      <c r="BLH24"/>
      <c r="BLI24"/>
      <c r="BLJ24"/>
      <c r="BLK24"/>
      <c r="BLL24"/>
      <c r="BLM24"/>
      <c r="BLN24"/>
      <c r="BLO24"/>
      <c r="BLP24"/>
      <c r="BLQ24"/>
      <c r="BLR24"/>
      <c r="BLS24"/>
      <c r="BLT24"/>
      <c r="BLU24"/>
      <c r="BLV24"/>
      <c r="BLW24"/>
      <c r="BLX24"/>
      <c r="BLY24"/>
      <c r="BLZ24"/>
      <c r="BMA24"/>
      <c r="BMB24"/>
      <c r="BMC24"/>
      <c r="BMD24"/>
      <c r="BME24"/>
      <c r="BMF24"/>
      <c r="BMG24"/>
      <c r="BMH24"/>
      <c r="BMI24"/>
      <c r="BMJ24"/>
      <c r="BMK24"/>
      <c r="BML24"/>
      <c r="BMM24"/>
      <c r="BMN24"/>
      <c r="BMO24"/>
      <c r="BMP24"/>
      <c r="BMQ24"/>
      <c r="BMR24"/>
      <c r="BMS24"/>
      <c r="BMT24"/>
      <c r="BMU24"/>
      <c r="BMV24"/>
      <c r="BMW24"/>
      <c r="BMX24"/>
      <c r="BMY24"/>
      <c r="BMZ24"/>
      <c r="BNA24"/>
      <c r="BNB24"/>
      <c r="BNC24"/>
      <c r="BND24"/>
      <c r="BNE24"/>
      <c r="BNF24"/>
      <c r="BNG24"/>
      <c r="BNH24"/>
      <c r="BNI24"/>
      <c r="BNJ24"/>
      <c r="BNK24"/>
      <c r="BNL24"/>
      <c r="BNM24"/>
      <c r="BNN24"/>
      <c r="BNO24"/>
      <c r="BNP24"/>
      <c r="BNQ24"/>
      <c r="BNR24"/>
      <c r="BNS24"/>
      <c r="BNT24"/>
      <c r="BNU24"/>
      <c r="BNV24"/>
      <c r="BNW24"/>
      <c r="BNX24"/>
      <c r="BNY24"/>
      <c r="BNZ24"/>
      <c r="BOA24"/>
      <c r="BOB24"/>
      <c r="BOC24"/>
      <c r="BOD24"/>
      <c r="BOE24"/>
      <c r="BOF24"/>
      <c r="BOG24"/>
      <c r="BOH24"/>
      <c r="BOI24"/>
      <c r="BOJ24"/>
      <c r="BOK24"/>
      <c r="BOL24"/>
      <c r="BOM24"/>
      <c r="BON24"/>
      <c r="BOO24"/>
      <c r="BOP24"/>
      <c r="BOQ24"/>
      <c r="BOR24"/>
      <c r="BOS24"/>
      <c r="BOT24"/>
      <c r="BOU24"/>
      <c r="BOV24"/>
      <c r="BOW24"/>
      <c r="BOX24"/>
      <c r="BOY24"/>
      <c r="BOZ24"/>
      <c r="BPA24"/>
      <c r="BPB24"/>
      <c r="BPC24"/>
      <c r="BPD24"/>
      <c r="BPE24"/>
      <c r="BPF24"/>
      <c r="BPG24"/>
      <c r="BPH24"/>
      <c r="BPI24"/>
      <c r="BPJ24"/>
      <c r="BPK24"/>
      <c r="BPL24"/>
      <c r="BPM24"/>
      <c r="BPN24"/>
      <c r="BPO24"/>
      <c r="BPP24"/>
      <c r="BPQ24"/>
      <c r="BPR24"/>
      <c r="BPS24"/>
      <c r="BPT24"/>
      <c r="BPU24"/>
      <c r="BPV24"/>
      <c r="BPW24"/>
      <c r="BPX24"/>
      <c r="BPY24"/>
      <c r="BPZ24"/>
      <c r="BQA24"/>
      <c r="BQB24"/>
      <c r="BQC24"/>
      <c r="BQD24"/>
      <c r="BQE24"/>
      <c r="BQF24"/>
      <c r="BQG24"/>
      <c r="BQH24"/>
      <c r="BQI24"/>
      <c r="BQJ24"/>
      <c r="BQK24"/>
      <c r="BQL24"/>
      <c r="BQM24"/>
      <c r="BQN24"/>
      <c r="BQO24"/>
      <c r="BQP24"/>
      <c r="BQQ24"/>
      <c r="BQR24"/>
      <c r="BQS24"/>
      <c r="BQT24"/>
      <c r="BQU24"/>
      <c r="BQV24"/>
      <c r="BQW24"/>
      <c r="BQX24"/>
      <c r="BQY24"/>
      <c r="BQZ24"/>
      <c r="BRA24"/>
      <c r="BRB24"/>
      <c r="BRC24"/>
      <c r="BRD24"/>
      <c r="BRE24"/>
      <c r="BRF24"/>
      <c r="BRG24"/>
      <c r="BRH24"/>
      <c r="BRI24"/>
      <c r="BRJ24"/>
      <c r="BRK24"/>
      <c r="BRL24"/>
      <c r="BRM24"/>
      <c r="BRN24"/>
      <c r="BRO24"/>
      <c r="BRP24"/>
      <c r="BRQ24"/>
      <c r="BRR24"/>
      <c r="BRS24"/>
      <c r="BRT24"/>
      <c r="BRU24"/>
      <c r="BRV24"/>
      <c r="BRW24"/>
      <c r="BRX24"/>
      <c r="BRY24"/>
      <c r="BRZ24"/>
      <c r="BSA24"/>
      <c r="BSB24"/>
      <c r="BSC24"/>
      <c r="BSD24"/>
      <c r="BSE24"/>
      <c r="BSF24"/>
      <c r="BSG24"/>
      <c r="BSH24"/>
      <c r="BSI24"/>
      <c r="BSJ24"/>
      <c r="BSK24"/>
      <c r="BSL24"/>
      <c r="BSM24"/>
      <c r="BSN24"/>
      <c r="BSO24"/>
      <c r="BSP24"/>
      <c r="BSQ24"/>
      <c r="BSR24"/>
      <c r="BSS24"/>
      <c r="BST24"/>
      <c r="BSU24"/>
      <c r="BSV24"/>
      <c r="BSW24"/>
      <c r="BSX24"/>
      <c r="BSY24"/>
      <c r="BSZ24"/>
      <c r="BTA24"/>
      <c r="BTB24"/>
      <c r="BTC24"/>
      <c r="BTD24"/>
      <c r="BTE24"/>
      <c r="BTF24"/>
      <c r="BTG24"/>
      <c r="BTH24"/>
      <c r="BTI24"/>
      <c r="BTJ24"/>
      <c r="BTK24"/>
      <c r="BTL24"/>
      <c r="BTM24"/>
      <c r="BTN24"/>
      <c r="BTO24"/>
      <c r="BTP24"/>
      <c r="BTQ24"/>
      <c r="BTR24"/>
      <c r="BTS24"/>
      <c r="BTT24"/>
      <c r="BTU24"/>
      <c r="BTV24"/>
      <c r="BTW24"/>
      <c r="BTX24"/>
      <c r="BTY24"/>
      <c r="BTZ24"/>
      <c r="BUA24"/>
      <c r="BUB24"/>
      <c r="BUC24"/>
      <c r="BUD24"/>
      <c r="BUE24"/>
      <c r="BUF24"/>
      <c r="BUG24"/>
      <c r="BUH24"/>
      <c r="BUI24"/>
      <c r="BUJ24"/>
      <c r="BUK24"/>
      <c r="BUL24"/>
      <c r="BUM24"/>
      <c r="BUN24"/>
      <c r="BUO24"/>
      <c r="BUP24"/>
      <c r="BUQ24"/>
      <c r="BUR24"/>
      <c r="BUS24"/>
      <c r="BUT24"/>
      <c r="BUU24"/>
      <c r="BUV24"/>
      <c r="BUW24"/>
      <c r="BUX24"/>
      <c r="BUY24"/>
      <c r="BUZ24"/>
      <c r="BVA24"/>
      <c r="BVB24"/>
      <c r="BVC24"/>
      <c r="BVD24"/>
      <c r="BVE24"/>
      <c r="BVF24"/>
      <c r="BVG24"/>
      <c r="BVH24"/>
      <c r="BVI24"/>
      <c r="BVJ24"/>
      <c r="BVK24"/>
      <c r="BVL24"/>
      <c r="BVM24"/>
      <c r="BVN24"/>
      <c r="BVO24"/>
      <c r="BVP24"/>
      <c r="BVQ24"/>
      <c r="BVR24"/>
      <c r="BVS24"/>
      <c r="BVT24"/>
      <c r="BVU24"/>
      <c r="BVV24"/>
      <c r="BVW24"/>
      <c r="BVX24"/>
      <c r="BVY24"/>
      <c r="BVZ24"/>
      <c r="BWA24"/>
      <c r="BWB24"/>
      <c r="BWC24"/>
      <c r="BWD24"/>
      <c r="BWE24"/>
      <c r="BWF24"/>
      <c r="BWG24"/>
      <c r="BWH24"/>
      <c r="BWI24"/>
      <c r="BWJ24"/>
      <c r="BWK24"/>
      <c r="BWL24"/>
      <c r="BWM24"/>
      <c r="BWN24"/>
      <c r="BWO24"/>
      <c r="BWP24"/>
      <c r="BWQ24"/>
      <c r="BWR24"/>
      <c r="BWS24"/>
      <c r="BWT24"/>
      <c r="BWU24"/>
      <c r="BWV24"/>
      <c r="BWW24"/>
      <c r="BWX24"/>
      <c r="BWY24"/>
      <c r="BWZ24"/>
      <c r="BXA24"/>
      <c r="BXB24"/>
      <c r="BXC24"/>
      <c r="BXD24"/>
      <c r="BXE24"/>
      <c r="BXF24"/>
      <c r="BXG24"/>
      <c r="BXH24"/>
      <c r="BXI24"/>
      <c r="BXJ24"/>
      <c r="BXK24"/>
      <c r="BXL24"/>
      <c r="BXM24"/>
      <c r="BXN24"/>
      <c r="BXO24"/>
      <c r="BXP24"/>
      <c r="BXQ24"/>
      <c r="BXR24"/>
      <c r="BXS24"/>
      <c r="BXT24"/>
      <c r="BXU24"/>
      <c r="BXV24"/>
      <c r="BXW24"/>
      <c r="BXX24"/>
      <c r="BXY24"/>
      <c r="BXZ24"/>
      <c r="BYA24"/>
      <c r="BYB24"/>
      <c r="BYC24"/>
      <c r="BYD24"/>
      <c r="BYE24"/>
      <c r="BYF24"/>
      <c r="BYG24"/>
      <c r="BYH24"/>
      <c r="BYI24"/>
      <c r="BYJ24"/>
      <c r="BYK24"/>
      <c r="BYL24"/>
      <c r="BYM24"/>
      <c r="BYN24"/>
      <c r="BYO24"/>
      <c r="BYP24"/>
      <c r="BYQ24"/>
      <c r="BYR24"/>
      <c r="BYS24"/>
      <c r="BYT24"/>
      <c r="BYU24"/>
      <c r="BYV24"/>
      <c r="BYW24"/>
      <c r="BYX24"/>
      <c r="BYY24"/>
      <c r="BYZ24"/>
      <c r="BZA24"/>
      <c r="BZB24"/>
      <c r="BZC24"/>
      <c r="BZD24"/>
      <c r="BZE24"/>
      <c r="BZF24"/>
      <c r="BZG24"/>
      <c r="BZH24"/>
      <c r="BZI24"/>
      <c r="BZJ24"/>
      <c r="BZK24"/>
      <c r="BZL24"/>
      <c r="BZM24"/>
      <c r="BZN24"/>
      <c r="BZO24"/>
      <c r="BZP24"/>
      <c r="BZQ24"/>
      <c r="BZR24"/>
      <c r="BZS24"/>
      <c r="BZT24"/>
      <c r="BZU24"/>
      <c r="BZV24"/>
      <c r="BZW24"/>
      <c r="BZX24"/>
      <c r="BZY24"/>
      <c r="BZZ24"/>
      <c r="CAA24"/>
      <c r="CAB24"/>
      <c r="CAC24"/>
      <c r="CAD24"/>
      <c r="CAE24"/>
      <c r="CAF24"/>
      <c r="CAG24"/>
      <c r="CAH24"/>
      <c r="CAI24"/>
      <c r="CAJ24"/>
      <c r="CAK24"/>
      <c r="CAL24"/>
      <c r="CAM24"/>
      <c r="CAN24"/>
      <c r="CAO24"/>
      <c r="CAP24"/>
      <c r="CAQ24"/>
      <c r="CAR24"/>
      <c r="CAS24"/>
      <c r="CAT24"/>
      <c r="CAU24"/>
      <c r="CAV24"/>
      <c r="CAW24"/>
      <c r="CAX24"/>
      <c r="CAY24"/>
      <c r="CAZ24"/>
      <c r="CBA24"/>
      <c r="CBB24"/>
      <c r="CBC24"/>
      <c r="CBD24"/>
      <c r="CBE24"/>
      <c r="CBF24"/>
      <c r="CBG24"/>
      <c r="CBH24"/>
      <c r="CBI24"/>
      <c r="CBJ24"/>
      <c r="CBK24"/>
      <c r="CBL24"/>
      <c r="CBM24"/>
      <c r="CBN24"/>
      <c r="CBO24"/>
      <c r="CBP24"/>
      <c r="CBQ24"/>
      <c r="CBR24"/>
      <c r="CBS24"/>
      <c r="CBT24"/>
      <c r="CBU24"/>
      <c r="CBV24"/>
      <c r="CBW24"/>
      <c r="CBX24"/>
      <c r="CBY24"/>
      <c r="CBZ24"/>
      <c r="CCA24"/>
      <c r="CCB24"/>
      <c r="CCC24"/>
      <c r="CCD24"/>
      <c r="CCE24"/>
      <c r="CCF24"/>
      <c r="CCG24"/>
      <c r="CCH24"/>
      <c r="CCI24"/>
      <c r="CCJ24"/>
      <c r="CCK24"/>
      <c r="CCL24"/>
      <c r="CCM24"/>
      <c r="CCN24"/>
      <c r="CCO24"/>
      <c r="CCP24"/>
      <c r="CCQ24"/>
      <c r="CCR24"/>
      <c r="CCS24"/>
      <c r="CCT24"/>
      <c r="CCU24"/>
      <c r="CCV24"/>
      <c r="CCW24"/>
      <c r="CCX24"/>
      <c r="CCY24"/>
      <c r="CCZ24"/>
      <c r="CDA24"/>
      <c r="CDB24"/>
      <c r="CDC24"/>
      <c r="CDD24"/>
      <c r="CDE24"/>
      <c r="CDF24"/>
      <c r="CDG24"/>
      <c r="CDH24"/>
      <c r="CDI24"/>
      <c r="CDJ24"/>
      <c r="CDK24"/>
      <c r="CDL24"/>
      <c r="CDM24"/>
      <c r="CDN24"/>
      <c r="CDO24"/>
      <c r="CDP24"/>
      <c r="CDQ24"/>
      <c r="CDR24"/>
      <c r="CDS24"/>
      <c r="CDT24"/>
      <c r="CDU24"/>
      <c r="CDV24"/>
      <c r="CDW24"/>
      <c r="CDX24"/>
      <c r="CDY24"/>
      <c r="CDZ24"/>
      <c r="CEA24"/>
      <c r="CEB24"/>
      <c r="CEC24"/>
      <c r="CED24"/>
      <c r="CEE24"/>
      <c r="CEF24"/>
      <c r="CEG24"/>
      <c r="CEH24"/>
      <c r="CEI24"/>
      <c r="CEJ24"/>
      <c r="CEK24"/>
      <c r="CEL24"/>
      <c r="CEM24"/>
      <c r="CEN24"/>
      <c r="CEO24"/>
      <c r="CEP24"/>
      <c r="CEQ24"/>
      <c r="CER24"/>
      <c r="CES24"/>
      <c r="CET24"/>
      <c r="CEU24"/>
      <c r="CEV24"/>
      <c r="CEW24"/>
      <c r="CEX24"/>
      <c r="CEY24"/>
      <c r="CEZ24"/>
      <c r="CFA24"/>
      <c r="CFB24"/>
      <c r="CFC24"/>
      <c r="CFD24"/>
      <c r="CFE24"/>
      <c r="CFF24"/>
      <c r="CFG24"/>
      <c r="CFH24"/>
      <c r="CFI24"/>
      <c r="CFJ24"/>
      <c r="CFK24"/>
      <c r="CFL24"/>
      <c r="CFM24"/>
      <c r="CFN24"/>
      <c r="CFO24"/>
      <c r="CFP24"/>
      <c r="CFQ24"/>
      <c r="CFR24"/>
      <c r="CFS24"/>
      <c r="CFT24"/>
      <c r="CFU24"/>
      <c r="CFV24"/>
      <c r="CFW24"/>
      <c r="CFX24"/>
      <c r="CFY24"/>
      <c r="CFZ24"/>
      <c r="CGA24"/>
      <c r="CGB24"/>
      <c r="CGC24"/>
      <c r="CGD24"/>
      <c r="CGE24"/>
      <c r="CGF24"/>
      <c r="CGG24"/>
      <c r="CGH24"/>
      <c r="CGI24"/>
      <c r="CGJ24"/>
      <c r="CGK24"/>
      <c r="CGL24"/>
      <c r="CGM24"/>
      <c r="CGN24"/>
      <c r="CGO24"/>
      <c r="CGP24"/>
      <c r="CGQ24"/>
      <c r="CGR24"/>
      <c r="CGS24"/>
      <c r="CGT24"/>
      <c r="CGU24"/>
      <c r="CGV24"/>
      <c r="CGW24"/>
      <c r="CGX24"/>
      <c r="CGY24"/>
      <c r="CGZ24"/>
      <c r="CHA24"/>
      <c r="CHB24"/>
      <c r="CHC24"/>
      <c r="CHD24"/>
      <c r="CHE24"/>
      <c r="CHF24"/>
      <c r="CHG24"/>
      <c r="CHH24"/>
      <c r="CHI24"/>
      <c r="CHJ24"/>
      <c r="CHK24"/>
      <c r="CHL24"/>
      <c r="CHM24"/>
      <c r="CHN24"/>
      <c r="CHO24"/>
      <c r="CHP24"/>
      <c r="CHQ24"/>
      <c r="CHR24"/>
      <c r="CHS24"/>
      <c r="CHT24"/>
      <c r="CHU24"/>
      <c r="CHV24"/>
      <c r="CHW24"/>
      <c r="CHX24"/>
      <c r="CHY24"/>
      <c r="CHZ24"/>
      <c r="CIA24"/>
      <c r="CIB24"/>
      <c r="CIC24"/>
      <c r="CID24"/>
      <c r="CIE24"/>
      <c r="CIF24"/>
      <c r="CIG24"/>
      <c r="CIH24"/>
      <c r="CII24"/>
      <c r="CIJ24"/>
      <c r="CIK24"/>
      <c r="CIL24"/>
      <c r="CIM24"/>
      <c r="CIN24"/>
      <c r="CIO24"/>
      <c r="CIP24"/>
      <c r="CIQ24"/>
      <c r="CIR24"/>
      <c r="CIS24"/>
      <c r="CIT24"/>
      <c r="CIU24"/>
      <c r="CIV24"/>
      <c r="CIW24"/>
      <c r="CIX24"/>
      <c r="CIY24"/>
      <c r="CIZ24"/>
      <c r="CJA24"/>
      <c r="CJB24"/>
      <c r="CJC24"/>
      <c r="CJD24"/>
      <c r="CJE24"/>
      <c r="CJF24"/>
      <c r="CJG24"/>
      <c r="CJH24"/>
      <c r="CJI24"/>
      <c r="CJJ24"/>
      <c r="CJK24"/>
      <c r="CJL24"/>
      <c r="CJM24"/>
      <c r="CJN24"/>
      <c r="CJO24"/>
      <c r="CJP24"/>
      <c r="CJQ24"/>
      <c r="CJR24"/>
      <c r="CJS24"/>
      <c r="CJT24"/>
      <c r="CJU24"/>
      <c r="CJV24"/>
      <c r="CJW24"/>
      <c r="CJX24"/>
      <c r="CJY24"/>
      <c r="CJZ24"/>
      <c r="CKA24"/>
      <c r="CKB24"/>
      <c r="CKC24"/>
      <c r="CKD24"/>
      <c r="CKE24"/>
      <c r="CKF24"/>
      <c r="CKG24"/>
      <c r="CKH24"/>
      <c r="CKI24"/>
      <c r="CKJ24"/>
      <c r="CKK24"/>
      <c r="CKL24"/>
      <c r="CKM24"/>
      <c r="CKN24"/>
      <c r="CKO24"/>
      <c r="CKP24"/>
      <c r="CKQ24"/>
      <c r="CKR24"/>
      <c r="CKS24"/>
      <c r="CKT24"/>
      <c r="CKU24"/>
      <c r="CKV24"/>
      <c r="CKW24"/>
      <c r="CKX24"/>
      <c r="CKY24"/>
      <c r="CKZ24"/>
      <c r="CLA24"/>
      <c r="CLB24"/>
      <c r="CLC24"/>
      <c r="CLD24"/>
      <c r="CLE24"/>
      <c r="CLF24"/>
      <c r="CLG24"/>
      <c r="CLH24"/>
      <c r="CLI24"/>
      <c r="CLJ24"/>
      <c r="CLK24"/>
      <c r="CLL24"/>
      <c r="CLM24"/>
      <c r="CLN24"/>
      <c r="CLO24"/>
      <c r="CLP24"/>
      <c r="CLQ24"/>
      <c r="CLR24"/>
      <c r="CLS24"/>
      <c r="CLT24"/>
      <c r="CLU24"/>
      <c r="CLV24"/>
      <c r="CLW24"/>
      <c r="CLX24"/>
      <c r="CLY24"/>
      <c r="CLZ24"/>
      <c r="CMA24"/>
      <c r="CMB24"/>
      <c r="CMC24"/>
      <c r="CMD24"/>
      <c r="CME24"/>
      <c r="CMF24"/>
      <c r="CMG24"/>
      <c r="CMH24"/>
      <c r="CMI24"/>
      <c r="CMJ24"/>
      <c r="CMK24"/>
      <c r="CML24"/>
      <c r="CMM24"/>
      <c r="CMN24"/>
      <c r="CMO24"/>
      <c r="CMP24"/>
      <c r="CMQ24"/>
      <c r="CMR24"/>
      <c r="CMS24"/>
      <c r="CMT24"/>
      <c r="CMU24"/>
      <c r="CMV24"/>
      <c r="CMW24"/>
      <c r="CMX24"/>
      <c r="CMY24"/>
      <c r="CMZ24"/>
      <c r="CNA24"/>
      <c r="CNB24"/>
      <c r="CNC24"/>
      <c r="CND24"/>
      <c r="CNE24"/>
      <c r="CNF24"/>
      <c r="CNG24"/>
      <c r="CNH24"/>
      <c r="CNI24"/>
      <c r="CNJ24"/>
      <c r="CNK24"/>
      <c r="CNL24"/>
      <c r="CNM24"/>
      <c r="CNN24"/>
      <c r="CNO24"/>
      <c r="CNP24"/>
      <c r="CNQ24"/>
      <c r="CNR24"/>
      <c r="CNS24"/>
      <c r="CNT24"/>
      <c r="CNU24"/>
      <c r="CNV24"/>
      <c r="CNW24"/>
      <c r="CNX24"/>
      <c r="CNY24"/>
      <c r="CNZ24"/>
      <c r="COA24"/>
      <c r="COB24"/>
      <c r="COC24"/>
      <c r="COD24"/>
      <c r="COE24"/>
      <c r="COF24"/>
      <c r="COG24"/>
      <c r="COH24"/>
      <c r="COI24"/>
      <c r="COJ24"/>
      <c r="COK24"/>
      <c r="COL24"/>
      <c r="COM24"/>
      <c r="CON24"/>
      <c r="COO24"/>
      <c r="COP24"/>
      <c r="COQ24"/>
      <c r="COR24"/>
      <c r="COS24"/>
      <c r="COT24"/>
      <c r="COU24"/>
      <c r="COV24"/>
      <c r="COW24"/>
      <c r="COX24"/>
      <c r="COY24"/>
      <c r="COZ24"/>
      <c r="CPA24"/>
      <c r="CPB24"/>
      <c r="CPC24"/>
      <c r="CPD24"/>
      <c r="CPE24"/>
      <c r="CPF24"/>
      <c r="CPG24"/>
      <c r="CPH24"/>
      <c r="CPI24"/>
      <c r="CPJ24"/>
      <c r="CPK24"/>
      <c r="CPL24"/>
      <c r="CPM24"/>
      <c r="CPN24"/>
      <c r="CPO24"/>
      <c r="CPP24"/>
      <c r="CPQ24"/>
      <c r="CPR24"/>
      <c r="CPS24"/>
      <c r="CPT24"/>
      <c r="CPU24"/>
      <c r="CPV24"/>
      <c r="CPW24"/>
      <c r="CPX24"/>
      <c r="CPY24"/>
      <c r="CPZ24"/>
      <c r="CQA24"/>
      <c r="CQB24"/>
      <c r="CQC24"/>
      <c r="CQD24"/>
      <c r="CQE24"/>
      <c r="CQF24"/>
      <c r="CQG24"/>
      <c r="CQH24"/>
      <c r="CQI24"/>
      <c r="CQJ24"/>
      <c r="CQK24"/>
      <c r="CQL24"/>
      <c r="CQM24"/>
      <c r="CQN24"/>
      <c r="CQO24"/>
      <c r="CQP24"/>
      <c r="CQQ24"/>
      <c r="CQR24"/>
      <c r="CQS24"/>
      <c r="CQT24"/>
      <c r="CQU24"/>
      <c r="CQV24"/>
      <c r="CQW24"/>
      <c r="CQX24"/>
      <c r="CQY24"/>
      <c r="CQZ24"/>
      <c r="CRA24"/>
      <c r="CRB24"/>
      <c r="CRC24"/>
      <c r="CRD24"/>
      <c r="CRE24"/>
      <c r="CRF24"/>
      <c r="CRG24"/>
      <c r="CRH24"/>
      <c r="CRI24"/>
      <c r="CRJ24"/>
      <c r="CRK24"/>
      <c r="CRL24"/>
      <c r="CRM24"/>
      <c r="CRN24"/>
      <c r="CRO24"/>
      <c r="CRP24"/>
      <c r="CRQ24"/>
      <c r="CRR24"/>
      <c r="CRS24"/>
      <c r="CRT24"/>
      <c r="CRU24"/>
    </row>
    <row r="25" spans="2:2517" s="30" customFormat="1" ht="18" customHeight="1" x14ac:dyDescent="0.25">
      <c r="B25" s="13"/>
      <c r="C25" s="13"/>
      <c r="D25" s="13"/>
      <c r="E25" s="13"/>
      <c r="F25" s="13"/>
      <c r="G25" s="358"/>
      <c r="H25" s="59" t="s">
        <v>16</v>
      </c>
      <c r="I25" s="53"/>
      <c r="J25" s="53"/>
      <c r="K25" s="13"/>
      <c r="L25" s="358"/>
      <c r="M25" s="59" t="s">
        <v>16</v>
      </c>
      <c r="N25" s="64"/>
      <c r="O25" s="56"/>
      <c r="P25" s="14"/>
      <c r="Q25" s="358"/>
      <c r="R25" s="59" t="s">
        <v>16</v>
      </c>
      <c r="S25" s="65">
        <f>IF($AF$7=1,D15,IF($AF$7=2,I23,IF($AF$7=3,N25)))</f>
        <v>0.03</v>
      </c>
      <c r="T25" s="65">
        <f>IF($AF$7=1,E15,IF($AF$7=2,J23,IF($AF$7=3,O25)))</f>
        <v>0.03</v>
      </c>
      <c r="U25" s="65">
        <f t="shared" si="0"/>
        <v>0.03</v>
      </c>
      <c r="V25" s="65">
        <f t="shared" si="0"/>
        <v>0.03</v>
      </c>
      <c r="W25" s="67">
        <f t="shared" si="1"/>
        <v>0.03</v>
      </c>
      <c r="X25" s="13"/>
      <c r="Y25" s="72">
        <v>27837</v>
      </c>
      <c r="Z25" s="72">
        <f t="shared" si="2"/>
        <v>28674</v>
      </c>
      <c r="AA25" s="72">
        <f t="shared" si="2"/>
        <v>29535</v>
      </c>
      <c r="AB25" s="34">
        <f t="shared" si="2"/>
        <v>30423</v>
      </c>
      <c r="AC25" s="34">
        <f t="shared" si="2"/>
        <v>31338</v>
      </c>
      <c r="AD25" s="34">
        <f t="shared" si="3"/>
        <v>32280</v>
      </c>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c r="AMM25"/>
      <c r="AMN25"/>
      <c r="AMO25"/>
      <c r="AMP25"/>
      <c r="AMQ25"/>
      <c r="AMR25"/>
      <c r="AMS25"/>
      <c r="AMT25"/>
      <c r="AMU25"/>
      <c r="AMV25"/>
      <c r="AMW25"/>
      <c r="AMX25"/>
      <c r="AMY25"/>
      <c r="AMZ25"/>
      <c r="ANA25"/>
      <c r="ANB25"/>
      <c r="ANC25"/>
      <c r="AND25"/>
      <c r="ANE25"/>
      <c r="ANF25"/>
      <c r="ANG25"/>
      <c r="ANH25"/>
      <c r="ANI25"/>
      <c r="ANJ25"/>
      <c r="ANK25"/>
      <c r="ANL25"/>
      <c r="ANM25"/>
      <c r="ANN25"/>
      <c r="ANO25"/>
      <c r="ANP25"/>
      <c r="ANQ25"/>
      <c r="ANR25"/>
      <c r="ANS25"/>
      <c r="ANT25"/>
      <c r="ANU25"/>
      <c r="ANV25"/>
      <c r="ANW25"/>
      <c r="ANX25"/>
      <c r="ANY25"/>
      <c r="ANZ25"/>
      <c r="AOA25"/>
      <c r="AOB25"/>
      <c r="AOC25"/>
      <c r="AOD25"/>
      <c r="AOE25"/>
      <c r="AOF25"/>
      <c r="AOG25"/>
      <c r="AOH25"/>
      <c r="AOI25"/>
      <c r="AOJ25"/>
      <c r="AOK25"/>
      <c r="AOL25"/>
      <c r="AOM25"/>
      <c r="AON25"/>
      <c r="AOO25"/>
      <c r="AOP25"/>
      <c r="AOQ25"/>
      <c r="AOR25"/>
      <c r="AOS25"/>
      <c r="AOT25"/>
      <c r="AOU25"/>
      <c r="AOV25"/>
      <c r="AOW25"/>
      <c r="AOX25"/>
      <c r="AOY25"/>
      <c r="AOZ25"/>
      <c r="APA25"/>
      <c r="APB25"/>
      <c r="APC25"/>
      <c r="APD25"/>
      <c r="APE25"/>
      <c r="APF25"/>
      <c r="APG25"/>
      <c r="APH25"/>
      <c r="API25"/>
      <c r="APJ25"/>
      <c r="APK25"/>
      <c r="APL25"/>
      <c r="APM25"/>
      <c r="APN25"/>
      <c r="APO25"/>
      <c r="APP25"/>
      <c r="APQ25"/>
      <c r="APR25"/>
      <c r="APS25"/>
      <c r="APT25"/>
      <c r="APU25"/>
      <c r="APV25"/>
      <c r="APW25"/>
      <c r="APX25"/>
      <c r="APY25"/>
      <c r="APZ25"/>
      <c r="AQA25"/>
      <c r="AQB25"/>
      <c r="AQC25"/>
      <c r="AQD25"/>
      <c r="AQE25"/>
      <c r="AQF25"/>
      <c r="AQG25"/>
      <c r="AQH25"/>
      <c r="AQI25"/>
      <c r="AQJ25"/>
      <c r="AQK25"/>
      <c r="AQL25"/>
      <c r="AQM25"/>
      <c r="AQN25"/>
      <c r="AQO25"/>
      <c r="AQP25"/>
      <c r="AQQ25"/>
      <c r="AQR25"/>
      <c r="AQS25"/>
      <c r="AQT25"/>
      <c r="AQU25"/>
      <c r="AQV25"/>
      <c r="AQW25"/>
      <c r="AQX25"/>
      <c r="AQY25"/>
      <c r="AQZ25"/>
      <c r="ARA25"/>
      <c r="ARB25"/>
      <c r="ARC25"/>
      <c r="ARD25"/>
      <c r="ARE25"/>
      <c r="ARF25"/>
      <c r="ARG25"/>
      <c r="ARH25"/>
      <c r="ARI25"/>
      <c r="ARJ25"/>
      <c r="ARK25"/>
      <c r="ARL25"/>
      <c r="ARM25"/>
      <c r="ARN25"/>
      <c r="ARO25"/>
      <c r="ARP25"/>
      <c r="ARQ25"/>
      <c r="ARR25"/>
      <c r="ARS25"/>
      <c r="ART25"/>
      <c r="ARU25"/>
      <c r="ARV25"/>
      <c r="ARW25"/>
      <c r="ARX25"/>
      <c r="ARY25"/>
      <c r="ARZ25"/>
      <c r="ASA25"/>
      <c r="ASB25"/>
      <c r="ASC25"/>
      <c r="ASD25"/>
      <c r="ASE25"/>
      <c r="ASF25"/>
      <c r="ASG25"/>
      <c r="ASH25"/>
      <c r="ASI25"/>
      <c r="ASJ25"/>
      <c r="ASK25"/>
      <c r="ASL25"/>
      <c r="ASM25"/>
      <c r="ASN25"/>
      <c r="ASO25"/>
      <c r="ASP25"/>
      <c r="ASQ25"/>
      <c r="ASR25"/>
      <c r="ASS25"/>
      <c r="AST25"/>
      <c r="ASU25"/>
      <c r="ASV25"/>
      <c r="ASW25"/>
      <c r="ASX25"/>
      <c r="ASY25"/>
      <c r="ASZ25"/>
      <c r="ATA25"/>
      <c r="ATB25"/>
      <c r="ATC25"/>
      <c r="ATD25"/>
      <c r="ATE25"/>
      <c r="ATF25"/>
      <c r="ATG25"/>
      <c r="ATH25"/>
      <c r="ATI25"/>
      <c r="ATJ25"/>
      <c r="ATK25"/>
      <c r="ATL25"/>
      <c r="ATM25"/>
      <c r="ATN25"/>
      <c r="ATO25"/>
      <c r="ATP25"/>
      <c r="ATQ25"/>
      <c r="ATR25"/>
      <c r="ATS25"/>
      <c r="ATT25"/>
      <c r="ATU25"/>
      <c r="ATV25"/>
      <c r="ATW25"/>
      <c r="ATX25"/>
      <c r="ATY25"/>
      <c r="ATZ25"/>
      <c r="AUA25"/>
      <c r="AUB25"/>
      <c r="AUC25"/>
      <c r="AUD25"/>
      <c r="AUE25"/>
      <c r="AUF25"/>
      <c r="AUG25"/>
      <c r="AUH25"/>
      <c r="AUI25"/>
      <c r="AUJ25"/>
      <c r="AUK25"/>
      <c r="AUL25"/>
      <c r="AUM25"/>
      <c r="AUN25"/>
      <c r="AUO25"/>
      <c r="AUP25"/>
      <c r="AUQ25"/>
      <c r="AUR25"/>
      <c r="AUS25"/>
      <c r="AUT25"/>
      <c r="AUU25"/>
      <c r="AUV25"/>
      <c r="AUW25"/>
      <c r="AUX25"/>
      <c r="AUY25"/>
      <c r="AUZ25"/>
      <c r="AVA25"/>
      <c r="AVB25"/>
      <c r="AVC25"/>
      <c r="AVD25"/>
      <c r="AVE25"/>
      <c r="AVF25"/>
      <c r="AVG25"/>
      <c r="AVH25"/>
      <c r="AVI25"/>
      <c r="AVJ25"/>
      <c r="AVK25"/>
      <c r="AVL25"/>
      <c r="AVM25"/>
      <c r="AVN25"/>
      <c r="AVO25"/>
      <c r="AVP25"/>
      <c r="AVQ25"/>
      <c r="AVR25"/>
      <c r="AVS25"/>
      <c r="AVT25"/>
      <c r="AVU25"/>
      <c r="AVV25"/>
      <c r="AVW25"/>
      <c r="AVX25"/>
      <c r="AVY25"/>
      <c r="AVZ25"/>
      <c r="AWA25"/>
      <c r="AWB25"/>
      <c r="AWC25"/>
      <c r="AWD25"/>
      <c r="AWE25"/>
      <c r="AWF25"/>
      <c r="AWG25"/>
      <c r="AWH25"/>
      <c r="AWI25"/>
      <c r="AWJ25"/>
      <c r="AWK25"/>
      <c r="AWL25"/>
      <c r="AWM25"/>
      <c r="AWN25"/>
      <c r="AWO25"/>
      <c r="AWP25"/>
      <c r="AWQ25"/>
      <c r="AWR25"/>
      <c r="AWS25"/>
      <c r="AWT25"/>
      <c r="AWU25"/>
      <c r="AWV25"/>
      <c r="AWW25"/>
      <c r="AWX25"/>
      <c r="AWY25"/>
      <c r="AWZ25"/>
      <c r="AXA25"/>
      <c r="AXB25"/>
      <c r="AXC25"/>
      <c r="AXD25"/>
      <c r="AXE25"/>
      <c r="AXF25"/>
      <c r="AXG25"/>
      <c r="AXH25"/>
      <c r="AXI25"/>
      <c r="AXJ25"/>
      <c r="AXK25"/>
      <c r="AXL25"/>
      <c r="AXM25"/>
      <c r="AXN25"/>
      <c r="AXO25"/>
      <c r="AXP25"/>
      <c r="AXQ25"/>
      <c r="AXR25"/>
      <c r="AXS25"/>
      <c r="AXT25"/>
      <c r="AXU25"/>
      <c r="AXV25"/>
      <c r="AXW25"/>
      <c r="AXX25"/>
      <c r="AXY25"/>
      <c r="AXZ25"/>
      <c r="AYA25"/>
      <c r="AYB25"/>
      <c r="AYC25"/>
      <c r="AYD25"/>
      <c r="AYE25"/>
      <c r="AYF25"/>
      <c r="AYG25"/>
      <c r="AYH25"/>
      <c r="AYI25"/>
      <c r="AYJ25"/>
      <c r="AYK25"/>
      <c r="AYL25"/>
      <c r="AYM25"/>
      <c r="AYN25"/>
      <c r="AYO25"/>
      <c r="AYP25"/>
      <c r="AYQ25"/>
      <c r="AYR25"/>
      <c r="AYS25"/>
      <c r="AYT25"/>
      <c r="AYU25"/>
      <c r="AYV25"/>
      <c r="AYW25"/>
      <c r="AYX25"/>
      <c r="AYY25"/>
      <c r="AYZ25"/>
      <c r="AZA25"/>
      <c r="AZB25"/>
      <c r="AZC25"/>
      <c r="AZD25"/>
      <c r="AZE25"/>
      <c r="AZF25"/>
      <c r="AZG25"/>
      <c r="AZH25"/>
      <c r="AZI25"/>
      <c r="AZJ25"/>
      <c r="AZK25"/>
      <c r="AZL25"/>
      <c r="AZM25"/>
      <c r="AZN25"/>
      <c r="AZO25"/>
      <c r="AZP25"/>
      <c r="AZQ25"/>
      <c r="AZR25"/>
      <c r="AZS25"/>
      <c r="AZT25"/>
      <c r="AZU25"/>
      <c r="AZV25"/>
      <c r="AZW25"/>
      <c r="AZX25"/>
      <c r="AZY25"/>
      <c r="AZZ25"/>
      <c r="BAA25"/>
      <c r="BAB25"/>
      <c r="BAC25"/>
      <c r="BAD25"/>
      <c r="BAE25"/>
      <c r="BAF25"/>
      <c r="BAG25"/>
      <c r="BAH25"/>
      <c r="BAI25"/>
      <c r="BAJ25"/>
      <c r="BAK25"/>
      <c r="BAL25"/>
      <c r="BAM25"/>
      <c r="BAN25"/>
      <c r="BAO25"/>
      <c r="BAP25"/>
      <c r="BAQ25"/>
      <c r="BAR25"/>
      <c r="BAS25"/>
      <c r="BAT25"/>
      <c r="BAU25"/>
      <c r="BAV25"/>
      <c r="BAW25"/>
      <c r="BAX25"/>
      <c r="BAY25"/>
      <c r="BAZ25"/>
      <c r="BBA25"/>
      <c r="BBB25"/>
      <c r="BBC25"/>
      <c r="BBD25"/>
      <c r="BBE25"/>
      <c r="BBF25"/>
      <c r="BBG25"/>
      <c r="BBH25"/>
      <c r="BBI25"/>
      <c r="BBJ25"/>
      <c r="BBK25"/>
      <c r="BBL25"/>
      <c r="BBM25"/>
      <c r="BBN25"/>
      <c r="BBO25"/>
      <c r="BBP25"/>
      <c r="BBQ25"/>
      <c r="BBR25"/>
      <c r="BBS25"/>
      <c r="BBT25"/>
      <c r="BBU25"/>
      <c r="BBV25"/>
      <c r="BBW25"/>
      <c r="BBX25"/>
      <c r="BBY25"/>
      <c r="BBZ25"/>
      <c r="BCA25"/>
      <c r="BCB25"/>
      <c r="BCC25"/>
      <c r="BCD25"/>
      <c r="BCE25"/>
      <c r="BCF25"/>
      <c r="BCG25"/>
      <c r="BCH25"/>
      <c r="BCI25"/>
      <c r="BCJ25"/>
      <c r="BCK25"/>
      <c r="BCL25"/>
      <c r="BCM25"/>
      <c r="BCN25"/>
      <c r="BCO25"/>
      <c r="BCP25"/>
      <c r="BCQ25"/>
      <c r="BCR25"/>
      <c r="BCS25"/>
      <c r="BCT25"/>
      <c r="BCU25"/>
      <c r="BCV25"/>
      <c r="BCW25"/>
      <c r="BCX25"/>
      <c r="BCY25"/>
      <c r="BCZ25"/>
      <c r="BDA25"/>
      <c r="BDB25"/>
      <c r="BDC25"/>
      <c r="BDD25"/>
      <c r="BDE25"/>
      <c r="BDF25"/>
      <c r="BDG25"/>
      <c r="BDH25"/>
      <c r="BDI25"/>
      <c r="BDJ25"/>
      <c r="BDK25"/>
      <c r="BDL25"/>
      <c r="BDM25"/>
      <c r="BDN25"/>
      <c r="BDO25"/>
      <c r="BDP25"/>
      <c r="BDQ25"/>
      <c r="BDR25"/>
      <c r="BDS25"/>
      <c r="BDT25"/>
      <c r="BDU25"/>
      <c r="BDV25"/>
      <c r="BDW25"/>
      <c r="BDX25"/>
      <c r="BDY25"/>
      <c r="BDZ25"/>
      <c r="BEA25"/>
      <c r="BEB25"/>
      <c r="BEC25"/>
      <c r="BED25"/>
      <c r="BEE25"/>
      <c r="BEF25"/>
      <c r="BEG25"/>
      <c r="BEH25"/>
      <c r="BEI25"/>
      <c r="BEJ25"/>
      <c r="BEK25"/>
      <c r="BEL25"/>
      <c r="BEM25"/>
      <c r="BEN25"/>
      <c r="BEO25"/>
      <c r="BEP25"/>
      <c r="BEQ25"/>
      <c r="BER25"/>
      <c r="BES25"/>
      <c r="BET25"/>
      <c r="BEU25"/>
      <c r="BEV25"/>
      <c r="BEW25"/>
      <c r="BEX25"/>
      <c r="BEY25"/>
      <c r="BEZ25"/>
      <c r="BFA25"/>
      <c r="BFB25"/>
      <c r="BFC25"/>
      <c r="BFD25"/>
      <c r="BFE25"/>
      <c r="BFF25"/>
      <c r="BFG25"/>
      <c r="BFH25"/>
      <c r="BFI25"/>
      <c r="BFJ25"/>
      <c r="BFK25"/>
      <c r="BFL25"/>
      <c r="BFM25"/>
      <c r="BFN25"/>
      <c r="BFO25"/>
      <c r="BFP25"/>
      <c r="BFQ25"/>
      <c r="BFR25"/>
      <c r="BFS25"/>
      <c r="BFT25"/>
      <c r="BFU25"/>
      <c r="BFV25"/>
      <c r="BFW25"/>
      <c r="BFX25"/>
      <c r="BFY25"/>
      <c r="BFZ25"/>
      <c r="BGA25"/>
      <c r="BGB25"/>
      <c r="BGC25"/>
      <c r="BGD25"/>
      <c r="BGE25"/>
      <c r="BGF25"/>
      <c r="BGG25"/>
      <c r="BGH25"/>
      <c r="BGI25"/>
      <c r="BGJ25"/>
      <c r="BGK25"/>
      <c r="BGL25"/>
      <c r="BGM25"/>
      <c r="BGN25"/>
      <c r="BGO25"/>
      <c r="BGP25"/>
      <c r="BGQ25"/>
      <c r="BGR25"/>
      <c r="BGS25"/>
      <c r="BGT25"/>
      <c r="BGU25"/>
      <c r="BGV25"/>
      <c r="BGW25"/>
      <c r="BGX25"/>
      <c r="BGY25"/>
      <c r="BGZ25"/>
      <c r="BHA25"/>
      <c r="BHB25"/>
      <c r="BHC25"/>
      <c r="BHD25"/>
      <c r="BHE25"/>
      <c r="BHF25"/>
      <c r="BHG25"/>
      <c r="BHH25"/>
      <c r="BHI25"/>
      <c r="BHJ25"/>
      <c r="BHK25"/>
      <c r="BHL25"/>
      <c r="BHM25"/>
      <c r="BHN25"/>
      <c r="BHO25"/>
      <c r="BHP25"/>
      <c r="BHQ25"/>
      <c r="BHR25"/>
      <c r="BHS25"/>
      <c r="BHT25"/>
      <c r="BHU25"/>
      <c r="BHV25"/>
      <c r="BHW25"/>
      <c r="BHX25"/>
      <c r="BHY25"/>
      <c r="BHZ25"/>
      <c r="BIA25"/>
      <c r="BIB25"/>
      <c r="BIC25"/>
      <c r="BID25"/>
      <c r="BIE25"/>
      <c r="BIF25"/>
      <c r="BIG25"/>
      <c r="BIH25"/>
      <c r="BII25"/>
      <c r="BIJ25"/>
      <c r="BIK25"/>
      <c r="BIL25"/>
      <c r="BIM25"/>
      <c r="BIN25"/>
      <c r="BIO25"/>
      <c r="BIP25"/>
      <c r="BIQ25"/>
      <c r="BIR25"/>
      <c r="BIS25"/>
      <c r="BIT25"/>
      <c r="BIU25"/>
      <c r="BIV25"/>
      <c r="BIW25"/>
      <c r="BIX25"/>
      <c r="BIY25"/>
      <c r="BIZ25"/>
      <c r="BJA25"/>
      <c r="BJB25"/>
      <c r="BJC25"/>
      <c r="BJD25"/>
      <c r="BJE25"/>
      <c r="BJF25"/>
      <c r="BJG25"/>
      <c r="BJH25"/>
      <c r="BJI25"/>
      <c r="BJJ25"/>
      <c r="BJK25"/>
      <c r="BJL25"/>
      <c r="BJM25"/>
      <c r="BJN25"/>
      <c r="BJO25"/>
      <c r="BJP25"/>
      <c r="BJQ25"/>
      <c r="BJR25"/>
      <c r="BJS25"/>
      <c r="BJT25"/>
      <c r="BJU25"/>
      <c r="BJV25"/>
      <c r="BJW25"/>
      <c r="BJX25"/>
      <c r="BJY25"/>
      <c r="BJZ25"/>
      <c r="BKA25"/>
      <c r="BKB25"/>
      <c r="BKC25"/>
      <c r="BKD25"/>
      <c r="BKE25"/>
      <c r="BKF25"/>
      <c r="BKG25"/>
      <c r="BKH25"/>
      <c r="BKI25"/>
      <c r="BKJ25"/>
      <c r="BKK25"/>
      <c r="BKL25"/>
      <c r="BKM25"/>
      <c r="BKN25"/>
      <c r="BKO25"/>
      <c r="BKP25"/>
      <c r="BKQ25"/>
      <c r="BKR25"/>
      <c r="BKS25"/>
      <c r="BKT25"/>
      <c r="BKU25"/>
      <c r="BKV25"/>
      <c r="BKW25"/>
      <c r="BKX25"/>
      <c r="BKY25"/>
      <c r="BKZ25"/>
      <c r="BLA25"/>
      <c r="BLB25"/>
      <c r="BLC25"/>
      <c r="BLD25"/>
      <c r="BLE25"/>
      <c r="BLF25"/>
      <c r="BLG25"/>
      <c r="BLH25"/>
      <c r="BLI25"/>
      <c r="BLJ25"/>
      <c r="BLK25"/>
      <c r="BLL25"/>
      <c r="BLM25"/>
      <c r="BLN25"/>
      <c r="BLO25"/>
      <c r="BLP25"/>
      <c r="BLQ25"/>
      <c r="BLR25"/>
      <c r="BLS25"/>
      <c r="BLT25"/>
      <c r="BLU25"/>
      <c r="BLV25"/>
      <c r="BLW25"/>
      <c r="BLX25"/>
      <c r="BLY25"/>
      <c r="BLZ25"/>
      <c r="BMA25"/>
      <c r="BMB25"/>
      <c r="BMC25"/>
      <c r="BMD25"/>
      <c r="BME25"/>
      <c r="BMF25"/>
      <c r="BMG25"/>
      <c r="BMH25"/>
      <c r="BMI25"/>
      <c r="BMJ25"/>
      <c r="BMK25"/>
      <c r="BML25"/>
      <c r="BMM25"/>
      <c r="BMN25"/>
      <c r="BMO25"/>
      <c r="BMP25"/>
      <c r="BMQ25"/>
      <c r="BMR25"/>
      <c r="BMS25"/>
      <c r="BMT25"/>
      <c r="BMU25"/>
      <c r="BMV25"/>
      <c r="BMW25"/>
      <c r="BMX25"/>
      <c r="BMY25"/>
      <c r="BMZ25"/>
      <c r="BNA25"/>
      <c r="BNB25"/>
      <c r="BNC25"/>
      <c r="BND25"/>
      <c r="BNE25"/>
      <c r="BNF25"/>
      <c r="BNG25"/>
      <c r="BNH25"/>
      <c r="BNI25"/>
      <c r="BNJ25"/>
      <c r="BNK25"/>
      <c r="BNL25"/>
      <c r="BNM25"/>
      <c r="BNN25"/>
      <c r="BNO25"/>
      <c r="BNP25"/>
      <c r="BNQ25"/>
      <c r="BNR25"/>
      <c r="BNS25"/>
      <c r="BNT25"/>
      <c r="BNU25"/>
      <c r="BNV25"/>
      <c r="BNW25"/>
      <c r="BNX25"/>
      <c r="BNY25"/>
      <c r="BNZ25"/>
      <c r="BOA25"/>
      <c r="BOB25"/>
      <c r="BOC25"/>
      <c r="BOD25"/>
      <c r="BOE25"/>
      <c r="BOF25"/>
      <c r="BOG25"/>
      <c r="BOH25"/>
      <c r="BOI25"/>
      <c r="BOJ25"/>
      <c r="BOK25"/>
      <c r="BOL25"/>
      <c r="BOM25"/>
      <c r="BON25"/>
      <c r="BOO25"/>
      <c r="BOP25"/>
      <c r="BOQ25"/>
      <c r="BOR25"/>
      <c r="BOS25"/>
      <c r="BOT25"/>
      <c r="BOU25"/>
      <c r="BOV25"/>
      <c r="BOW25"/>
      <c r="BOX25"/>
      <c r="BOY25"/>
      <c r="BOZ25"/>
      <c r="BPA25"/>
      <c r="BPB25"/>
      <c r="BPC25"/>
      <c r="BPD25"/>
      <c r="BPE25"/>
      <c r="BPF25"/>
      <c r="BPG25"/>
      <c r="BPH25"/>
      <c r="BPI25"/>
      <c r="BPJ25"/>
      <c r="BPK25"/>
      <c r="BPL25"/>
      <c r="BPM25"/>
      <c r="BPN25"/>
      <c r="BPO25"/>
      <c r="BPP25"/>
      <c r="BPQ25"/>
      <c r="BPR25"/>
      <c r="BPS25"/>
      <c r="BPT25"/>
      <c r="BPU25"/>
      <c r="BPV25"/>
      <c r="BPW25"/>
      <c r="BPX25"/>
      <c r="BPY25"/>
      <c r="BPZ25"/>
      <c r="BQA25"/>
      <c r="BQB25"/>
      <c r="BQC25"/>
      <c r="BQD25"/>
      <c r="BQE25"/>
      <c r="BQF25"/>
      <c r="BQG25"/>
      <c r="BQH25"/>
      <c r="BQI25"/>
      <c r="BQJ25"/>
      <c r="BQK25"/>
      <c r="BQL25"/>
      <c r="BQM25"/>
      <c r="BQN25"/>
      <c r="BQO25"/>
      <c r="BQP25"/>
      <c r="BQQ25"/>
      <c r="BQR25"/>
      <c r="BQS25"/>
      <c r="BQT25"/>
      <c r="BQU25"/>
      <c r="BQV25"/>
      <c r="BQW25"/>
      <c r="BQX25"/>
      <c r="BQY25"/>
      <c r="BQZ25"/>
      <c r="BRA25"/>
      <c r="BRB25"/>
      <c r="BRC25"/>
      <c r="BRD25"/>
      <c r="BRE25"/>
      <c r="BRF25"/>
      <c r="BRG25"/>
      <c r="BRH25"/>
      <c r="BRI25"/>
      <c r="BRJ25"/>
      <c r="BRK25"/>
      <c r="BRL25"/>
      <c r="BRM25"/>
      <c r="BRN25"/>
      <c r="BRO25"/>
      <c r="BRP25"/>
      <c r="BRQ25"/>
      <c r="BRR25"/>
      <c r="BRS25"/>
      <c r="BRT25"/>
      <c r="BRU25"/>
      <c r="BRV25"/>
      <c r="BRW25"/>
      <c r="BRX25"/>
      <c r="BRY25"/>
      <c r="BRZ25"/>
      <c r="BSA25"/>
      <c r="BSB25"/>
      <c r="BSC25"/>
      <c r="BSD25"/>
      <c r="BSE25"/>
      <c r="BSF25"/>
      <c r="BSG25"/>
      <c r="BSH25"/>
      <c r="BSI25"/>
      <c r="BSJ25"/>
      <c r="BSK25"/>
      <c r="BSL25"/>
      <c r="BSM25"/>
      <c r="BSN25"/>
      <c r="BSO25"/>
      <c r="BSP25"/>
      <c r="BSQ25"/>
      <c r="BSR25"/>
      <c r="BSS25"/>
      <c r="BST25"/>
      <c r="BSU25"/>
      <c r="BSV25"/>
      <c r="BSW25"/>
      <c r="BSX25"/>
      <c r="BSY25"/>
      <c r="BSZ25"/>
      <c r="BTA25"/>
      <c r="BTB25"/>
      <c r="BTC25"/>
      <c r="BTD25"/>
      <c r="BTE25"/>
      <c r="BTF25"/>
      <c r="BTG25"/>
      <c r="BTH25"/>
      <c r="BTI25"/>
      <c r="BTJ25"/>
      <c r="BTK25"/>
      <c r="BTL25"/>
      <c r="BTM25"/>
      <c r="BTN25"/>
      <c r="BTO25"/>
      <c r="BTP25"/>
      <c r="BTQ25"/>
      <c r="BTR25"/>
      <c r="BTS25"/>
      <c r="BTT25"/>
      <c r="BTU25"/>
      <c r="BTV25"/>
      <c r="BTW25"/>
      <c r="BTX25"/>
      <c r="BTY25"/>
      <c r="BTZ25"/>
      <c r="BUA25"/>
      <c r="BUB25"/>
      <c r="BUC25"/>
      <c r="BUD25"/>
      <c r="BUE25"/>
      <c r="BUF25"/>
      <c r="BUG25"/>
      <c r="BUH25"/>
      <c r="BUI25"/>
      <c r="BUJ25"/>
      <c r="BUK25"/>
      <c r="BUL25"/>
      <c r="BUM25"/>
      <c r="BUN25"/>
      <c r="BUO25"/>
      <c r="BUP25"/>
      <c r="BUQ25"/>
      <c r="BUR25"/>
      <c r="BUS25"/>
      <c r="BUT25"/>
      <c r="BUU25"/>
      <c r="BUV25"/>
      <c r="BUW25"/>
      <c r="BUX25"/>
      <c r="BUY25"/>
      <c r="BUZ25"/>
      <c r="BVA25"/>
      <c r="BVB25"/>
      <c r="BVC25"/>
      <c r="BVD25"/>
      <c r="BVE25"/>
      <c r="BVF25"/>
      <c r="BVG25"/>
      <c r="BVH25"/>
      <c r="BVI25"/>
      <c r="BVJ25"/>
      <c r="BVK25"/>
      <c r="BVL25"/>
      <c r="BVM25"/>
      <c r="BVN25"/>
      <c r="BVO25"/>
      <c r="BVP25"/>
      <c r="BVQ25"/>
      <c r="BVR25"/>
      <c r="BVS25"/>
      <c r="BVT25"/>
      <c r="BVU25"/>
      <c r="BVV25"/>
      <c r="BVW25"/>
      <c r="BVX25"/>
      <c r="BVY25"/>
      <c r="BVZ25"/>
      <c r="BWA25"/>
      <c r="BWB25"/>
      <c r="BWC25"/>
      <c r="BWD25"/>
      <c r="BWE25"/>
      <c r="BWF25"/>
      <c r="BWG25"/>
      <c r="BWH25"/>
      <c r="BWI25"/>
      <c r="BWJ25"/>
      <c r="BWK25"/>
      <c r="BWL25"/>
      <c r="BWM25"/>
      <c r="BWN25"/>
      <c r="BWO25"/>
      <c r="BWP25"/>
      <c r="BWQ25"/>
      <c r="BWR25"/>
      <c r="BWS25"/>
      <c r="BWT25"/>
      <c r="BWU25"/>
      <c r="BWV25"/>
      <c r="BWW25"/>
      <c r="BWX25"/>
      <c r="BWY25"/>
      <c r="BWZ25"/>
      <c r="BXA25"/>
      <c r="BXB25"/>
      <c r="BXC25"/>
      <c r="BXD25"/>
      <c r="BXE25"/>
      <c r="BXF25"/>
      <c r="BXG25"/>
      <c r="BXH25"/>
      <c r="BXI25"/>
      <c r="BXJ25"/>
      <c r="BXK25"/>
      <c r="BXL25"/>
      <c r="BXM25"/>
      <c r="BXN25"/>
      <c r="BXO25"/>
      <c r="BXP25"/>
      <c r="BXQ25"/>
      <c r="BXR25"/>
      <c r="BXS25"/>
      <c r="BXT25"/>
      <c r="BXU25"/>
      <c r="BXV25"/>
      <c r="BXW25"/>
      <c r="BXX25"/>
      <c r="BXY25"/>
      <c r="BXZ25"/>
      <c r="BYA25"/>
      <c r="BYB25"/>
      <c r="BYC25"/>
      <c r="BYD25"/>
      <c r="BYE25"/>
      <c r="BYF25"/>
      <c r="BYG25"/>
      <c r="BYH25"/>
      <c r="BYI25"/>
      <c r="BYJ25"/>
      <c r="BYK25"/>
      <c r="BYL25"/>
      <c r="BYM25"/>
      <c r="BYN25"/>
      <c r="BYO25"/>
      <c r="BYP25"/>
      <c r="BYQ25"/>
      <c r="BYR25"/>
      <c r="BYS25"/>
      <c r="BYT25"/>
      <c r="BYU25"/>
      <c r="BYV25"/>
      <c r="BYW25"/>
      <c r="BYX25"/>
      <c r="BYY25"/>
      <c r="BYZ25"/>
      <c r="BZA25"/>
      <c r="BZB25"/>
      <c r="BZC25"/>
      <c r="BZD25"/>
      <c r="BZE25"/>
      <c r="BZF25"/>
      <c r="BZG25"/>
      <c r="BZH25"/>
      <c r="BZI25"/>
      <c r="BZJ25"/>
      <c r="BZK25"/>
      <c r="BZL25"/>
      <c r="BZM25"/>
      <c r="BZN25"/>
      <c r="BZO25"/>
      <c r="BZP25"/>
      <c r="BZQ25"/>
      <c r="BZR25"/>
      <c r="BZS25"/>
      <c r="BZT25"/>
      <c r="BZU25"/>
      <c r="BZV25"/>
      <c r="BZW25"/>
      <c r="BZX25"/>
      <c r="BZY25"/>
      <c r="BZZ25"/>
      <c r="CAA25"/>
      <c r="CAB25"/>
      <c r="CAC25"/>
      <c r="CAD25"/>
      <c r="CAE25"/>
      <c r="CAF25"/>
      <c r="CAG25"/>
      <c r="CAH25"/>
      <c r="CAI25"/>
      <c r="CAJ25"/>
      <c r="CAK25"/>
      <c r="CAL25"/>
      <c r="CAM25"/>
      <c r="CAN25"/>
      <c r="CAO25"/>
      <c r="CAP25"/>
      <c r="CAQ25"/>
      <c r="CAR25"/>
      <c r="CAS25"/>
      <c r="CAT25"/>
      <c r="CAU25"/>
      <c r="CAV25"/>
      <c r="CAW25"/>
      <c r="CAX25"/>
      <c r="CAY25"/>
      <c r="CAZ25"/>
      <c r="CBA25"/>
      <c r="CBB25"/>
      <c r="CBC25"/>
      <c r="CBD25"/>
      <c r="CBE25"/>
      <c r="CBF25"/>
      <c r="CBG25"/>
      <c r="CBH25"/>
      <c r="CBI25"/>
      <c r="CBJ25"/>
      <c r="CBK25"/>
      <c r="CBL25"/>
      <c r="CBM25"/>
      <c r="CBN25"/>
      <c r="CBO25"/>
      <c r="CBP25"/>
      <c r="CBQ25"/>
      <c r="CBR25"/>
      <c r="CBS25"/>
      <c r="CBT25"/>
      <c r="CBU25"/>
      <c r="CBV25"/>
      <c r="CBW25"/>
      <c r="CBX25"/>
      <c r="CBY25"/>
      <c r="CBZ25"/>
      <c r="CCA25"/>
      <c r="CCB25"/>
      <c r="CCC25"/>
      <c r="CCD25"/>
      <c r="CCE25"/>
      <c r="CCF25"/>
      <c r="CCG25"/>
      <c r="CCH25"/>
      <c r="CCI25"/>
      <c r="CCJ25"/>
      <c r="CCK25"/>
      <c r="CCL25"/>
      <c r="CCM25"/>
      <c r="CCN25"/>
      <c r="CCO25"/>
      <c r="CCP25"/>
      <c r="CCQ25"/>
      <c r="CCR25"/>
      <c r="CCS25"/>
      <c r="CCT25"/>
      <c r="CCU25"/>
      <c r="CCV25"/>
      <c r="CCW25"/>
      <c r="CCX25"/>
      <c r="CCY25"/>
      <c r="CCZ25"/>
      <c r="CDA25"/>
      <c r="CDB25"/>
      <c r="CDC25"/>
      <c r="CDD25"/>
      <c r="CDE25"/>
      <c r="CDF25"/>
      <c r="CDG25"/>
      <c r="CDH25"/>
      <c r="CDI25"/>
      <c r="CDJ25"/>
      <c r="CDK25"/>
      <c r="CDL25"/>
      <c r="CDM25"/>
      <c r="CDN25"/>
      <c r="CDO25"/>
      <c r="CDP25"/>
      <c r="CDQ25"/>
      <c r="CDR25"/>
      <c r="CDS25"/>
      <c r="CDT25"/>
      <c r="CDU25"/>
      <c r="CDV25"/>
      <c r="CDW25"/>
      <c r="CDX25"/>
      <c r="CDY25"/>
      <c r="CDZ25"/>
      <c r="CEA25"/>
      <c r="CEB25"/>
      <c r="CEC25"/>
      <c r="CED25"/>
      <c r="CEE25"/>
      <c r="CEF25"/>
      <c r="CEG25"/>
      <c r="CEH25"/>
      <c r="CEI25"/>
      <c r="CEJ25"/>
      <c r="CEK25"/>
      <c r="CEL25"/>
      <c r="CEM25"/>
      <c r="CEN25"/>
      <c r="CEO25"/>
      <c r="CEP25"/>
      <c r="CEQ25"/>
      <c r="CER25"/>
      <c r="CES25"/>
      <c r="CET25"/>
      <c r="CEU25"/>
      <c r="CEV25"/>
      <c r="CEW25"/>
      <c r="CEX25"/>
      <c r="CEY25"/>
      <c r="CEZ25"/>
      <c r="CFA25"/>
      <c r="CFB25"/>
      <c r="CFC25"/>
      <c r="CFD25"/>
      <c r="CFE25"/>
      <c r="CFF25"/>
      <c r="CFG25"/>
      <c r="CFH25"/>
      <c r="CFI25"/>
      <c r="CFJ25"/>
      <c r="CFK25"/>
      <c r="CFL25"/>
      <c r="CFM25"/>
      <c r="CFN25"/>
      <c r="CFO25"/>
      <c r="CFP25"/>
      <c r="CFQ25"/>
      <c r="CFR25"/>
      <c r="CFS25"/>
      <c r="CFT25"/>
      <c r="CFU25"/>
      <c r="CFV25"/>
      <c r="CFW25"/>
      <c r="CFX25"/>
      <c r="CFY25"/>
      <c r="CFZ25"/>
      <c r="CGA25"/>
      <c r="CGB25"/>
      <c r="CGC25"/>
      <c r="CGD25"/>
      <c r="CGE25"/>
      <c r="CGF25"/>
      <c r="CGG25"/>
      <c r="CGH25"/>
      <c r="CGI25"/>
      <c r="CGJ25"/>
      <c r="CGK25"/>
      <c r="CGL25"/>
      <c r="CGM25"/>
      <c r="CGN25"/>
      <c r="CGO25"/>
      <c r="CGP25"/>
      <c r="CGQ25"/>
      <c r="CGR25"/>
      <c r="CGS25"/>
      <c r="CGT25"/>
      <c r="CGU25"/>
      <c r="CGV25"/>
      <c r="CGW25"/>
      <c r="CGX25"/>
      <c r="CGY25"/>
      <c r="CGZ25"/>
      <c r="CHA25"/>
      <c r="CHB25"/>
      <c r="CHC25"/>
      <c r="CHD25"/>
      <c r="CHE25"/>
      <c r="CHF25"/>
      <c r="CHG25"/>
      <c r="CHH25"/>
      <c r="CHI25"/>
      <c r="CHJ25"/>
      <c r="CHK25"/>
      <c r="CHL25"/>
      <c r="CHM25"/>
      <c r="CHN25"/>
      <c r="CHO25"/>
      <c r="CHP25"/>
      <c r="CHQ25"/>
      <c r="CHR25"/>
      <c r="CHS25"/>
      <c r="CHT25"/>
      <c r="CHU25"/>
      <c r="CHV25"/>
      <c r="CHW25"/>
      <c r="CHX25"/>
      <c r="CHY25"/>
      <c r="CHZ25"/>
      <c r="CIA25"/>
      <c r="CIB25"/>
      <c r="CIC25"/>
      <c r="CID25"/>
      <c r="CIE25"/>
      <c r="CIF25"/>
      <c r="CIG25"/>
      <c r="CIH25"/>
      <c r="CII25"/>
      <c r="CIJ25"/>
      <c r="CIK25"/>
      <c r="CIL25"/>
      <c r="CIM25"/>
      <c r="CIN25"/>
      <c r="CIO25"/>
      <c r="CIP25"/>
      <c r="CIQ25"/>
      <c r="CIR25"/>
      <c r="CIS25"/>
      <c r="CIT25"/>
      <c r="CIU25"/>
      <c r="CIV25"/>
      <c r="CIW25"/>
      <c r="CIX25"/>
      <c r="CIY25"/>
      <c r="CIZ25"/>
      <c r="CJA25"/>
      <c r="CJB25"/>
      <c r="CJC25"/>
      <c r="CJD25"/>
      <c r="CJE25"/>
      <c r="CJF25"/>
      <c r="CJG25"/>
      <c r="CJH25"/>
      <c r="CJI25"/>
      <c r="CJJ25"/>
      <c r="CJK25"/>
      <c r="CJL25"/>
      <c r="CJM25"/>
      <c r="CJN25"/>
      <c r="CJO25"/>
      <c r="CJP25"/>
      <c r="CJQ25"/>
      <c r="CJR25"/>
      <c r="CJS25"/>
      <c r="CJT25"/>
      <c r="CJU25"/>
      <c r="CJV25"/>
      <c r="CJW25"/>
      <c r="CJX25"/>
      <c r="CJY25"/>
      <c r="CJZ25"/>
      <c r="CKA25"/>
      <c r="CKB25"/>
      <c r="CKC25"/>
      <c r="CKD25"/>
      <c r="CKE25"/>
      <c r="CKF25"/>
      <c r="CKG25"/>
      <c r="CKH25"/>
      <c r="CKI25"/>
      <c r="CKJ25"/>
      <c r="CKK25"/>
      <c r="CKL25"/>
      <c r="CKM25"/>
      <c r="CKN25"/>
      <c r="CKO25"/>
      <c r="CKP25"/>
      <c r="CKQ25"/>
      <c r="CKR25"/>
      <c r="CKS25"/>
      <c r="CKT25"/>
      <c r="CKU25"/>
      <c r="CKV25"/>
      <c r="CKW25"/>
      <c r="CKX25"/>
      <c r="CKY25"/>
      <c r="CKZ25"/>
      <c r="CLA25"/>
      <c r="CLB25"/>
      <c r="CLC25"/>
      <c r="CLD25"/>
      <c r="CLE25"/>
      <c r="CLF25"/>
      <c r="CLG25"/>
      <c r="CLH25"/>
      <c r="CLI25"/>
      <c r="CLJ25"/>
      <c r="CLK25"/>
      <c r="CLL25"/>
      <c r="CLM25"/>
      <c r="CLN25"/>
      <c r="CLO25"/>
      <c r="CLP25"/>
      <c r="CLQ25"/>
      <c r="CLR25"/>
      <c r="CLS25"/>
      <c r="CLT25"/>
      <c r="CLU25"/>
      <c r="CLV25"/>
      <c r="CLW25"/>
      <c r="CLX25"/>
      <c r="CLY25"/>
      <c r="CLZ25"/>
      <c r="CMA25"/>
      <c r="CMB25"/>
      <c r="CMC25"/>
      <c r="CMD25"/>
      <c r="CME25"/>
      <c r="CMF25"/>
      <c r="CMG25"/>
      <c r="CMH25"/>
      <c r="CMI25"/>
      <c r="CMJ25"/>
      <c r="CMK25"/>
      <c r="CML25"/>
      <c r="CMM25"/>
      <c r="CMN25"/>
      <c r="CMO25"/>
      <c r="CMP25"/>
      <c r="CMQ25"/>
      <c r="CMR25"/>
      <c r="CMS25"/>
      <c r="CMT25"/>
      <c r="CMU25"/>
      <c r="CMV25"/>
      <c r="CMW25"/>
      <c r="CMX25"/>
      <c r="CMY25"/>
      <c r="CMZ25"/>
      <c r="CNA25"/>
      <c r="CNB25"/>
      <c r="CNC25"/>
      <c r="CND25"/>
      <c r="CNE25"/>
      <c r="CNF25"/>
      <c r="CNG25"/>
      <c r="CNH25"/>
      <c r="CNI25"/>
      <c r="CNJ25"/>
      <c r="CNK25"/>
      <c r="CNL25"/>
      <c r="CNM25"/>
      <c r="CNN25"/>
      <c r="CNO25"/>
      <c r="CNP25"/>
      <c r="CNQ25"/>
      <c r="CNR25"/>
      <c r="CNS25"/>
      <c r="CNT25"/>
      <c r="CNU25"/>
      <c r="CNV25"/>
      <c r="CNW25"/>
      <c r="CNX25"/>
      <c r="CNY25"/>
      <c r="CNZ25"/>
      <c r="COA25"/>
      <c r="COB25"/>
      <c r="COC25"/>
      <c r="COD25"/>
      <c r="COE25"/>
      <c r="COF25"/>
      <c r="COG25"/>
      <c r="COH25"/>
      <c r="COI25"/>
      <c r="COJ25"/>
      <c r="COK25"/>
      <c r="COL25"/>
      <c r="COM25"/>
      <c r="CON25"/>
      <c r="COO25"/>
      <c r="COP25"/>
      <c r="COQ25"/>
      <c r="COR25"/>
      <c r="COS25"/>
      <c r="COT25"/>
      <c r="COU25"/>
      <c r="COV25"/>
      <c r="COW25"/>
      <c r="COX25"/>
      <c r="COY25"/>
      <c r="COZ25"/>
      <c r="CPA25"/>
      <c r="CPB25"/>
      <c r="CPC25"/>
      <c r="CPD25"/>
      <c r="CPE25"/>
      <c r="CPF25"/>
      <c r="CPG25"/>
      <c r="CPH25"/>
      <c r="CPI25"/>
      <c r="CPJ25"/>
      <c r="CPK25"/>
      <c r="CPL25"/>
      <c r="CPM25"/>
      <c r="CPN25"/>
      <c r="CPO25"/>
      <c r="CPP25"/>
      <c r="CPQ25"/>
      <c r="CPR25"/>
      <c r="CPS25"/>
      <c r="CPT25"/>
      <c r="CPU25"/>
      <c r="CPV25"/>
      <c r="CPW25"/>
      <c r="CPX25"/>
      <c r="CPY25"/>
      <c r="CPZ25"/>
      <c r="CQA25"/>
      <c r="CQB25"/>
      <c r="CQC25"/>
      <c r="CQD25"/>
      <c r="CQE25"/>
      <c r="CQF25"/>
      <c r="CQG25"/>
      <c r="CQH25"/>
      <c r="CQI25"/>
      <c r="CQJ25"/>
      <c r="CQK25"/>
      <c r="CQL25"/>
      <c r="CQM25"/>
      <c r="CQN25"/>
      <c r="CQO25"/>
      <c r="CQP25"/>
      <c r="CQQ25"/>
      <c r="CQR25"/>
      <c r="CQS25"/>
      <c r="CQT25"/>
      <c r="CQU25"/>
      <c r="CQV25"/>
      <c r="CQW25"/>
      <c r="CQX25"/>
      <c r="CQY25"/>
      <c r="CQZ25"/>
      <c r="CRA25"/>
      <c r="CRB25"/>
      <c r="CRC25"/>
      <c r="CRD25"/>
      <c r="CRE25"/>
      <c r="CRF25"/>
      <c r="CRG25"/>
      <c r="CRH25"/>
      <c r="CRI25"/>
      <c r="CRJ25"/>
      <c r="CRK25"/>
      <c r="CRL25"/>
      <c r="CRM25"/>
      <c r="CRN25"/>
      <c r="CRO25"/>
      <c r="CRP25"/>
      <c r="CRQ25"/>
      <c r="CRR25"/>
      <c r="CRS25"/>
      <c r="CRT25"/>
      <c r="CRU25"/>
    </row>
    <row r="26" spans="2:2517" ht="18" customHeight="1" x14ac:dyDescent="0.25">
      <c r="B26" s="13"/>
      <c r="C26" s="13"/>
      <c r="D26" s="13"/>
      <c r="E26" s="13"/>
      <c r="F26" s="13"/>
      <c r="G26" s="358" t="s">
        <v>45</v>
      </c>
      <c r="H26" s="59" t="s">
        <v>14</v>
      </c>
      <c r="I26" s="53"/>
      <c r="J26" s="53"/>
      <c r="K26" s="13"/>
      <c r="L26" s="358" t="s">
        <v>42</v>
      </c>
      <c r="M26" s="59" t="s">
        <v>14</v>
      </c>
      <c r="N26" s="64"/>
      <c r="O26" s="56"/>
      <c r="P26" s="14"/>
      <c r="Q26" s="358" t="s">
        <v>42</v>
      </c>
      <c r="R26" s="59" t="s">
        <v>14</v>
      </c>
      <c r="S26" s="65">
        <f>IF($AF$7=1,D14,IF($AF$7=2,I24,IF($AF$7=3,N26)))</f>
        <v>0.03</v>
      </c>
      <c r="T26" s="65">
        <f>IF($AF$7=1,E14,IF($AF$7=2,J24,IF($AF$7=3,O26)))</f>
        <v>0.03</v>
      </c>
      <c r="U26" s="65">
        <f t="shared" si="0"/>
        <v>0.03</v>
      </c>
      <c r="V26" s="65">
        <f t="shared" si="0"/>
        <v>0.03</v>
      </c>
      <c r="W26" s="67">
        <f t="shared" si="1"/>
        <v>0.03</v>
      </c>
      <c r="X26" s="13"/>
      <c r="Y26" s="70">
        <v>16632</v>
      </c>
      <c r="Z26" s="70">
        <f t="shared" si="2"/>
        <v>17133</v>
      </c>
      <c r="AA26" s="70">
        <f t="shared" si="2"/>
        <v>17649</v>
      </c>
      <c r="AB26" s="32">
        <f t="shared" si="2"/>
        <v>18180</v>
      </c>
      <c r="AC26" s="32">
        <f t="shared" si="2"/>
        <v>18726</v>
      </c>
      <c r="AD26" s="32">
        <f t="shared" si="3"/>
        <v>19290</v>
      </c>
    </row>
    <row r="27" spans="2:2517" ht="18" customHeight="1" x14ac:dyDescent="0.25">
      <c r="B27" s="13"/>
      <c r="C27" s="13"/>
      <c r="D27" s="13"/>
      <c r="E27" s="13"/>
      <c r="F27" s="13"/>
      <c r="G27" s="358"/>
      <c r="H27" s="59" t="s">
        <v>16</v>
      </c>
      <c r="I27" s="53"/>
      <c r="J27" s="53"/>
      <c r="K27" s="13"/>
      <c r="L27" s="358"/>
      <c r="M27" s="59" t="s">
        <v>16</v>
      </c>
      <c r="N27" s="64"/>
      <c r="O27" s="56"/>
      <c r="P27" s="14"/>
      <c r="Q27" s="358"/>
      <c r="R27" s="59" t="s">
        <v>16</v>
      </c>
      <c r="S27" s="65">
        <f>IF($AF$7=1,D15,IF($AF$7=2,I25,IF($AF$7=3,N27)))</f>
        <v>0.03</v>
      </c>
      <c r="T27" s="65">
        <f>IF($AF$7=1,E15,IF($AF$7=2,J25,IF($AF$7=3,O27)))</f>
        <v>0.03</v>
      </c>
      <c r="U27" s="65">
        <f t="shared" si="0"/>
        <v>0.03</v>
      </c>
      <c r="V27" s="65">
        <f t="shared" si="0"/>
        <v>0.03</v>
      </c>
      <c r="W27" s="67">
        <f t="shared" si="1"/>
        <v>0.03</v>
      </c>
      <c r="X27" s="13"/>
      <c r="Y27" s="70">
        <v>28569</v>
      </c>
      <c r="Z27" s="70">
        <f t="shared" si="2"/>
        <v>29427</v>
      </c>
      <c r="AA27" s="70">
        <f t="shared" si="2"/>
        <v>30312</v>
      </c>
      <c r="AB27" s="32">
        <f t="shared" si="2"/>
        <v>31224</v>
      </c>
      <c r="AC27" s="32">
        <f t="shared" si="2"/>
        <v>32163</v>
      </c>
      <c r="AD27" s="32">
        <f t="shared" si="3"/>
        <v>33129</v>
      </c>
    </row>
    <row r="28" spans="2:2517" ht="18" customHeight="1" x14ac:dyDescent="0.25">
      <c r="B28" s="13"/>
      <c r="C28" s="13"/>
      <c r="D28" s="13"/>
      <c r="E28" s="13"/>
      <c r="F28" s="13"/>
      <c r="G28" s="358" t="s">
        <v>49</v>
      </c>
      <c r="H28" s="59" t="s">
        <v>14</v>
      </c>
      <c r="I28" s="53"/>
      <c r="J28" s="53"/>
      <c r="K28" s="13"/>
      <c r="L28" s="358" t="s">
        <v>47</v>
      </c>
      <c r="M28" s="59" t="s">
        <v>14</v>
      </c>
      <c r="N28" s="64"/>
      <c r="O28" s="56"/>
      <c r="P28" s="14"/>
      <c r="Q28" s="358" t="s">
        <v>47</v>
      </c>
      <c r="R28" s="59" t="s">
        <v>14</v>
      </c>
      <c r="S28" s="65">
        <f>IF($AF$7=1,D14,IF($AF$7=2,I26,IF($AF$7=3,N28)))</f>
        <v>0.03</v>
      </c>
      <c r="T28" s="65">
        <f>IF($AF$7=1,E14,IF($AF$7=2,J26,IF($AF$7=3,O28)))</f>
        <v>0.03</v>
      </c>
      <c r="U28" s="65">
        <f t="shared" si="0"/>
        <v>0.03</v>
      </c>
      <c r="V28" s="65">
        <f t="shared" si="0"/>
        <v>0.03</v>
      </c>
      <c r="W28" s="67">
        <f t="shared" si="1"/>
        <v>0.03</v>
      </c>
      <c r="X28" s="13"/>
      <c r="Y28" s="70">
        <v>15948</v>
      </c>
      <c r="Z28" s="70">
        <f t="shared" si="2"/>
        <v>16428</v>
      </c>
      <c r="AA28" s="70">
        <f t="shared" si="2"/>
        <v>16923</v>
      </c>
      <c r="AB28" s="32">
        <f t="shared" si="2"/>
        <v>17433</v>
      </c>
      <c r="AC28" s="32">
        <f t="shared" si="2"/>
        <v>17958</v>
      </c>
      <c r="AD28" s="32">
        <f t="shared" si="3"/>
        <v>18498</v>
      </c>
    </row>
    <row r="29" spans="2:2517" ht="18" customHeight="1" x14ac:dyDescent="0.25">
      <c r="B29" s="13"/>
      <c r="C29" s="13"/>
      <c r="D29" s="13"/>
      <c r="E29" s="13"/>
      <c r="F29" s="13"/>
      <c r="G29" s="358"/>
      <c r="H29" s="59" t="s">
        <v>16</v>
      </c>
      <c r="I29" s="53"/>
      <c r="J29" s="53"/>
      <c r="K29" s="13"/>
      <c r="L29" s="358"/>
      <c r="M29" s="59" t="s">
        <v>16</v>
      </c>
      <c r="N29" s="64"/>
      <c r="O29" s="56"/>
      <c r="P29" s="14"/>
      <c r="Q29" s="358"/>
      <c r="R29" s="59" t="s">
        <v>16</v>
      </c>
      <c r="S29" s="65">
        <f>IF($AF$7=1,D15,IF($AF$7=2,I27,IF($AF$7=3,N29)))</f>
        <v>0.03</v>
      </c>
      <c r="T29" s="65">
        <f>IF($AF$7=1,E15,IF($AF$7=2,J27,IF($AF$7=3,O29)))</f>
        <v>0.03</v>
      </c>
      <c r="U29" s="65">
        <f t="shared" si="0"/>
        <v>0.03</v>
      </c>
      <c r="V29" s="65">
        <f t="shared" si="0"/>
        <v>0.03</v>
      </c>
      <c r="W29" s="67">
        <f t="shared" si="1"/>
        <v>0.03</v>
      </c>
      <c r="X29" s="13"/>
      <c r="Y29" s="70">
        <v>28422</v>
      </c>
      <c r="Z29" s="70">
        <f t="shared" si="2"/>
        <v>29277</v>
      </c>
      <c r="AA29" s="70">
        <f t="shared" si="2"/>
        <v>30156</v>
      </c>
      <c r="AB29" s="32">
        <f t="shared" si="2"/>
        <v>31062</v>
      </c>
      <c r="AC29" s="32">
        <f t="shared" si="2"/>
        <v>31995</v>
      </c>
      <c r="AD29" s="32">
        <f t="shared" si="3"/>
        <v>32955</v>
      </c>
    </row>
    <row r="30" spans="2:2517" ht="18" customHeight="1" x14ac:dyDescent="0.25">
      <c r="B30" s="13"/>
      <c r="C30" s="13"/>
      <c r="D30" s="13"/>
      <c r="E30" s="13"/>
      <c r="F30" s="13"/>
      <c r="G30" s="358" t="s">
        <v>53</v>
      </c>
      <c r="H30" s="59" t="s">
        <v>14</v>
      </c>
      <c r="I30" s="53"/>
      <c r="J30" s="53"/>
      <c r="K30" s="13"/>
      <c r="L30" s="358" t="s">
        <v>50</v>
      </c>
      <c r="M30" s="59" t="s">
        <v>14</v>
      </c>
      <c r="N30" s="64"/>
      <c r="O30" s="56"/>
      <c r="P30" s="14"/>
      <c r="Q30" s="358" t="s">
        <v>50</v>
      </c>
      <c r="R30" s="59" t="s">
        <v>14</v>
      </c>
      <c r="S30" s="65">
        <f>IF($AF$7=1,D14,IF($AF$7=2,I28,IF($AF$7=3,N30)))</f>
        <v>0.03</v>
      </c>
      <c r="T30" s="65">
        <f>IF($AF$7=1,E14,IF($AF$7=2,J28,IF($AF$7=3,O30)))</f>
        <v>0.03</v>
      </c>
      <c r="U30" s="65">
        <f t="shared" si="0"/>
        <v>0.03</v>
      </c>
      <c r="V30" s="65">
        <f t="shared" si="0"/>
        <v>0.03</v>
      </c>
      <c r="W30" s="67">
        <f t="shared" si="1"/>
        <v>0.03</v>
      </c>
      <c r="X30" s="13"/>
      <c r="Y30" s="70">
        <v>16614</v>
      </c>
      <c r="Z30" s="70">
        <f t="shared" si="2"/>
        <v>17115</v>
      </c>
      <c r="AA30" s="70">
        <f t="shared" si="2"/>
        <v>17631</v>
      </c>
      <c r="AB30" s="32">
        <f t="shared" si="2"/>
        <v>18162</v>
      </c>
      <c r="AC30" s="32">
        <f t="shared" si="2"/>
        <v>18708</v>
      </c>
      <c r="AD30" s="32">
        <f t="shared" si="3"/>
        <v>19272</v>
      </c>
    </row>
    <row r="31" spans="2:2517" ht="18" customHeight="1" x14ac:dyDescent="0.25">
      <c r="B31" s="13"/>
      <c r="C31" s="13"/>
      <c r="D31" s="13"/>
      <c r="E31" s="13"/>
      <c r="F31" s="13"/>
      <c r="G31" s="358"/>
      <c r="H31" s="59" t="s">
        <v>16</v>
      </c>
      <c r="I31" s="53"/>
      <c r="J31" s="53"/>
      <c r="K31" s="13"/>
      <c r="L31" s="358"/>
      <c r="M31" s="59" t="s">
        <v>16</v>
      </c>
      <c r="N31" s="64"/>
      <c r="O31" s="56"/>
      <c r="P31" s="14"/>
      <c r="Q31" s="358"/>
      <c r="R31" s="59" t="s">
        <v>16</v>
      </c>
      <c r="S31" s="65">
        <f>IF($AF$7=1,D15,IF($AF$7=2,I29,IF($AF$7=3,N31)))</f>
        <v>0.03</v>
      </c>
      <c r="T31" s="65">
        <f>IF($AF$7=1,E15,IF($AF$7=2,J29,IF($AF$7=3,O31)))</f>
        <v>0.03</v>
      </c>
      <c r="U31" s="65">
        <f t="shared" si="0"/>
        <v>0.03</v>
      </c>
      <c r="V31" s="65">
        <f t="shared" si="0"/>
        <v>0.03</v>
      </c>
      <c r="W31" s="67">
        <f t="shared" si="1"/>
        <v>0.03</v>
      </c>
      <c r="X31" s="13"/>
      <c r="Y31" s="70">
        <v>33738</v>
      </c>
      <c r="Z31" s="70">
        <f t="shared" si="2"/>
        <v>34752</v>
      </c>
      <c r="AA31" s="70">
        <f t="shared" si="2"/>
        <v>35796</v>
      </c>
      <c r="AB31" s="32">
        <f t="shared" si="2"/>
        <v>36870</v>
      </c>
      <c r="AC31" s="32">
        <f t="shared" si="2"/>
        <v>37977</v>
      </c>
      <c r="AD31" s="32">
        <f t="shared" si="3"/>
        <v>39117</v>
      </c>
    </row>
    <row r="32" spans="2:2517" ht="18" customHeight="1" x14ac:dyDescent="0.25">
      <c r="B32" s="13"/>
      <c r="C32" s="13"/>
      <c r="D32" s="13"/>
      <c r="E32" s="13"/>
      <c r="F32" s="13"/>
      <c r="G32" s="358" t="s">
        <v>58</v>
      </c>
      <c r="H32" s="59" t="s">
        <v>14</v>
      </c>
      <c r="I32" s="53"/>
      <c r="J32" s="53"/>
      <c r="K32" s="13"/>
      <c r="L32" s="358" t="s">
        <v>54</v>
      </c>
      <c r="M32" s="59" t="s">
        <v>14</v>
      </c>
      <c r="N32" s="64"/>
      <c r="O32" s="56"/>
      <c r="P32" s="14"/>
      <c r="Q32" s="358" t="s">
        <v>54</v>
      </c>
      <c r="R32" s="59" t="s">
        <v>14</v>
      </c>
      <c r="S32" s="65">
        <f>IF($AF$7=1,D14,IF($AF$7=2,I30,IF($AF$7=3,N32)))</f>
        <v>0.03</v>
      </c>
      <c r="T32" s="65">
        <f>IF($AF$7=1,E14,IF($AF$7=2,J30,IF($AF$7=3,O32)))</f>
        <v>0.03</v>
      </c>
      <c r="U32" s="65">
        <f t="shared" si="0"/>
        <v>0.03</v>
      </c>
      <c r="V32" s="65">
        <f t="shared" si="0"/>
        <v>0.03</v>
      </c>
      <c r="W32" s="67">
        <f t="shared" si="1"/>
        <v>0.03</v>
      </c>
      <c r="X32" s="13"/>
      <c r="Y32" s="70">
        <v>16875</v>
      </c>
      <c r="Z32" s="70">
        <f t="shared" si="2"/>
        <v>17382</v>
      </c>
      <c r="AA32" s="70">
        <f t="shared" si="2"/>
        <v>17904</v>
      </c>
      <c r="AB32" s="32">
        <f t="shared" si="2"/>
        <v>18444</v>
      </c>
      <c r="AC32" s="32">
        <f t="shared" si="2"/>
        <v>18999</v>
      </c>
      <c r="AD32" s="32">
        <f t="shared" si="3"/>
        <v>19569</v>
      </c>
    </row>
    <row r="33" spans="2:30" ht="18" customHeight="1" x14ac:dyDescent="0.25">
      <c r="B33" s="13"/>
      <c r="C33" s="13"/>
      <c r="D33" s="13"/>
      <c r="E33" s="13"/>
      <c r="F33" s="13"/>
      <c r="G33" s="358"/>
      <c r="H33" s="59" t="s">
        <v>16</v>
      </c>
      <c r="I33" s="53"/>
      <c r="J33" s="53"/>
      <c r="K33" s="13"/>
      <c r="L33" s="358"/>
      <c r="M33" s="59" t="s">
        <v>16</v>
      </c>
      <c r="N33" s="64"/>
      <c r="O33" s="56"/>
      <c r="P33" s="14"/>
      <c r="Q33" s="358"/>
      <c r="R33" s="59" t="s">
        <v>16</v>
      </c>
      <c r="S33" s="65">
        <f>IF($AF$7=1,D15,IF($AF$7=2,I31,IF($AF$7=3,N33)))</f>
        <v>0.03</v>
      </c>
      <c r="T33" s="65">
        <f>IF($AF$7=1,E15,IF($AF$7=2,J31,IF($AF$7=3,O33)))</f>
        <v>0.03</v>
      </c>
      <c r="U33" s="65">
        <f t="shared" si="0"/>
        <v>0.03</v>
      </c>
      <c r="V33" s="65">
        <f t="shared" si="0"/>
        <v>0.03</v>
      </c>
      <c r="W33" s="67">
        <f t="shared" si="1"/>
        <v>0.03</v>
      </c>
      <c r="X33" s="13"/>
      <c r="Y33" s="70">
        <v>35535</v>
      </c>
      <c r="Z33" s="70">
        <f t="shared" si="2"/>
        <v>36603</v>
      </c>
      <c r="AA33" s="70">
        <f t="shared" si="2"/>
        <v>37704</v>
      </c>
      <c r="AB33" s="32">
        <f t="shared" si="2"/>
        <v>38838</v>
      </c>
      <c r="AC33" s="32">
        <f t="shared" si="2"/>
        <v>40005</v>
      </c>
      <c r="AD33" s="32">
        <f t="shared" si="3"/>
        <v>41208</v>
      </c>
    </row>
    <row r="34" spans="2:30" ht="18" customHeight="1" x14ac:dyDescent="0.25">
      <c r="B34" s="13"/>
      <c r="C34" s="13"/>
      <c r="D34" s="13"/>
      <c r="E34" s="13"/>
      <c r="F34" s="13"/>
      <c r="G34" s="358" t="s">
        <v>66</v>
      </c>
      <c r="H34" s="59" t="s">
        <v>14</v>
      </c>
      <c r="I34" s="53"/>
      <c r="J34" s="53"/>
      <c r="K34" s="13"/>
      <c r="L34" s="358" t="s">
        <v>56</v>
      </c>
      <c r="M34" s="59" t="s">
        <v>14</v>
      </c>
      <c r="N34" s="64"/>
      <c r="O34" s="56"/>
      <c r="P34" s="14"/>
      <c r="Q34" s="358" t="s">
        <v>56</v>
      </c>
      <c r="R34" s="59" t="s">
        <v>14</v>
      </c>
      <c r="S34" s="65">
        <f>IF($AF$7=1,D14,IF($AF$7=2,I30,IF($AF$7=3,N34)))</f>
        <v>0.03</v>
      </c>
      <c r="T34" s="65">
        <f>IF($AF$7=1,E14,IF($AF$7=2,J30,IF($AF$7=3,O34)))</f>
        <v>0.03</v>
      </c>
      <c r="U34" s="65">
        <f t="shared" si="0"/>
        <v>0.03</v>
      </c>
      <c r="V34" s="65">
        <f t="shared" si="0"/>
        <v>0.03</v>
      </c>
      <c r="W34" s="67">
        <f t="shared" si="1"/>
        <v>0.03</v>
      </c>
      <c r="X34" s="13"/>
      <c r="Y34" s="70">
        <v>15954</v>
      </c>
      <c r="Z34" s="70">
        <f t="shared" si="2"/>
        <v>16434</v>
      </c>
      <c r="AA34" s="70">
        <f t="shared" si="2"/>
        <v>16929</v>
      </c>
      <c r="AB34" s="32">
        <f t="shared" si="2"/>
        <v>17439</v>
      </c>
      <c r="AC34" s="32">
        <f t="shared" si="2"/>
        <v>17964</v>
      </c>
      <c r="AD34" s="32">
        <f t="shared" si="3"/>
        <v>18504</v>
      </c>
    </row>
    <row r="35" spans="2:30" ht="18" customHeight="1" x14ac:dyDescent="0.25">
      <c r="B35" s="13"/>
      <c r="C35" s="13"/>
      <c r="D35" s="13"/>
      <c r="E35" s="13"/>
      <c r="F35" s="13"/>
      <c r="G35" s="358"/>
      <c r="H35" s="59" t="s">
        <v>16</v>
      </c>
      <c r="I35" s="53"/>
      <c r="J35" s="53"/>
      <c r="K35" s="13"/>
      <c r="L35" s="358"/>
      <c r="M35" s="59" t="s">
        <v>16</v>
      </c>
      <c r="N35" s="64"/>
      <c r="O35" s="56"/>
      <c r="P35" s="14"/>
      <c r="Q35" s="358"/>
      <c r="R35" s="59" t="s">
        <v>16</v>
      </c>
      <c r="S35" s="65">
        <f>IF($AF$7=1,D15,IF($AF$7=2,I31,IF($AF$7=3,N35)))</f>
        <v>0.03</v>
      </c>
      <c r="T35" s="65">
        <f>IF($AF$7=1,E15,IF($AF$7=2,J31,IF($AF$7=3,O35)))</f>
        <v>0.03</v>
      </c>
      <c r="U35" s="65">
        <f t="shared" si="0"/>
        <v>0.03</v>
      </c>
      <c r="V35" s="65">
        <f t="shared" si="0"/>
        <v>0.03</v>
      </c>
      <c r="W35" s="67">
        <f t="shared" si="1"/>
        <v>0.03</v>
      </c>
      <c r="X35" s="13"/>
      <c r="Y35" s="70">
        <v>28413</v>
      </c>
      <c r="Z35" s="70">
        <f t="shared" si="2"/>
        <v>29268</v>
      </c>
      <c r="AA35" s="70">
        <f t="shared" si="2"/>
        <v>30147</v>
      </c>
      <c r="AB35" s="32">
        <f t="shared" si="2"/>
        <v>31053</v>
      </c>
      <c r="AC35" s="32">
        <f t="shared" si="2"/>
        <v>31986</v>
      </c>
      <c r="AD35" s="32">
        <f t="shared" si="3"/>
        <v>32946</v>
      </c>
    </row>
    <row r="36" spans="2:30" ht="18" customHeight="1" x14ac:dyDescent="0.25">
      <c r="B36" s="13"/>
      <c r="C36" s="13"/>
      <c r="D36" s="13"/>
      <c r="E36" s="13"/>
      <c r="F36" s="13"/>
      <c r="G36" s="358" t="s">
        <v>69</v>
      </c>
      <c r="H36" s="59" t="s">
        <v>14</v>
      </c>
      <c r="I36" s="53"/>
      <c r="J36" s="53"/>
      <c r="K36" s="13"/>
      <c r="L36" s="358" t="s">
        <v>60</v>
      </c>
      <c r="M36" s="59" t="s">
        <v>14</v>
      </c>
      <c r="N36" s="64"/>
      <c r="O36" s="56"/>
      <c r="P36" s="14"/>
      <c r="Q36" s="358" t="s">
        <v>60</v>
      </c>
      <c r="R36" s="59" t="s">
        <v>14</v>
      </c>
      <c r="S36" s="65">
        <f>IF($AF$7=1,D14,IF($AF$7=2,I32,IF($AF$7=3,N36)))</f>
        <v>0.03</v>
      </c>
      <c r="T36" s="65">
        <f>IF($AF$7=1,E14,IF($AF$7=2,J32,IF($AF$7=3,O36)))</f>
        <v>0.03</v>
      </c>
      <c r="U36" s="65">
        <f t="shared" si="0"/>
        <v>0.03</v>
      </c>
      <c r="V36" s="65">
        <f t="shared" si="0"/>
        <v>0.03</v>
      </c>
      <c r="W36" s="67">
        <f t="shared" si="1"/>
        <v>0.03</v>
      </c>
      <c r="X36" s="13"/>
      <c r="Y36" s="70">
        <v>19923</v>
      </c>
      <c r="Z36" s="70">
        <f t="shared" si="2"/>
        <v>20523</v>
      </c>
      <c r="AA36" s="70">
        <f t="shared" si="2"/>
        <v>21141</v>
      </c>
      <c r="AB36" s="32">
        <f t="shared" si="2"/>
        <v>21777</v>
      </c>
      <c r="AC36" s="32">
        <f t="shared" si="2"/>
        <v>22431</v>
      </c>
      <c r="AD36" s="32">
        <f t="shared" si="3"/>
        <v>23106</v>
      </c>
    </row>
    <row r="37" spans="2:30" ht="18" customHeight="1" x14ac:dyDescent="0.25">
      <c r="B37" s="13"/>
      <c r="C37" s="13"/>
      <c r="D37" s="13"/>
      <c r="E37" s="13"/>
      <c r="F37" s="13"/>
      <c r="G37" s="358"/>
      <c r="H37" s="59" t="s">
        <v>16</v>
      </c>
      <c r="I37" s="53"/>
      <c r="J37" s="53"/>
      <c r="K37" s="13"/>
      <c r="L37" s="358"/>
      <c r="M37" s="59" t="s">
        <v>16</v>
      </c>
      <c r="N37" s="64"/>
      <c r="O37" s="56"/>
      <c r="P37" s="14"/>
      <c r="Q37" s="358"/>
      <c r="R37" s="59" t="s">
        <v>16</v>
      </c>
      <c r="S37" s="65">
        <f>IF($AF$7=1,D15,IF($AF$7=2,I33,IF($AF$7=3,N37)))</f>
        <v>0.03</v>
      </c>
      <c r="T37" s="65">
        <f>IF($AF$7=1,E15,IF($AF$7=2,J33,IF($AF$7=3,O37)))</f>
        <v>0.03</v>
      </c>
      <c r="U37" s="65">
        <f t="shared" si="0"/>
        <v>0.03</v>
      </c>
      <c r="V37" s="65">
        <f t="shared" si="0"/>
        <v>0.03</v>
      </c>
      <c r="W37" s="67">
        <f t="shared" si="1"/>
        <v>0.03</v>
      </c>
      <c r="X37" s="13"/>
      <c r="Y37" s="70">
        <v>31410</v>
      </c>
      <c r="Z37" s="70">
        <f t="shared" si="2"/>
        <v>32355</v>
      </c>
      <c r="AA37" s="70">
        <f t="shared" si="2"/>
        <v>33327</v>
      </c>
      <c r="AB37" s="32">
        <f t="shared" si="2"/>
        <v>34329</v>
      </c>
      <c r="AC37" s="32">
        <f t="shared" si="2"/>
        <v>35361</v>
      </c>
      <c r="AD37" s="32">
        <f t="shared" si="3"/>
        <v>36423</v>
      </c>
    </row>
    <row r="38" spans="2:30" ht="18" customHeight="1" x14ac:dyDescent="0.25">
      <c r="B38" s="13"/>
      <c r="C38" s="13"/>
      <c r="D38" s="13"/>
      <c r="E38" s="13"/>
      <c r="F38" s="13"/>
      <c r="G38" s="358" t="s">
        <v>73</v>
      </c>
      <c r="H38" s="59" t="s">
        <v>14</v>
      </c>
      <c r="I38" s="53"/>
      <c r="J38" s="53"/>
      <c r="K38" s="13"/>
      <c r="L38" s="358" t="s">
        <v>62</v>
      </c>
      <c r="M38" s="59" t="s">
        <v>14</v>
      </c>
      <c r="N38" s="64"/>
      <c r="O38" s="56"/>
      <c r="P38" s="14"/>
      <c r="Q38" s="358" t="s">
        <v>62</v>
      </c>
      <c r="R38" s="59" t="s">
        <v>14</v>
      </c>
      <c r="S38" s="65">
        <f>IF($AF$7=1,D14,IF($AF$7=2,I32,IF($AF$7=3,N38)))</f>
        <v>0.03</v>
      </c>
      <c r="T38" s="65">
        <f>IF($AF$7=1,E14,IF($AF$7=2,J32,IF($AF$7=3,O38)))</f>
        <v>0.03</v>
      </c>
      <c r="U38" s="65">
        <f t="shared" si="0"/>
        <v>0.03</v>
      </c>
      <c r="V38" s="65">
        <f t="shared" si="0"/>
        <v>0.03</v>
      </c>
      <c r="W38" s="67">
        <f t="shared" si="1"/>
        <v>0.03</v>
      </c>
      <c r="X38" s="13"/>
      <c r="Y38" s="70">
        <v>19923</v>
      </c>
      <c r="Z38" s="70">
        <f t="shared" si="2"/>
        <v>20523</v>
      </c>
      <c r="AA38" s="70">
        <f t="shared" si="2"/>
        <v>21141</v>
      </c>
      <c r="AB38" s="32">
        <f t="shared" si="2"/>
        <v>21777</v>
      </c>
      <c r="AC38" s="32">
        <f t="shared" si="2"/>
        <v>22431</v>
      </c>
      <c r="AD38" s="32">
        <f t="shared" si="3"/>
        <v>23106</v>
      </c>
    </row>
    <row r="39" spans="2:30" ht="18" customHeight="1" x14ac:dyDescent="0.25">
      <c r="B39" s="13"/>
      <c r="C39" s="13"/>
      <c r="D39" s="13"/>
      <c r="E39" s="13"/>
      <c r="F39" s="13"/>
      <c r="G39" s="358"/>
      <c r="H39" s="59" t="s">
        <v>16</v>
      </c>
      <c r="I39" s="53"/>
      <c r="J39" s="53"/>
      <c r="K39" s="13"/>
      <c r="L39" s="358"/>
      <c r="M39" s="59" t="s">
        <v>16</v>
      </c>
      <c r="N39" s="64"/>
      <c r="O39" s="56"/>
      <c r="P39" s="14"/>
      <c r="Q39" s="358"/>
      <c r="R39" s="59" t="s">
        <v>16</v>
      </c>
      <c r="S39" s="65">
        <f>IF($AF$7=1,D15,IF($AF$7=2,I33,IF($AF$7=3,N39)))</f>
        <v>0.03</v>
      </c>
      <c r="T39" s="65">
        <f>IF($AF$7=1,E15,IF($AF$7=2,J33,IF($AF$7=3,O39)))</f>
        <v>0.03</v>
      </c>
      <c r="U39" s="65">
        <f t="shared" si="0"/>
        <v>0.03</v>
      </c>
      <c r="V39" s="65">
        <f t="shared" si="0"/>
        <v>0.03</v>
      </c>
      <c r="W39" s="67">
        <f t="shared" si="1"/>
        <v>0.03</v>
      </c>
      <c r="X39" s="13"/>
      <c r="Y39" s="70">
        <v>31410</v>
      </c>
      <c r="Z39" s="70">
        <f t="shared" si="2"/>
        <v>32355</v>
      </c>
      <c r="AA39" s="70">
        <f t="shared" si="2"/>
        <v>33327</v>
      </c>
      <c r="AB39" s="32">
        <f t="shared" si="2"/>
        <v>34329</v>
      </c>
      <c r="AC39" s="32">
        <f t="shared" si="2"/>
        <v>35361</v>
      </c>
      <c r="AD39" s="32">
        <f t="shared" si="3"/>
        <v>36423</v>
      </c>
    </row>
    <row r="40" spans="2:30" ht="18" customHeight="1" x14ac:dyDescent="0.25">
      <c r="B40" s="13"/>
      <c r="C40" s="13"/>
      <c r="D40" s="13"/>
      <c r="E40" s="13"/>
      <c r="F40" s="13"/>
      <c r="G40" s="358" t="s">
        <v>75</v>
      </c>
      <c r="H40" s="59" t="s">
        <v>14</v>
      </c>
      <c r="I40" s="53"/>
      <c r="J40" s="53"/>
      <c r="K40" s="13"/>
      <c r="L40" s="358" t="s">
        <v>64</v>
      </c>
      <c r="M40" s="59" t="s">
        <v>14</v>
      </c>
      <c r="N40" s="64"/>
      <c r="O40" s="56"/>
      <c r="P40" s="14"/>
      <c r="Q40" s="358" t="s">
        <v>64</v>
      </c>
      <c r="R40" s="59" t="s">
        <v>14</v>
      </c>
      <c r="S40" s="65">
        <f>IF($AF$7=1,D14,IF($AF$7=2,I32,IF($AF$7=3,N40)))</f>
        <v>0.03</v>
      </c>
      <c r="T40" s="65">
        <f>IF($AF$7=1,E14,IF($AF$7=2,J32,IF($AF$7=3,O40)))</f>
        <v>0.03</v>
      </c>
      <c r="U40" s="65">
        <f t="shared" si="0"/>
        <v>0.03</v>
      </c>
      <c r="V40" s="65">
        <f t="shared" si="0"/>
        <v>0.03</v>
      </c>
      <c r="W40" s="67">
        <f t="shared" si="1"/>
        <v>0.03</v>
      </c>
      <c r="X40" s="13"/>
      <c r="Y40" s="70">
        <v>19923</v>
      </c>
      <c r="Z40" s="70">
        <f t="shared" si="2"/>
        <v>20523</v>
      </c>
      <c r="AA40" s="70">
        <f t="shared" si="2"/>
        <v>21141</v>
      </c>
      <c r="AB40" s="32">
        <f t="shared" si="2"/>
        <v>21777</v>
      </c>
      <c r="AC40" s="32">
        <f t="shared" si="2"/>
        <v>22431</v>
      </c>
      <c r="AD40" s="32">
        <f t="shared" si="3"/>
        <v>23106</v>
      </c>
    </row>
    <row r="41" spans="2:30" ht="18" customHeight="1" x14ac:dyDescent="0.25">
      <c r="B41" s="13"/>
      <c r="C41" s="13"/>
      <c r="D41" s="13"/>
      <c r="E41" s="13"/>
      <c r="F41" s="13"/>
      <c r="G41" s="358"/>
      <c r="H41" s="59" t="s">
        <v>16</v>
      </c>
      <c r="I41" s="53"/>
      <c r="J41" s="53"/>
      <c r="K41" s="13"/>
      <c r="L41" s="358"/>
      <c r="M41" s="59" t="s">
        <v>16</v>
      </c>
      <c r="N41" s="64"/>
      <c r="O41" s="56"/>
      <c r="P41" s="14"/>
      <c r="Q41" s="358"/>
      <c r="R41" s="59" t="s">
        <v>16</v>
      </c>
      <c r="S41" s="65">
        <f>IF($AF$7=1,D15,IF($AF$7=2,I33,IF($AF$7=3,N41)))</f>
        <v>0.03</v>
      </c>
      <c r="T41" s="65">
        <f>IF($AF$7=1,E15,IF($AF$7=2,J33,IF($AF$7=3,O41)))</f>
        <v>0.03</v>
      </c>
      <c r="U41" s="65">
        <f t="shared" si="0"/>
        <v>0.03</v>
      </c>
      <c r="V41" s="65">
        <f t="shared" si="0"/>
        <v>0.03</v>
      </c>
      <c r="W41" s="67">
        <f t="shared" ref="W41:W72" si="7">+V41:V41</f>
        <v>0.03</v>
      </c>
      <c r="X41" s="13"/>
      <c r="Y41" s="70">
        <v>31410</v>
      </c>
      <c r="Z41" s="70">
        <f t="shared" si="2"/>
        <v>32355</v>
      </c>
      <c r="AA41" s="70">
        <f t="shared" si="2"/>
        <v>33327</v>
      </c>
      <c r="AB41" s="32">
        <f t="shared" si="2"/>
        <v>34329</v>
      </c>
      <c r="AC41" s="32">
        <f t="shared" si="2"/>
        <v>35361</v>
      </c>
      <c r="AD41" s="32">
        <f t="shared" si="3"/>
        <v>36423</v>
      </c>
    </row>
    <row r="42" spans="2:30" ht="18" customHeight="1" x14ac:dyDescent="0.25">
      <c r="B42" s="13"/>
      <c r="C42" s="13"/>
      <c r="D42" s="13"/>
      <c r="E42" s="13"/>
      <c r="F42" s="13"/>
      <c r="G42" s="358" t="s">
        <v>80</v>
      </c>
      <c r="H42" s="59" t="s">
        <v>14</v>
      </c>
      <c r="I42" s="53"/>
      <c r="J42" s="53"/>
      <c r="K42" s="13"/>
      <c r="L42" s="358" t="s">
        <v>67</v>
      </c>
      <c r="M42" s="59" t="s">
        <v>14</v>
      </c>
      <c r="N42" s="64"/>
      <c r="O42" s="56"/>
      <c r="P42" s="14"/>
      <c r="Q42" s="358" t="s">
        <v>67</v>
      </c>
      <c r="R42" s="59" t="s">
        <v>14</v>
      </c>
      <c r="S42" s="65">
        <f>IF($AF$7=1,D14,IF($AF$7=2,I34,IF($AF$7=3,N42)))</f>
        <v>0.03</v>
      </c>
      <c r="T42" s="65">
        <f>IF($AF$7=1,E14,IF($AF$7=2,J34,IF($AF$7=3,O42)))</f>
        <v>0.03</v>
      </c>
      <c r="U42" s="65">
        <f t="shared" si="0"/>
        <v>0.03</v>
      </c>
      <c r="V42" s="65">
        <f t="shared" si="0"/>
        <v>0.03</v>
      </c>
      <c r="W42" s="67">
        <f t="shared" si="7"/>
        <v>0.03</v>
      </c>
      <c r="X42" s="13"/>
      <c r="Y42" s="70">
        <v>19239</v>
      </c>
      <c r="Z42" s="70">
        <f t="shared" si="2"/>
        <v>19818</v>
      </c>
      <c r="AA42" s="70">
        <f t="shared" si="2"/>
        <v>20415</v>
      </c>
      <c r="AB42" s="32">
        <f t="shared" si="2"/>
        <v>21030</v>
      </c>
      <c r="AC42" s="32">
        <f t="shared" si="2"/>
        <v>21663</v>
      </c>
      <c r="AD42" s="32">
        <f t="shared" si="3"/>
        <v>22314</v>
      </c>
    </row>
    <row r="43" spans="2:30" ht="18" customHeight="1" x14ac:dyDescent="0.25">
      <c r="B43" s="13"/>
      <c r="C43" s="13"/>
      <c r="D43" s="13"/>
      <c r="E43" s="13"/>
      <c r="F43" s="13"/>
      <c r="G43" s="358"/>
      <c r="H43" s="59" t="s">
        <v>16</v>
      </c>
      <c r="I43" s="53"/>
      <c r="J43" s="53"/>
      <c r="K43" s="13"/>
      <c r="L43" s="358"/>
      <c r="M43" s="59" t="s">
        <v>16</v>
      </c>
      <c r="N43" s="64"/>
      <c r="O43" s="56"/>
      <c r="P43" s="14"/>
      <c r="Q43" s="358"/>
      <c r="R43" s="59" t="s">
        <v>16</v>
      </c>
      <c r="S43" s="65">
        <f>IF($AF$7=1,D15,IF($AF$7=2,I35,IF($AF$7=3,N43)))</f>
        <v>0.03</v>
      </c>
      <c r="T43" s="65">
        <f>IF($AF$7=1,E15,IF($AF$7=2,J35,IF($AF$7=3,O43)))</f>
        <v>0.03</v>
      </c>
      <c r="U43" s="65">
        <f t="shared" si="0"/>
        <v>0.03</v>
      </c>
      <c r="V43" s="65">
        <f t="shared" si="0"/>
        <v>0.03</v>
      </c>
      <c r="W43" s="67">
        <f t="shared" si="7"/>
        <v>0.03</v>
      </c>
      <c r="X43" s="13"/>
      <c r="Y43" s="70">
        <v>34530</v>
      </c>
      <c r="Z43" s="70">
        <f t="shared" si="2"/>
        <v>35568</v>
      </c>
      <c r="AA43" s="70">
        <f t="shared" si="2"/>
        <v>36636</v>
      </c>
      <c r="AB43" s="32">
        <f t="shared" si="2"/>
        <v>37737</v>
      </c>
      <c r="AC43" s="32">
        <f t="shared" si="2"/>
        <v>38871</v>
      </c>
      <c r="AD43" s="32">
        <f t="shared" si="3"/>
        <v>40038</v>
      </c>
    </row>
    <row r="44" spans="2:30" ht="18" customHeight="1" x14ac:dyDescent="0.25">
      <c r="B44" s="13"/>
      <c r="C44" s="13"/>
      <c r="D44" s="13"/>
      <c r="E44" s="13"/>
      <c r="F44" s="13"/>
      <c r="G44" s="358" t="s">
        <v>85</v>
      </c>
      <c r="H44" s="59" t="s">
        <v>14</v>
      </c>
      <c r="I44" s="53"/>
      <c r="J44" s="53"/>
      <c r="K44" s="13"/>
      <c r="L44" s="358" t="s">
        <v>70</v>
      </c>
      <c r="M44" s="59" t="s">
        <v>14</v>
      </c>
      <c r="N44" s="64"/>
      <c r="O44" s="56"/>
      <c r="P44" s="14"/>
      <c r="Q44" s="358" t="s">
        <v>70</v>
      </c>
      <c r="R44" s="59" t="s">
        <v>14</v>
      </c>
      <c r="S44" s="65">
        <f>IF($AF$7=1,D14,IF($AF$7=2,I36,IF($AF$7=3,N44)))</f>
        <v>0.03</v>
      </c>
      <c r="T44" s="65">
        <f>IF($AF$7=1,E14,IF($AF$7=2,J36,IF($AF$7=3,O44)))</f>
        <v>0.03</v>
      </c>
      <c r="U44" s="65">
        <f t="shared" si="0"/>
        <v>0.03</v>
      </c>
      <c r="V44" s="65">
        <f t="shared" si="0"/>
        <v>0.03</v>
      </c>
      <c r="W44" s="67">
        <f t="shared" si="7"/>
        <v>0.03</v>
      </c>
      <c r="X44" s="13"/>
      <c r="Y44" s="70">
        <v>29250</v>
      </c>
      <c r="Z44" s="70">
        <f t="shared" si="2"/>
        <v>30129</v>
      </c>
      <c r="AA44" s="70">
        <f t="shared" si="2"/>
        <v>31035</v>
      </c>
      <c r="AB44" s="32">
        <f t="shared" si="2"/>
        <v>31968</v>
      </c>
      <c r="AC44" s="32">
        <f t="shared" si="2"/>
        <v>32928</v>
      </c>
      <c r="AD44" s="32">
        <f t="shared" si="3"/>
        <v>33918</v>
      </c>
    </row>
    <row r="45" spans="2:30" ht="18" customHeight="1" x14ac:dyDescent="0.25">
      <c r="B45" s="13"/>
      <c r="C45" s="13"/>
      <c r="D45" s="13"/>
      <c r="E45" s="13"/>
      <c r="F45" s="13"/>
      <c r="G45" s="358"/>
      <c r="H45" s="59" t="s">
        <v>16</v>
      </c>
      <c r="I45" s="53"/>
      <c r="J45" s="53"/>
      <c r="K45" s="13"/>
      <c r="L45" s="358"/>
      <c r="M45" s="59" t="s">
        <v>16</v>
      </c>
      <c r="N45" s="64"/>
      <c r="O45" s="56"/>
      <c r="P45" s="14"/>
      <c r="Q45" s="358"/>
      <c r="R45" s="59" t="s">
        <v>16</v>
      </c>
      <c r="S45" s="65">
        <f>IF($AF$7=1,D15,IF($AF$7=2,I37,IF($AF$7=3,N45)))</f>
        <v>0.03</v>
      </c>
      <c r="T45" s="65">
        <f>IF($AF$7=1,E15,IF($AF$7=2,J37,IF($AF$7=3,O45)))</f>
        <v>0.03</v>
      </c>
      <c r="U45" s="65">
        <f t="shared" si="0"/>
        <v>0.03</v>
      </c>
      <c r="V45" s="65">
        <f t="shared" si="0"/>
        <v>0.03</v>
      </c>
      <c r="W45" s="67">
        <f t="shared" si="7"/>
        <v>0.03</v>
      </c>
      <c r="X45" s="13"/>
      <c r="Y45" s="70">
        <v>43086</v>
      </c>
      <c r="Z45" s="70">
        <f t="shared" si="2"/>
        <v>44379</v>
      </c>
      <c r="AA45" s="70">
        <f t="shared" si="2"/>
        <v>45711</v>
      </c>
      <c r="AB45" s="32">
        <f t="shared" si="2"/>
        <v>47085</v>
      </c>
      <c r="AC45" s="32">
        <f t="shared" si="2"/>
        <v>48498</v>
      </c>
      <c r="AD45" s="32">
        <f t="shared" si="3"/>
        <v>49953</v>
      </c>
    </row>
    <row r="46" spans="2:30" ht="18" customHeight="1" x14ac:dyDescent="0.25">
      <c r="B46" s="13"/>
      <c r="C46" s="13"/>
      <c r="D46" s="13"/>
      <c r="E46" s="13"/>
      <c r="F46" s="13"/>
      <c r="G46" s="358" t="s">
        <v>88</v>
      </c>
      <c r="H46" s="59" t="s">
        <v>14</v>
      </c>
      <c r="I46" s="53"/>
      <c r="J46" s="53"/>
      <c r="K46" s="13"/>
      <c r="L46" s="358" t="s">
        <v>71</v>
      </c>
      <c r="M46" s="59" t="s">
        <v>14</v>
      </c>
      <c r="N46" s="64"/>
      <c r="O46" s="56"/>
      <c r="P46" s="14"/>
      <c r="Q46" s="358" t="s">
        <v>71</v>
      </c>
      <c r="R46" s="59" t="s">
        <v>14</v>
      </c>
      <c r="S46" s="65">
        <f>IF($AF$7=1,D14,IF($AF$7=2,I36,IF($AF$7=3,N46)))</f>
        <v>0.03</v>
      </c>
      <c r="T46" s="65">
        <f>IF($AF$7=1,E14,IF($AF$7=2,J36,IF($AF$7=3,O46)))</f>
        <v>0.03</v>
      </c>
      <c r="U46" s="65">
        <f t="shared" si="0"/>
        <v>0.03</v>
      </c>
      <c r="V46" s="65">
        <f t="shared" si="0"/>
        <v>0.03</v>
      </c>
      <c r="W46" s="67">
        <f t="shared" si="7"/>
        <v>0.03</v>
      </c>
      <c r="X46" s="13"/>
      <c r="Y46" s="70">
        <v>27855</v>
      </c>
      <c r="Z46" s="70">
        <f t="shared" si="2"/>
        <v>28692</v>
      </c>
      <c r="AA46" s="70">
        <f t="shared" si="2"/>
        <v>29553</v>
      </c>
      <c r="AB46" s="32">
        <f t="shared" si="2"/>
        <v>30441</v>
      </c>
      <c r="AC46" s="32">
        <f t="shared" si="2"/>
        <v>31356</v>
      </c>
      <c r="AD46" s="32">
        <f t="shared" si="3"/>
        <v>32298</v>
      </c>
    </row>
    <row r="47" spans="2:30" ht="18" customHeight="1" x14ac:dyDescent="0.25">
      <c r="B47" s="13"/>
      <c r="C47" s="13"/>
      <c r="D47" s="13"/>
      <c r="E47" s="13"/>
      <c r="F47" s="13"/>
      <c r="G47" s="358"/>
      <c r="H47" s="59" t="s">
        <v>16</v>
      </c>
      <c r="I47" s="53"/>
      <c r="J47" s="53"/>
      <c r="K47" s="13"/>
      <c r="L47" s="358"/>
      <c r="M47" s="59" t="s">
        <v>16</v>
      </c>
      <c r="N47" s="64"/>
      <c r="O47" s="56"/>
      <c r="P47" s="14"/>
      <c r="Q47" s="358"/>
      <c r="R47" s="59" t="s">
        <v>16</v>
      </c>
      <c r="S47" s="65">
        <f>IF($AF$7=1,D15,IF($AF$7=2,I37,IF($AF$7=3,N47)))</f>
        <v>0.03</v>
      </c>
      <c r="T47" s="65">
        <f>IF($AF$7=1,E15,IF($AF$7=2,J37,IF($AF$7=3,O47)))</f>
        <v>0.03</v>
      </c>
      <c r="U47" s="65">
        <f t="shared" si="0"/>
        <v>0.03</v>
      </c>
      <c r="V47" s="65">
        <f t="shared" si="0"/>
        <v>0.03</v>
      </c>
      <c r="W47" s="67">
        <f t="shared" si="7"/>
        <v>0.03</v>
      </c>
      <c r="X47" s="13"/>
      <c r="Y47" s="70">
        <v>41037</v>
      </c>
      <c r="Z47" s="70">
        <f t="shared" si="2"/>
        <v>42270</v>
      </c>
      <c r="AA47" s="70">
        <f t="shared" si="2"/>
        <v>43539</v>
      </c>
      <c r="AB47" s="32">
        <f t="shared" si="2"/>
        <v>44847</v>
      </c>
      <c r="AC47" s="32">
        <f t="shared" si="2"/>
        <v>46194</v>
      </c>
      <c r="AD47" s="32">
        <f t="shared" si="3"/>
        <v>47580</v>
      </c>
    </row>
    <row r="48" spans="2:30" ht="18" customHeight="1" x14ac:dyDescent="0.25">
      <c r="B48" s="13"/>
      <c r="C48" s="13"/>
      <c r="D48" s="13"/>
      <c r="E48" s="13"/>
      <c r="F48" s="13"/>
      <c r="G48" s="358" t="s">
        <v>91</v>
      </c>
      <c r="H48" s="59" t="s">
        <v>14</v>
      </c>
      <c r="I48" s="53"/>
      <c r="J48" s="53"/>
      <c r="K48" s="13"/>
      <c r="L48" s="358" t="s">
        <v>73</v>
      </c>
      <c r="M48" s="59" t="s">
        <v>14</v>
      </c>
      <c r="N48" s="64"/>
      <c r="O48" s="56"/>
      <c r="P48" s="14"/>
      <c r="Q48" s="358" t="s">
        <v>73</v>
      </c>
      <c r="R48" s="59" t="s">
        <v>14</v>
      </c>
      <c r="S48" s="65">
        <f>IF($AF$7=1,D18,IF($AF$7=2,I38,IF($AF$7=3,N48)))</f>
        <v>0.03</v>
      </c>
      <c r="T48" s="65">
        <f>IF($AF$7=1,E18,IF($AF$7=2,J38,IF($AF$7=3,O48)))</f>
        <v>0.03</v>
      </c>
      <c r="U48" s="65">
        <f t="shared" si="0"/>
        <v>0.03</v>
      </c>
      <c r="V48" s="65">
        <f t="shared" si="0"/>
        <v>0.03</v>
      </c>
      <c r="W48" s="67">
        <f t="shared" si="7"/>
        <v>0.03</v>
      </c>
      <c r="X48" s="13"/>
      <c r="Y48" s="70">
        <v>30891</v>
      </c>
      <c r="Z48" s="70">
        <f t="shared" si="2"/>
        <v>31818</v>
      </c>
      <c r="AA48" s="70">
        <f t="shared" si="2"/>
        <v>32775</v>
      </c>
      <c r="AB48" s="32">
        <f t="shared" si="2"/>
        <v>33759</v>
      </c>
      <c r="AC48" s="32">
        <f t="shared" si="2"/>
        <v>34773</v>
      </c>
      <c r="AD48" s="32">
        <f t="shared" si="3"/>
        <v>35817</v>
      </c>
    </row>
    <row r="49" spans="2:30" ht="18" customHeight="1" x14ac:dyDescent="0.25">
      <c r="B49" s="13"/>
      <c r="C49" s="13"/>
      <c r="D49" s="13"/>
      <c r="E49" s="13"/>
      <c r="F49" s="13"/>
      <c r="G49" s="358"/>
      <c r="H49" s="59" t="s">
        <v>16</v>
      </c>
      <c r="I49" s="53"/>
      <c r="J49" s="53"/>
      <c r="K49" s="13"/>
      <c r="L49" s="358"/>
      <c r="M49" s="59" t="s">
        <v>16</v>
      </c>
      <c r="N49" s="64"/>
      <c r="O49" s="56"/>
      <c r="P49" s="14"/>
      <c r="Q49" s="358"/>
      <c r="R49" s="59" t="s">
        <v>16</v>
      </c>
      <c r="S49" s="65">
        <f>IF($AF$7=1,D19,IF($AF$7=2,I39,IF($AF$7=3,N49)))</f>
        <v>0.03</v>
      </c>
      <c r="T49" s="65">
        <f>IF($AF$7=1,E19,IF($AF$7=2,J39,IF($AF$7=3,O49)))</f>
        <v>0.03</v>
      </c>
      <c r="U49" s="65">
        <f t="shared" si="0"/>
        <v>0.03</v>
      </c>
      <c r="V49" s="65">
        <f t="shared" si="0"/>
        <v>0.03</v>
      </c>
      <c r="W49" s="67">
        <f t="shared" si="7"/>
        <v>0.03</v>
      </c>
      <c r="X49" s="13"/>
      <c r="Y49" s="70">
        <v>43932</v>
      </c>
      <c r="Z49" s="70">
        <f t="shared" si="2"/>
        <v>45252</v>
      </c>
      <c r="AA49" s="70">
        <f t="shared" si="2"/>
        <v>46611</v>
      </c>
      <c r="AB49" s="32">
        <f t="shared" si="2"/>
        <v>48012</v>
      </c>
      <c r="AC49" s="32">
        <f t="shared" si="2"/>
        <v>49455</v>
      </c>
      <c r="AD49" s="32">
        <f t="shared" si="3"/>
        <v>50940</v>
      </c>
    </row>
    <row r="50" spans="2:30" ht="18" customHeight="1" x14ac:dyDescent="0.25">
      <c r="B50" s="13"/>
      <c r="C50" s="13"/>
      <c r="D50" s="13"/>
      <c r="E50" s="13"/>
      <c r="F50" s="13"/>
      <c r="G50" s="358" t="s">
        <v>99</v>
      </c>
      <c r="H50" s="59" t="s">
        <v>14</v>
      </c>
      <c r="I50" s="53"/>
      <c r="J50" s="53"/>
      <c r="K50" s="13"/>
      <c r="L50" s="358" t="s">
        <v>77</v>
      </c>
      <c r="M50" s="59" t="s">
        <v>14</v>
      </c>
      <c r="N50" s="64"/>
      <c r="O50" s="56"/>
      <c r="P50" s="14"/>
      <c r="Q50" s="358" t="s">
        <v>77</v>
      </c>
      <c r="R50" s="59" t="s">
        <v>14</v>
      </c>
      <c r="S50" s="65">
        <f>IF($AF$7=1,D14,IF($AF$7=2,I40,IF($AF$7=3,N50)))</f>
        <v>0.03</v>
      </c>
      <c r="T50" s="65">
        <f>IF($AF$7=1,E14,IF($AF$7=2,J40,IF($AF$7=3,O50)))</f>
        <v>0.03</v>
      </c>
      <c r="U50" s="65">
        <f t="shared" si="0"/>
        <v>0.03</v>
      </c>
      <c r="V50" s="65">
        <f t="shared" si="0"/>
        <v>0.03</v>
      </c>
      <c r="W50" s="67">
        <f t="shared" si="7"/>
        <v>0.03</v>
      </c>
      <c r="X50" s="13"/>
      <c r="Y50" s="70">
        <v>17889</v>
      </c>
      <c r="Z50" s="70">
        <f t="shared" si="2"/>
        <v>18426</v>
      </c>
      <c r="AA50" s="70">
        <f t="shared" si="2"/>
        <v>18981</v>
      </c>
      <c r="AB50" s="32">
        <f t="shared" si="2"/>
        <v>19551</v>
      </c>
      <c r="AC50" s="32">
        <f t="shared" si="2"/>
        <v>20139</v>
      </c>
      <c r="AD50" s="32">
        <f t="shared" si="3"/>
        <v>20745</v>
      </c>
    </row>
    <row r="51" spans="2:30" ht="18" customHeight="1" x14ac:dyDescent="0.25">
      <c r="B51" s="13"/>
      <c r="C51" s="13"/>
      <c r="D51" s="13"/>
      <c r="E51" s="13"/>
      <c r="F51" s="13"/>
      <c r="G51" s="358"/>
      <c r="H51" s="59" t="s">
        <v>16</v>
      </c>
      <c r="I51" s="53"/>
      <c r="J51" s="53"/>
      <c r="K51" s="13"/>
      <c r="L51" s="358"/>
      <c r="M51" s="59" t="s">
        <v>16</v>
      </c>
      <c r="N51" s="64"/>
      <c r="O51" s="56"/>
      <c r="P51" s="14"/>
      <c r="Q51" s="358"/>
      <c r="R51" s="59" t="s">
        <v>16</v>
      </c>
      <c r="S51" s="65">
        <f>IF($AF$7=1,D15,IF($AF$7=2,I41,IF($AF$7=3,N51)))</f>
        <v>0.03</v>
      </c>
      <c r="T51" s="65">
        <f>IF($AF$7=1,E15,IF($AF$7=2,J41,IF($AF$7=3,O51)))</f>
        <v>0.03</v>
      </c>
      <c r="U51" s="65">
        <f t="shared" si="0"/>
        <v>0.03</v>
      </c>
      <c r="V51" s="65">
        <f t="shared" si="0"/>
        <v>0.03</v>
      </c>
      <c r="W51" s="67">
        <f t="shared" si="7"/>
        <v>0.03</v>
      </c>
      <c r="X51" s="13"/>
      <c r="Y51" s="70">
        <v>34839</v>
      </c>
      <c r="Z51" s="70">
        <f t="shared" si="2"/>
        <v>35886</v>
      </c>
      <c r="AA51" s="70">
        <f t="shared" si="2"/>
        <v>36963</v>
      </c>
      <c r="AB51" s="32">
        <f t="shared" si="2"/>
        <v>38073</v>
      </c>
      <c r="AC51" s="32">
        <f t="shared" si="2"/>
        <v>39216</v>
      </c>
      <c r="AD51" s="32">
        <f t="shared" si="3"/>
        <v>40395</v>
      </c>
    </row>
    <row r="52" spans="2:30" ht="18" customHeight="1" x14ac:dyDescent="0.3">
      <c r="B52" s="13"/>
      <c r="C52" s="13"/>
      <c r="D52" s="13"/>
      <c r="E52" s="13"/>
      <c r="F52" s="13"/>
      <c r="G52" s="362" t="s">
        <v>192</v>
      </c>
      <c r="H52" s="362"/>
      <c r="I52" s="13"/>
      <c r="J52" s="13"/>
      <c r="K52" s="13"/>
      <c r="L52" s="358" t="s">
        <v>78</v>
      </c>
      <c r="M52" s="59" t="s">
        <v>14</v>
      </c>
      <c r="N52" s="64"/>
      <c r="O52" s="56"/>
      <c r="P52" s="14"/>
      <c r="Q52" s="358" t="s">
        <v>78</v>
      </c>
      <c r="R52" s="59" t="s">
        <v>14</v>
      </c>
      <c r="S52" s="65">
        <f>IF($AF$7=1,D14,IF($AF$7=2,I40,IF($AF$7=3,N52)))</f>
        <v>0.03</v>
      </c>
      <c r="T52" s="65">
        <f>IF($AF$7=1,E14,IF($AF$7=2,J40,IF($AF$7=3,O52)))</f>
        <v>0.03</v>
      </c>
      <c r="U52" s="65">
        <f t="shared" si="0"/>
        <v>0.03</v>
      </c>
      <c r="V52" s="65">
        <f t="shared" si="0"/>
        <v>0.03</v>
      </c>
      <c r="W52" s="67">
        <f t="shared" si="7"/>
        <v>0.03</v>
      </c>
      <c r="X52" s="13"/>
      <c r="Y52" s="70">
        <v>17889</v>
      </c>
      <c r="Z52" s="70">
        <f t="shared" si="2"/>
        <v>18426</v>
      </c>
      <c r="AA52" s="70">
        <f t="shared" si="2"/>
        <v>18981</v>
      </c>
      <c r="AB52" s="32">
        <f t="shared" si="2"/>
        <v>19551</v>
      </c>
      <c r="AC52" s="32">
        <f t="shared" si="2"/>
        <v>20139</v>
      </c>
      <c r="AD52" s="32">
        <f t="shared" si="3"/>
        <v>20745</v>
      </c>
    </row>
    <row r="53" spans="2:30" ht="18" customHeight="1" x14ac:dyDescent="0.25">
      <c r="B53" s="13"/>
      <c r="C53" s="13"/>
      <c r="D53" s="13"/>
      <c r="E53" s="13"/>
      <c r="F53" s="13"/>
      <c r="G53" s="358" t="s">
        <v>69</v>
      </c>
      <c r="H53" s="59" t="s">
        <v>14</v>
      </c>
      <c r="I53" s="53"/>
      <c r="J53" s="53"/>
      <c r="K53" s="13"/>
      <c r="L53" s="358"/>
      <c r="M53" s="59" t="s">
        <v>16</v>
      </c>
      <c r="N53" s="64"/>
      <c r="O53" s="56"/>
      <c r="P53" s="14"/>
      <c r="Q53" s="358"/>
      <c r="R53" s="59" t="s">
        <v>16</v>
      </c>
      <c r="S53" s="65">
        <f>IF($AF$7=1,D15,IF($AF$7=2,I41,IF($AF$7=3,N53)))</f>
        <v>0.03</v>
      </c>
      <c r="T53" s="65">
        <f>IF($AF$7=1,E15,IF($AF$7=2,J41,IF($AF$7=3,O53)))</f>
        <v>0.03</v>
      </c>
      <c r="U53" s="65">
        <f t="shared" si="0"/>
        <v>0.03</v>
      </c>
      <c r="V53" s="65">
        <f t="shared" si="0"/>
        <v>0.03</v>
      </c>
      <c r="W53" s="67">
        <f t="shared" si="7"/>
        <v>0.03</v>
      </c>
      <c r="X53" s="13"/>
      <c r="Y53" s="70">
        <v>34839</v>
      </c>
      <c r="Z53" s="70">
        <f t="shared" si="2"/>
        <v>35886</v>
      </c>
      <c r="AA53" s="70">
        <f t="shared" si="2"/>
        <v>36963</v>
      </c>
      <c r="AB53" s="32">
        <f t="shared" si="2"/>
        <v>38073</v>
      </c>
      <c r="AC53" s="32">
        <f t="shared" si="2"/>
        <v>39216</v>
      </c>
      <c r="AD53" s="32">
        <f t="shared" si="3"/>
        <v>40395</v>
      </c>
    </row>
    <row r="54" spans="2:30" ht="18" customHeight="1" x14ac:dyDescent="0.25">
      <c r="B54" s="13"/>
      <c r="C54" s="13"/>
      <c r="D54" s="13"/>
      <c r="E54" s="13"/>
      <c r="F54" s="13"/>
      <c r="G54" s="358"/>
      <c r="H54" s="59" t="s">
        <v>16</v>
      </c>
      <c r="I54" s="53"/>
      <c r="J54" s="53"/>
      <c r="K54" s="13"/>
      <c r="L54" s="358" t="s">
        <v>82</v>
      </c>
      <c r="M54" s="59" t="s">
        <v>14</v>
      </c>
      <c r="N54" s="64"/>
      <c r="O54" s="56"/>
      <c r="P54" s="14"/>
      <c r="Q54" s="358" t="s">
        <v>82</v>
      </c>
      <c r="R54" s="59" t="s">
        <v>14</v>
      </c>
      <c r="S54" s="65">
        <f t="shared" ref="S54:T57" si="8">IF($AF$7=1,D14,IF($AF$7=2,I42,IF($AF$7=3,N54)))</f>
        <v>0.03</v>
      </c>
      <c r="T54" s="65">
        <f t="shared" si="8"/>
        <v>0.03</v>
      </c>
      <c r="U54" s="65">
        <f t="shared" si="0"/>
        <v>0.03</v>
      </c>
      <c r="V54" s="65">
        <f t="shared" si="0"/>
        <v>0.03</v>
      </c>
      <c r="W54" s="67">
        <f t="shared" si="7"/>
        <v>0.03</v>
      </c>
      <c r="X54" s="13"/>
      <c r="Y54" s="70">
        <v>25461</v>
      </c>
      <c r="Z54" s="70">
        <f t="shared" si="2"/>
        <v>26226</v>
      </c>
      <c r="AA54" s="70">
        <f t="shared" si="2"/>
        <v>27015</v>
      </c>
      <c r="AB54" s="32">
        <f t="shared" si="2"/>
        <v>27828</v>
      </c>
      <c r="AC54" s="32">
        <f t="shared" si="2"/>
        <v>28665</v>
      </c>
      <c r="AD54" s="32">
        <f t="shared" si="3"/>
        <v>29526</v>
      </c>
    </row>
    <row r="55" spans="2:30" ht="18" customHeight="1" x14ac:dyDescent="0.3">
      <c r="B55" s="13"/>
      <c r="C55" s="13"/>
      <c r="D55" s="13"/>
      <c r="E55" s="13"/>
      <c r="F55" s="13"/>
      <c r="G55" s="362" t="s">
        <v>193</v>
      </c>
      <c r="H55" s="362"/>
      <c r="L55" s="358"/>
      <c r="M55" s="59" t="s">
        <v>16</v>
      </c>
      <c r="N55" s="64"/>
      <c r="O55" s="56"/>
      <c r="P55" s="14"/>
      <c r="Q55" s="358"/>
      <c r="R55" s="59" t="s">
        <v>16</v>
      </c>
      <c r="S55" s="65">
        <f t="shared" si="8"/>
        <v>0.03</v>
      </c>
      <c r="T55" s="65">
        <f t="shared" si="8"/>
        <v>0.03</v>
      </c>
      <c r="U55" s="65">
        <f t="shared" si="0"/>
        <v>0.03</v>
      </c>
      <c r="V55" s="65">
        <f t="shared" si="0"/>
        <v>0.03</v>
      </c>
      <c r="W55" s="67">
        <f t="shared" si="7"/>
        <v>0.03</v>
      </c>
      <c r="X55" s="13"/>
      <c r="Y55" s="70">
        <v>45804</v>
      </c>
      <c r="Z55" s="70">
        <f t="shared" si="2"/>
        <v>47181</v>
      </c>
      <c r="AA55" s="70">
        <f t="shared" si="2"/>
        <v>48597</v>
      </c>
      <c r="AB55" s="32">
        <f t="shared" si="2"/>
        <v>50055</v>
      </c>
      <c r="AC55" s="32">
        <f t="shared" si="2"/>
        <v>51558</v>
      </c>
      <c r="AD55" s="32">
        <f t="shared" si="3"/>
        <v>53106</v>
      </c>
    </row>
    <row r="56" spans="2:30" ht="18" customHeight="1" x14ac:dyDescent="0.25">
      <c r="B56" s="13"/>
      <c r="C56" s="13"/>
      <c r="D56" s="13"/>
      <c r="E56" s="13"/>
      <c r="F56" s="13"/>
      <c r="G56" s="358" t="s">
        <v>69</v>
      </c>
      <c r="H56" s="59" t="s">
        <v>14</v>
      </c>
      <c r="I56" s="53"/>
      <c r="J56" s="53"/>
      <c r="K56" s="13"/>
      <c r="L56" s="358" t="s">
        <v>86</v>
      </c>
      <c r="M56" s="59" t="s">
        <v>14</v>
      </c>
      <c r="N56" s="64"/>
      <c r="O56" s="56"/>
      <c r="P56" s="14"/>
      <c r="Q56" s="358" t="s">
        <v>86</v>
      </c>
      <c r="R56" s="59" t="s">
        <v>14</v>
      </c>
      <c r="S56" s="65">
        <f>IF($AF$7=1,D18,IF($AF$7=2,I44,IF($AF$7=3,N56)))</f>
        <v>0.03</v>
      </c>
      <c r="T56" s="65">
        <f t="shared" si="8"/>
        <v>0</v>
      </c>
      <c r="U56" s="65">
        <f t="shared" si="0"/>
        <v>0</v>
      </c>
      <c r="V56" s="65">
        <f t="shared" si="0"/>
        <v>0</v>
      </c>
      <c r="W56" s="67">
        <f t="shared" si="7"/>
        <v>0</v>
      </c>
      <c r="X56" s="13"/>
      <c r="Y56" s="70">
        <v>26496</v>
      </c>
      <c r="Z56" s="70">
        <f t="shared" si="2"/>
        <v>27291</v>
      </c>
      <c r="AA56" s="70">
        <f t="shared" si="2"/>
        <v>27291</v>
      </c>
      <c r="AB56" s="32">
        <f t="shared" si="2"/>
        <v>27291</v>
      </c>
      <c r="AC56" s="32">
        <f t="shared" si="2"/>
        <v>27291</v>
      </c>
      <c r="AD56" s="32">
        <f t="shared" si="3"/>
        <v>27291</v>
      </c>
    </row>
    <row r="57" spans="2:30" ht="18" customHeight="1" x14ac:dyDescent="0.25">
      <c r="B57" s="13"/>
      <c r="C57" s="13"/>
      <c r="D57" s="13"/>
      <c r="E57" s="13"/>
      <c r="F57" s="13"/>
      <c r="G57" s="358"/>
      <c r="H57" s="59" t="s">
        <v>16</v>
      </c>
      <c r="I57" s="53"/>
      <c r="J57" s="53"/>
      <c r="K57" s="13"/>
      <c r="L57" s="358"/>
      <c r="M57" s="59" t="s">
        <v>16</v>
      </c>
      <c r="N57" s="64"/>
      <c r="O57" s="56"/>
      <c r="P57" s="14"/>
      <c r="Q57" s="358"/>
      <c r="R57" s="59" t="s">
        <v>16</v>
      </c>
      <c r="S57" s="65">
        <f>IF($AF$7=1,D19,IF($AF$7=2,I45,IF($AF$7=3,N57)))</f>
        <v>0.03</v>
      </c>
      <c r="T57" s="65">
        <f t="shared" si="8"/>
        <v>0</v>
      </c>
      <c r="U57" s="65">
        <f t="shared" si="0"/>
        <v>0</v>
      </c>
      <c r="V57" s="65">
        <f t="shared" si="0"/>
        <v>0</v>
      </c>
      <c r="W57" s="67">
        <f t="shared" si="7"/>
        <v>0</v>
      </c>
      <c r="X57" s="13"/>
      <c r="Y57" s="70">
        <v>49215</v>
      </c>
      <c r="Z57" s="70">
        <f t="shared" si="2"/>
        <v>50694</v>
      </c>
      <c r="AA57" s="70">
        <f t="shared" si="2"/>
        <v>50694</v>
      </c>
      <c r="AB57" s="32">
        <f t="shared" si="2"/>
        <v>50694</v>
      </c>
      <c r="AC57" s="32">
        <f t="shared" si="2"/>
        <v>50694</v>
      </c>
      <c r="AD57" s="32">
        <f t="shared" si="3"/>
        <v>50694</v>
      </c>
    </row>
    <row r="58" spans="2:30" ht="18" customHeight="1" x14ac:dyDescent="0.25">
      <c r="B58" s="13"/>
      <c r="C58" s="13"/>
      <c r="D58" s="13"/>
      <c r="E58" s="13"/>
      <c r="F58" s="13"/>
      <c r="L58" s="358" t="s">
        <v>89</v>
      </c>
      <c r="M58" s="59" t="s">
        <v>14</v>
      </c>
      <c r="N58" s="64"/>
      <c r="O58" s="56"/>
      <c r="P58" s="14"/>
      <c r="Q58" s="358" t="s">
        <v>89</v>
      </c>
      <c r="R58" s="59" t="s">
        <v>14</v>
      </c>
      <c r="S58" s="65">
        <f>IF($AF$7=1,D18,IF($AF$7=2,I46,IF($AF$7=3,N58)))</f>
        <v>0.03</v>
      </c>
      <c r="T58" s="65">
        <f>IF($AF$7=1,E16,IF($AF$7=2,J46,IF($AF$7=3,O58)))</f>
        <v>0</v>
      </c>
      <c r="U58" s="65">
        <f t="shared" si="0"/>
        <v>0</v>
      </c>
      <c r="V58" s="65">
        <f t="shared" si="0"/>
        <v>0</v>
      </c>
      <c r="W58" s="67">
        <f t="shared" si="7"/>
        <v>0</v>
      </c>
      <c r="X58" s="13"/>
      <c r="Y58" s="70">
        <v>31131</v>
      </c>
      <c r="Z58" s="70">
        <f t="shared" si="2"/>
        <v>32067</v>
      </c>
      <c r="AA58" s="70">
        <f t="shared" si="2"/>
        <v>32067</v>
      </c>
      <c r="AB58" s="32">
        <f t="shared" si="2"/>
        <v>32067</v>
      </c>
      <c r="AC58" s="32">
        <f t="shared" si="2"/>
        <v>32067</v>
      </c>
      <c r="AD58" s="32">
        <f t="shared" si="3"/>
        <v>32067</v>
      </c>
    </row>
    <row r="59" spans="2:30" ht="18" customHeight="1" x14ac:dyDescent="0.25">
      <c r="B59" s="13"/>
      <c r="C59" s="13"/>
      <c r="D59" s="13"/>
      <c r="E59" s="13"/>
      <c r="F59" s="13"/>
      <c r="L59" s="358"/>
      <c r="M59" s="59" t="s">
        <v>16</v>
      </c>
      <c r="N59" s="64"/>
      <c r="O59" s="56"/>
      <c r="P59" s="14"/>
      <c r="Q59" s="358"/>
      <c r="R59" s="59" t="s">
        <v>16</v>
      </c>
      <c r="S59" s="65">
        <f>IF($AF$7=1,D19,IF($AF$7=2,I47,IF($AF$7=3,N59)))</f>
        <v>0.03</v>
      </c>
      <c r="T59" s="65">
        <f>IF($AF$7=1,E17,IF($AF$7=2,J47,IF($AF$7=3,O59)))</f>
        <v>0</v>
      </c>
      <c r="U59" s="65">
        <f t="shared" si="0"/>
        <v>0</v>
      </c>
      <c r="V59" s="65">
        <f t="shared" si="0"/>
        <v>0</v>
      </c>
      <c r="W59" s="67">
        <f t="shared" si="7"/>
        <v>0</v>
      </c>
      <c r="X59" s="13"/>
      <c r="Y59" s="70">
        <v>60117</v>
      </c>
      <c r="Z59" s="70">
        <f t="shared" si="2"/>
        <v>61923</v>
      </c>
      <c r="AA59" s="70">
        <f t="shared" si="2"/>
        <v>61923</v>
      </c>
      <c r="AB59" s="32">
        <f t="shared" si="2"/>
        <v>61923</v>
      </c>
      <c r="AC59" s="32">
        <f t="shared" si="2"/>
        <v>61923</v>
      </c>
      <c r="AD59" s="32">
        <f t="shared" si="3"/>
        <v>61923</v>
      </c>
    </row>
    <row r="60" spans="2:30" ht="18" customHeight="1" x14ac:dyDescent="0.25">
      <c r="B60" s="13"/>
      <c r="C60" s="13"/>
      <c r="D60" s="13"/>
      <c r="E60" s="13"/>
      <c r="F60" s="13"/>
      <c r="L60" s="358" t="s">
        <v>93</v>
      </c>
      <c r="M60" s="59" t="s">
        <v>14</v>
      </c>
      <c r="N60" s="64"/>
      <c r="O60" s="56"/>
      <c r="P60" s="14"/>
      <c r="Q60" s="358" t="s">
        <v>93</v>
      </c>
      <c r="R60" s="59" t="s">
        <v>14</v>
      </c>
      <c r="S60" s="65">
        <f>IF($AF$7=1,D18,IF($AF$7=2,I48,IF($AF$7=3,N60)))</f>
        <v>0.03</v>
      </c>
      <c r="T60" s="65">
        <f>IF($AF$7=1,E16,IF($AF$7=2,J48,IF($AF$7=3,O60)))</f>
        <v>0</v>
      </c>
      <c r="U60" s="65">
        <f t="shared" si="0"/>
        <v>0</v>
      </c>
      <c r="V60" s="65">
        <f t="shared" si="0"/>
        <v>0</v>
      </c>
      <c r="W60" s="67">
        <f t="shared" si="7"/>
        <v>0</v>
      </c>
      <c r="X60" s="13"/>
      <c r="Y60" s="70">
        <v>38565</v>
      </c>
      <c r="Z60" s="70">
        <f t="shared" si="2"/>
        <v>39723</v>
      </c>
      <c r="AA60" s="70">
        <f t="shared" si="2"/>
        <v>39723</v>
      </c>
      <c r="AB60" s="32">
        <f t="shared" si="2"/>
        <v>39723</v>
      </c>
      <c r="AC60" s="32">
        <f t="shared" si="2"/>
        <v>39723</v>
      </c>
      <c r="AD60" s="32">
        <f t="shared" si="3"/>
        <v>39723</v>
      </c>
    </row>
    <row r="61" spans="2:30" ht="18" customHeight="1" x14ac:dyDescent="0.25">
      <c r="B61" s="13"/>
      <c r="C61" s="13"/>
      <c r="D61" s="13"/>
      <c r="E61" s="13"/>
      <c r="F61" s="13"/>
      <c r="L61" s="358"/>
      <c r="M61" s="59" t="s">
        <v>16</v>
      </c>
      <c r="N61" s="64"/>
      <c r="O61" s="56"/>
      <c r="P61" s="14"/>
      <c r="Q61" s="358"/>
      <c r="R61" s="59" t="s">
        <v>16</v>
      </c>
      <c r="S61" s="65">
        <f>IF($AF$7=1,D19,IF($AF$7=2,I49,IF($AF$7=3,N61)))</f>
        <v>0.03</v>
      </c>
      <c r="T61" s="65">
        <f>IF($AF$7=1,E17,IF($AF$7=2,J49,IF($AF$7=3,O61)))</f>
        <v>0</v>
      </c>
      <c r="U61" s="65">
        <f t="shared" si="0"/>
        <v>0</v>
      </c>
      <c r="V61" s="65">
        <f t="shared" si="0"/>
        <v>0</v>
      </c>
      <c r="W61" s="67">
        <f t="shared" si="7"/>
        <v>0</v>
      </c>
      <c r="X61" s="13"/>
      <c r="Y61" s="70">
        <v>59466</v>
      </c>
      <c r="Z61" s="70">
        <f t="shared" si="2"/>
        <v>61251</v>
      </c>
      <c r="AA61" s="70">
        <f t="shared" si="2"/>
        <v>61251</v>
      </c>
      <c r="AB61" s="32">
        <f t="shared" si="2"/>
        <v>61251</v>
      </c>
      <c r="AC61" s="32">
        <f t="shared" si="2"/>
        <v>61251</v>
      </c>
      <c r="AD61" s="32">
        <f t="shared" si="3"/>
        <v>61251</v>
      </c>
    </row>
    <row r="62" spans="2:30" ht="18" customHeight="1" x14ac:dyDescent="0.25">
      <c r="B62" s="13"/>
      <c r="C62" s="13"/>
      <c r="D62" s="13"/>
      <c r="E62" s="13"/>
      <c r="F62" s="13"/>
      <c r="G62" s="13"/>
      <c r="H62" s="13"/>
      <c r="I62" s="13"/>
      <c r="J62" s="13"/>
      <c r="K62" s="13"/>
      <c r="L62" s="358" t="s">
        <v>92</v>
      </c>
      <c r="M62" s="59" t="s">
        <v>14</v>
      </c>
      <c r="N62" s="64"/>
      <c r="O62" s="56"/>
      <c r="P62" s="14"/>
      <c r="Q62" s="358" t="s">
        <v>92</v>
      </c>
      <c r="R62" s="59" t="s">
        <v>14</v>
      </c>
      <c r="S62" s="65">
        <f>IF($AF$7=1,D18,IF($AF$7=2,I48,IF($AF$7=3,N62)))</f>
        <v>0.03</v>
      </c>
      <c r="T62" s="65">
        <f>IF($AF$7=1,E16,IF($AF$7=2,J48,IF($AF$7=3,O62)))</f>
        <v>0</v>
      </c>
      <c r="U62" s="65">
        <f t="shared" si="0"/>
        <v>0</v>
      </c>
      <c r="V62" s="65">
        <f t="shared" si="0"/>
        <v>0</v>
      </c>
      <c r="W62" s="67">
        <f t="shared" si="7"/>
        <v>0</v>
      </c>
      <c r="X62" s="13"/>
      <c r="Y62" s="70">
        <v>38565</v>
      </c>
      <c r="Z62" s="70">
        <f t="shared" si="2"/>
        <v>39723</v>
      </c>
      <c r="AA62" s="70">
        <f t="shared" si="2"/>
        <v>39723</v>
      </c>
      <c r="AB62" s="32">
        <f t="shared" si="2"/>
        <v>39723</v>
      </c>
      <c r="AC62" s="32">
        <f t="shared" si="2"/>
        <v>39723</v>
      </c>
      <c r="AD62" s="32">
        <f t="shared" si="3"/>
        <v>39723</v>
      </c>
    </row>
    <row r="63" spans="2:30" ht="18" customHeight="1" x14ac:dyDescent="0.25">
      <c r="B63" s="13"/>
      <c r="C63" s="13"/>
      <c r="D63" s="13"/>
      <c r="E63" s="13"/>
      <c r="F63" s="13"/>
      <c r="G63" s="13"/>
      <c r="H63" s="13"/>
      <c r="I63" s="13"/>
      <c r="J63" s="13"/>
      <c r="K63" s="13"/>
      <c r="L63" s="358"/>
      <c r="M63" s="59" t="s">
        <v>16</v>
      </c>
      <c r="N63" s="64"/>
      <c r="O63" s="56"/>
      <c r="P63" s="14"/>
      <c r="Q63" s="358"/>
      <c r="R63" s="59" t="s">
        <v>16</v>
      </c>
      <c r="S63" s="65">
        <f>IF($AF$7=1,D19,IF($AF$7=2,I49,IF($AF$7=3,N63)))</f>
        <v>0.03</v>
      </c>
      <c r="T63" s="65">
        <f>IF($AF$7=1,E17,IF($AF$7=2,J49,IF($AF$7=3,O63)))</f>
        <v>0</v>
      </c>
      <c r="U63" s="65">
        <f t="shared" si="0"/>
        <v>0</v>
      </c>
      <c r="V63" s="65">
        <f t="shared" si="0"/>
        <v>0</v>
      </c>
      <c r="W63" s="67">
        <f t="shared" si="7"/>
        <v>0</v>
      </c>
      <c r="X63" s="13"/>
      <c r="Y63" s="70">
        <v>59466</v>
      </c>
      <c r="Z63" s="70">
        <f t="shared" si="2"/>
        <v>61251</v>
      </c>
      <c r="AA63" s="70">
        <f t="shared" si="2"/>
        <v>61251</v>
      </c>
      <c r="AB63" s="32">
        <f t="shared" si="2"/>
        <v>61251</v>
      </c>
      <c r="AC63" s="32">
        <f t="shared" si="2"/>
        <v>61251</v>
      </c>
      <c r="AD63" s="32">
        <f t="shared" si="3"/>
        <v>61251</v>
      </c>
    </row>
    <row r="64" spans="2:30" ht="18" customHeight="1" x14ac:dyDescent="0.25">
      <c r="B64" s="13"/>
      <c r="C64" s="13"/>
      <c r="D64" s="13"/>
      <c r="E64" s="13"/>
      <c r="F64" s="13"/>
      <c r="G64" s="13"/>
      <c r="H64" s="13"/>
      <c r="I64" s="13"/>
      <c r="J64" s="13"/>
      <c r="K64" s="13"/>
      <c r="L64" s="358" t="s">
        <v>95</v>
      </c>
      <c r="M64" s="59" t="s">
        <v>14</v>
      </c>
      <c r="N64" s="64"/>
      <c r="O64" s="56"/>
      <c r="P64" s="14"/>
      <c r="Q64" s="358" t="s">
        <v>95</v>
      </c>
      <c r="R64" s="59" t="s">
        <v>14</v>
      </c>
      <c r="S64" s="65">
        <f>IF($AF$7=1,D18,IF($AF$7=2,I48,IF($AF$7=3,N64)))</f>
        <v>0.03</v>
      </c>
      <c r="T64" s="65">
        <f>IF($AF$7=1,E16,IF($AF$7=2,J48,IF($AF$7=3,O64)))</f>
        <v>0</v>
      </c>
      <c r="U64" s="65">
        <f t="shared" si="0"/>
        <v>0</v>
      </c>
      <c r="V64" s="65">
        <f t="shared" si="0"/>
        <v>0</v>
      </c>
      <c r="W64" s="67">
        <f t="shared" si="7"/>
        <v>0</v>
      </c>
      <c r="X64" s="13"/>
      <c r="Y64" s="70">
        <v>38562</v>
      </c>
      <c r="Z64" s="70">
        <f t="shared" si="2"/>
        <v>39720</v>
      </c>
      <c r="AA64" s="70">
        <f t="shared" si="2"/>
        <v>39720</v>
      </c>
      <c r="AB64" s="32">
        <f t="shared" si="2"/>
        <v>39720</v>
      </c>
      <c r="AC64" s="32">
        <f t="shared" si="2"/>
        <v>39720</v>
      </c>
      <c r="AD64" s="32">
        <f t="shared" si="3"/>
        <v>39720</v>
      </c>
    </row>
    <row r="65" spans="2:2517" ht="18" customHeight="1" x14ac:dyDescent="0.25">
      <c r="B65" s="13"/>
      <c r="C65" s="13"/>
      <c r="D65" s="13"/>
      <c r="E65" s="13"/>
      <c r="F65" s="13"/>
      <c r="G65" s="13"/>
      <c r="H65" s="13"/>
      <c r="I65" s="13"/>
      <c r="J65" s="13"/>
      <c r="K65" s="13"/>
      <c r="L65" s="358"/>
      <c r="M65" s="59" t="s">
        <v>16</v>
      </c>
      <c r="N65" s="64"/>
      <c r="O65" s="56"/>
      <c r="P65" s="14"/>
      <c r="Q65" s="358"/>
      <c r="R65" s="59" t="s">
        <v>16</v>
      </c>
      <c r="S65" s="65">
        <f>IF($AF$7=1,D19,IF($AF$7=2,I49,IF($AF$7=3,N65)))</f>
        <v>0.03</v>
      </c>
      <c r="T65" s="65">
        <f>IF($AF$7=1,E17,IF($AF$7=2,J49,IF($AF$7=3,O65)))</f>
        <v>0</v>
      </c>
      <c r="U65" s="65">
        <f t="shared" si="0"/>
        <v>0</v>
      </c>
      <c r="V65" s="65">
        <f t="shared" si="0"/>
        <v>0</v>
      </c>
      <c r="W65" s="67">
        <f t="shared" si="7"/>
        <v>0</v>
      </c>
      <c r="X65" s="13"/>
      <c r="Y65" s="70">
        <v>59466</v>
      </c>
      <c r="Z65" s="70">
        <f t="shared" si="2"/>
        <v>61251</v>
      </c>
      <c r="AA65" s="70">
        <f t="shared" si="2"/>
        <v>61251</v>
      </c>
      <c r="AB65" s="32">
        <f t="shared" si="2"/>
        <v>61251</v>
      </c>
      <c r="AC65" s="32">
        <f t="shared" si="2"/>
        <v>61251</v>
      </c>
      <c r="AD65" s="32">
        <f t="shared" si="3"/>
        <v>61251</v>
      </c>
    </row>
    <row r="66" spans="2:2517" ht="18" customHeight="1" x14ac:dyDescent="0.25">
      <c r="B66" s="13"/>
      <c r="C66" s="13"/>
      <c r="D66" s="13"/>
      <c r="E66" s="13"/>
      <c r="F66" s="13"/>
      <c r="G66" s="13"/>
      <c r="H66" s="13"/>
      <c r="I66" s="13"/>
      <c r="J66" s="13"/>
      <c r="K66" s="13"/>
      <c r="L66" s="358" t="s">
        <v>97</v>
      </c>
      <c r="M66" s="59" t="s">
        <v>14</v>
      </c>
      <c r="N66" s="64"/>
      <c r="O66" s="56"/>
      <c r="P66" s="14"/>
      <c r="Q66" s="358" t="s">
        <v>97</v>
      </c>
      <c r="R66" s="59" t="s">
        <v>14</v>
      </c>
      <c r="S66" s="65">
        <f>IF($AF$7=1,D18,IF($AF$7=2,I48,IF($AF$7=3,N66)))</f>
        <v>0.03</v>
      </c>
      <c r="T66" s="65">
        <f>IF($AF$7=1,E16,IF($AF$7=2,J48,IF($AF$7=3,O66)))</f>
        <v>0</v>
      </c>
      <c r="U66" s="65">
        <f t="shared" si="0"/>
        <v>0</v>
      </c>
      <c r="V66" s="65">
        <f t="shared" si="0"/>
        <v>0</v>
      </c>
      <c r="W66" s="67">
        <f t="shared" si="7"/>
        <v>0</v>
      </c>
      <c r="X66" s="13"/>
      <c r="Y66" s="70">
        <v>35646</v>
      </c>
      <c r="Z66" s="70">
        <f t="shared" si="2"/>
        <v>36717</v>
      </c>
      <c r="AA66" s="70">
        <f t="shared" si="2"/>
        <v>36717</v>
      </c>
      <c r="AB66" s="32">
        <f t="shared" si="2"/>
        <v>36717</v>
      </c>
      <c r="AC66" s="32">
        <f t="shared" si="2"/>
        <v>36717</v>
      </c>
      <c r="AD66" s="32">
        <f t="shared" si="3"/>
        <v>36717</v>
      </c>
    </row>
    <row r="67" spans="2:2517" ht="18" customHeight="1" x14ac:dyDescent="0.25">
      <c r="B67" s="13"/>
      <c r="C67" s="13"/>
      <c r="D67" s="13"/>
      <c r="E67" s="13"/>
      <c r="F67" s="13"/>
      <c r="G67" s="13"/>
      <c r="H67" s="13"/>
      <c r="I67" s="13"/>
      <c r="J67" s="13"/>
      <c r="K67" s="13"/>
      <c r="L67" s="358"/>
      <c r="M67" s="59" t="s">
        <v>16</v>
      </c>
      <c r="N67" s="64"/>
      <c r="O67" s="56"/>
      <c r="P67" s="14"/>
      <c r="Q67" s="358"/>
      <c r="R67" s="59" t="s">
        <v>16</v>
      </c>
      <c r="S67" s="65">
        <f>IF($AF$7=1,D19,IF($AF$7=2,I49,IF($AF$7=3,N67)))</f>
        <v>0.03</v>
      </c>
      <c r="T67" s="65">
        <f>IF($AF$7=1,E17,IF($AF$7=2,J49,IF($AF$7=3,O67)))</f>
        <v>0</v>
      </c>
      <c r="U67" s="65">
        <f t="shared" si="0"/>
        <v>0</v>
      </c>
      <c r="V67" s="65">
        <f t="shared" si="0"/>
        <v>0</v>
      </c>
      <c r="W67" s="67">
        <f t="shared" si="7"/>
        <v>0</v>
      </c>
      <c r="X67" s="13"/>
      <c r="Y67" s="70">
        <v>59466</v>
      </c>
      <c r="Z67" s="70">
        <f t="shared" si="2"/>
        <v>61251</v>
      </c>
      <c r="AA67" s="70">
        <f t="shared" si="2"/>
        <v>61251</v>
      </c>
      <c r="AB67" s="32">
        <f t="shared" si="2"/>
        <v>61251</v>
      </c>
      <c r="AC67" s="32">
        <f t="shared" si="2"/>
        <v>61251</v>
      </c>
      <c r="AD67" s="32">
        <f t="shared" si="3"/>
        <v>61251</v>
      </c>
    </row>
    <row r="68" spans="2:2517" ht="18" customHeight="1" x14ac:dyDescent="0.25">
      <c r="B68" s="13"/>
      <c r="C68" s="13"/>
      <c r="D68" s="13"/>
      <c r="E68" s="13"/>
      <c r="F68" s="13"/>
      <c r="L68" s="358" t="s">
        <v>100</v>
      </c>
      <c r="M68" s="59" t="s">
        <v>14</v>
      </c>
      <c r="N68" s="64"/>
      <c r="O68" s="56"/>
      <c r="P68" s="14"/>
      <c r="Q68" s="358" t="s">
        <v>100</v>
      </c>
      <c r="R68" s="59" t="s">
        <v>14</v>
      </c>
      <c r="S68" s="65">
        <f>IF($AF$7=1,D14,IF($AF$7=2,I50,IF($AF$7=3,N68)))</f>
        <v>0.03</v>
      </c>
      <c r="T68" s="65">
        <f>IF($AF$7=1,E14,IF($AF$7=2,J50,IF($AF$7=3,O68)))</f>
        <v>0.03</v>
      </c>
      <c r="U68" s="65">
        <f t="shared" si="0"/>
        <v>0.03</v>
      </c>
      <c r="V68" s="65">
        <f t="shared" si="0"/>
        <v>0.03</v>
      </c>
      <c r="W68" s="67">
        <f t="shared" si="7"/>
        <v>0.03</v>
      </c>
      <c r="X68" s="13"/>
      <c r="Y68" s="70">
        <v>14178</v>
      </c>
      <c r="Z68" s="70">
        <f t="shared" si="2"/>
        <v>14604</v>
      </c>
      <c r="AA68" s="70">
        <f t="shared" si="2"/>
        <v>15045</v>
      </c>
      <c r="AB68" s="32">
        <f t="shared" si="2"/>
        <v>15498</v>
      </c>
      <c r="AC68" s="32">
        <f t="shared" si="2"/>
        <v>15963</v>
      </c>
      <c r="AD68" s="32">
        <f t="shared" si="3"/>
        <v>16443</v>
      </c>
    </row>
    <row r="69" spans="2:2517" ht="18" customHeight="1" x14ac:dyDescent="0.25">
      <c r="B69" s="13"/>
      <c r="C69" s="13"/>
      <c r="D69" s="13"/>
      <c r="E69" s="13"/>
      <c r="F69" s="13"/>
      <c r="L69" s="358"/>
      <c r="M69" s="59" t="s">
        <v>16</v>
      </c>
      <c r="N69" s="64"/>
      <c r="O69" s="56"/>
      <c r="P69" s="14"/>
      <c r="Q69" s="358"/>
      <c r="R69" s="59" t="s">
        <v>16</v>
      </c>
      <c r="S69" s="65">
        <f>IF($AF$7=1,D15,IF($AF$7=2,I51,IF($AF$7=3,N69)))</f>
        <v>0.03</v>
      </c>
      <c r="T69" s="65">
        <f>IF($AF$7=1,E15,IF($AF$7=2,J51,IF($AF$7=3,O69)))</f>
        <v>0.03</v>
      </c>
      <c r="U69" s="65">
        <f t="shared" si="0"/>
        <v>0.03</v>
      </c>
      <c r="V69" s="65">
        <f t="shared" si="0"/>
        <v>0.03</v>
      </c>
      <c r="W69" s="67">
        <f t="shared" si="7"/>
        <v>0.03</v>
      </c>
      <c r="X69" s="13"/>
      <c r="Y69" s="70">
        <v>27381</v>
      </c>
      <c r="Z69" s="70">
        <f t="shared" si="2"/>
        <v>28203</v>
      </c>
      <c r="AA69" s="70">
        <f t="shared" si="2"/>
        <v>29052</v>
      </c>
      <c r="AB69" s="32">
        <f t="shared" si="2"/>
        <v>29925</v>
      </c>
      <c r="AC69" s="32">
        <f t="shared" si="2"/>
        <v>30825</v>
      </c>
      <c r="AD69" s="32">
        <f t="shared" si="3"/>
        <v>31752</v>
      </c>
    </row>
    <row r="70" spans="2:2517" ht="18" customHeight="1" x14ac:dyDescent="0.25">
      <c r="B70" s="13"/>
      <c r="C70" s="13"/>
      <c r="D70" s="13"/>
      <c r="E70" s="13"/>
      <c r="F70" s="13"/>
      <c r="G70" s="13"/>
      <c r="H70" s="13"/>
      <c r="I70" s="13"/>
      <c r="J70" s="13"/>
      <c r="K70" s="13"/>
      <c r="L70" s="358" t="s">
        <v>102</v>
      </c>
      <c r="M70" s="59" t="s">
        <v>14</v>
      </c>
      <c r="N70" s="64"/>
      <c r="O70" s="56"/>
      <c r="P70" s="14"/>
      <c r="Q70" s="358" t="s">
        <v>102</v>
      </c>
      <c r="R70" s="59" t="s">
        <v>14</v>
      </c>
      <c r="S70" s="65">
        <f>IF($AF$7=1,D14,IF($AF$7=2,I50,IF($AF$7=3,N70)))</f>
        <v>0.03</v>
      </c>
      <c r="T70" s="65">
        <f>IF($AF$7=1,E14,IF($AF$7=2,J50,IF($AF$7=3,O70)))</f>
        <v>0.03</v>
      </c>
      <c r="U70" s="65">
        <f t="shared" si="0"/>
        <v>0.03</v>
      </c>
      <c r="V70" s="65">
        <f t="shared" si="0"/>
        <v>0.03</v>
      </c>
      <c r="W70" s="67">
        <f t="shared" si="7"/>
        <v>0.03</v>
      </c>
      <c r="X70" s="13"/>
      <c r="Y70" s="70">
        <v>15747</v>
      </c>
      <c r="Z70" s="70">
        <f t="shared" si="2"/>
        <v>16221</v>
      </c>
      <c r="AA70" s="70">
        <f t="shared" si="2"/>
        <v>16710</v>
      </c>
      <c r="AB70" s="32">
        <f t="shared" si="2"/>
        <v>17214</v>
      </c>
      <c r="AC70" s="32">
        <f t="shared" si="2"/>
        <v>17733</v>
      </c>
      <c r="AD70" s="32">
        <f t="shared" si="3"/>
        <v>18267</v>
      </c>
    </row>
    <row r="71" spans="2:2517" ht="18" customHeight="1" x14ac:dyDescent="0.25">
      <c r="B71" s="13"/>
      <c r="C71" s="13"/>
      <c r="D71" s="13"/>
      <c r="E71" s="13"/>
      <c r="F71" s="13"/>
      <c r="G71" s="13"/>
      <c r="H71" s="13"/>
      <c r="I71" s="13"/>
      <c r="J71" s="13"/>
      <c r="K71" s="13"/>
      <c r="L71" s="358"/>
      <c r="M71" s="59" t="s">
        <v>16</v>
      </c>
      <c r="N71" s="64"/>
      <c r="O71" s="56"/>
      <c r="P71" s="14"/>
      <c r="Q71" s="358"/>
      <c r="R71" s="59" t="s">
        <v>16</v>
      </c>
      <c r="S71" s="65">
        <f>IF($AF$7=1,D15,IF($AF$7=2,I51,IF($AF$7=3,N71)))</f>
        <v>0.03</v>
      </c>
      <c r="T71" s="65">
        <f>IF($AF$7=1,E15,IF($AF$7=2,J51,IF($AF$7=3,O71)))</f>
        <v>0.03</v>
      </c>
      <c r="U71" s="65">
        <f t="shared" si="0"/>
        <v>0.03</v>
      </c>
      <c r="V71" s="65">
        <f t="shared" si="0"/>
        <v>0.03</v>
      </c>
      <c r="W71" s="67">
        <f t="shared" si="7"/>
        <v>0.03</v>
      </c>
      <c r="X71" s="13"/>
      <c r="Y71" s="70">
        <v>28737</v>
      </c>
      <c r="Z71" s="70">
        <f t="shared" si="2"/>
        <v>29601</v>
      </c>
      <c r="AA71" s="70">
        <f t="shared" si="2"/>
        <v>30492</v>
      </c>
      <c r="AB71" s="32">
        <f t="shared" si="2"/>
        <v>31407</v>
      </c>
      <c r="AC71" s="32">
        <f t="shared" si="2"/>
        <v>32352</v>
      </c>
      <c r="AD71" s="32">
        <f t="shared" si="3"/>
        <v>33324</v>
      </c>
    </row>
    <row r="72" spans="2:2517" ht="18" customHeight="1" x14ac:dyDescent="0.25">
      <c r="B72" s="13"/>
      <c r="C72" s="13"/>
      <c r="D72" s="13"/>
      <c r="E72" s="13"/>
      <c r="F72" s="13"/>
      <c r="G72" s="13"/>
      <c r="H72" s="13"/>
      <c r="I72" s="13"/>
      <c r="J72" s="13"/>
      <c r="K72" s="13"/>
      <c r="L72" s="358" t="s">
        <v>104</v>
      </c>
      <c r="M72" s="59" t="s">
        <v>14</v>
      </c>
      <c r="N72" s="64"/>
      <c r="O72" s="56"/>
      <c r="P72" s="14"/>
      <c r="Q72" s="358" t="s">
        <v>104</v>
      </c>
      <c r="R72" s="59" t="s">
        <v>14</v>
      </c>
      <c r="S72" s="65">
        <f>IF($AF$7=1,D14,IF($AF$7=2,I50,IF($AF$7=3,N72)))</f>
        <v>0.03</v>
      </c>
      <c r="T72" s="65">
        <f>IF($AF$7=1,E14,IF($AF$7=2,J50,IF($AF$7=3,O72)))</f>
        <v>0.03</v>
      </c>
      <c r="U72" s="65">
        <f t="shared" si="0"/>
        <v>0.03</v>
      </c>
      <c r="V72" s="65">
        <f t="shared" si="0"/>
        <v>0.03</v>
      </c>
      <c r="W72" s="67">
        <f t="shared" si="7"/>
        <v>0.03</v>
      </c>
      <c r="X72" s="13"/>
      <c r="Y72" s="70">
        <v>17319</v>
      </c>
      <c r="Z72" s="70">
        <f t="shared" si="2"/>
        <v>17841</v>
      </c>
      <c r="AA72" s="70">
        <f t="shared" si="2"/>
        <v>18378</v>
      </c>
      <c r="AB72" s="32">
        <f t="shared" si="2"/>
        <v>18930</v>
      </c>
      <c r="AC72" s="32">
        <f t="shared" si="2"/>
        <v>19500</v>
      </c>
      <c r="AD72" s="32">
        <f t="shared" si="3"/>
        <v>20085</v>
      </c>
    </row>
    <row r="73" spans="2:2517" ht="18" customHeight="1" x14ac:dyDescent="0.25">
      <c r="B73" s="13"/>
      <c r="C73" s="13"/>
      <c r="D73" s="13"/>
      <c r="E73" s="13"/>
      <c r="F73" s="13"/>
      <c r="G73" s="13"/>
      <c r="H73" s="13"/>
      <c r="I73" s="13"/>
      <c r="J73" s="13"/>
      <c r="K73" s="13"/>
      <c r="L73" s="358"/>
      <c r="M73" s="59" t="s">
        <v>16</v>
      </c>
      <c r="N73" s="64"/>
      <c r="O73" s="56"/>
      <c r="P73" s="14"/>
      <c r="Q73" s="358"/>
      <c r="R73" s="59" t="s">
        <v>16</v>
      </c>
      <c r="S73" s="65">
        <f>IF($AF$7=1,D15,IF($AF$7=2,I51,IF($AF$7=3,N73)))</f>
        <v>0.03</v>
      </c>
      <c r="T73" s="65">
        <f>IF($AF$7=1,E15,IF($AF$7=2,J51,IF($AF$7=3,O73)))</f>
        <v>0.03</v>
      </c>
      <c r="U73" s="65">
        <f t="shared" ref="U73:V75" si="9">+T73:T73</f>
        <v>0.03</v>
      </c>
      <c r="V73" s="65">
        <f t="shared" si="9"/>
        <v>0.03</v>
      </c>
      <c r="W73" s="67">
        <f t="shared" ref="W73:W75" si="10">+V73:V73</f>
        <v>0.03</v>
      </c>
      <c r="X73" s="13"/>
      <c r="Y73" s="70">
        <v>28737</v>
      </c>
      <c r="Z73" s="70">
        <f t="shared" si="2"/>
        <v>29601</v>
      </c>
      <c r="AA73" s="70">
        <f t="shared" si="2"/>
        <v>30492</v>
      </c>
      <c r="AB73" s="32">
        <f t="shared" si="2"/>
        <v>31407</v>
      </c>
      <c r="AC73" s="32">
        <f t="shared" si="2"/>
        <v>32352</v>
      </c>
      <c r="AD73" s="32">
        <f t="shared" si="3"/>
        <v>33324</v>
      </c>
    </row>
    <row r="74" spans="2:2517" ht="18" customHeight="1" x14ac:dyDescent="0.25">
      <c r="B74" s="13"/>
      <c r="C74" s="13"/>
      <c r="D74" s="13"/>
      <c r="E74" s="13"/>
      <c r="F74" s="13"/>
      <c r="G74" s="13"/>
      <c r="H74" s="13"/>
      <c r="I74" s="13"/>
      <c r="J74" s="13"/>
      <c r="K74" s="13"/>
      <c r="L74" s="358" t="s">
        <v>106</v>
      </c>
      <c r="M74" s="59" t="s">
        <v>14</v>
      </c>
      <c r="N74" s="64"/>
      <c r="O74" s="56"/>
      <c r="P74" s="14"/>
      <c r="Q74" s="358" t="s">
        <v>106</v>
      </c>
      <c r="R74" s="59" t="s">
        <v>14</v>
      </c>
      <c r="S74" s="65">
        <f>IF($AF$7=1,D14,IF($AF$7=2,I50,IF($AF$7=3,N74)))</f>
        <v>0.03</v>
      </c>
      <c r="T74" s="65">
        <f>IF($AF$7=1,E14,IF($AF$7=2,J50,IF($AF$7=3,O74)))</f>
        <v>0.03</v>
      </c>
      <c r="U74" s="65">
        <f t="shared" si="9"/>
        <v>0.03</v>
      </c>
      <c r="V74" s="65">
        <f t="shared" si="9"/>
        <v>0.03</v>
      </c>
      <c r="W74" s="67">
        <f t="shared" si="10"/>
        <v>0.03</v>
      </c>
      <c r="X74" s="13"/>
      <c r="Y74" s="70">
        <v>22053</v>
      </c>
      <c r="Z74" s="70">
        <f t="shared" si="2"/>
        <v>22716</v>
      </c>
      <c r="AA74" s="70">
        <f t="shared" si="2"/>
        <v>23400</v>
      </c>
      <c r="AB74" s="32">
        <f t="shared" si="2"/>
        <v>24102</v>
      </c>
      <c r="AC74" s="32">
        <f t="shared" si="2"/>
        <v>24828</v>
      </c>
      <c r="AD74" s="32">
        <f t="shared" si="3"/>
        <v>25575</v>
      </c>
    </row>
    <row r="75" spans="2:2517" ht="18" customHeight="1" x14ac:dyDescent="0.25">
      <c r="B75" s="13"/>
      <c r="C75" s="13"/>
      <c r="D75" s="13"/>
      <c r="E75" s="13"/>
      <c r="F75" s="13"/>
      <c r="G75" s="13"/>
      <c r="H75" s="13"/>
      <c r="I75" s="13"/>
      <c r="J75" s="13"/>
      <c r="K75" s="13"/>
      <c r="L75" s="358"/>
      <c r="M75" s="59" t="s">
        <v>16</v>
      </c>
      <c r="N75" s="64"/>
      <c r="O75" s="56"/>
      <c r="P75" s="14"/>
      <c r="Q75" s="358"/>
      <c r="R75" s="59" t="s">
        <v>16</v>
      </c>
      <c r="S75" s="65">
        <f>IF($AF$7=1,D15,IF($AF$7=2,I51,IF($AF$7=3,N75)))</f>
        <v>0.03</v>
      </c>
      <c r="T75" s="65">
        <f>IF($AF$7=1,E15,IF($AF$7=2,J51,IF($AF$7=3,O75)))</f>
        <v>0.03</v>
      </c>
      <c r="U75" s="65">
        <f t="shared" si="9"/>
        <v>0.03</v>
      </c>
      <c r="V75" s="65">
        <f t="shared" si="9"/>
        <v>0.03</v>
      </c>
      <c r="W75" s="67">
        <f t="shared" si="10"/>
        <v>0.03</v>
      </c>
      <c r="X75" s="13"/>
      <c r="Y75" s="70">
        <v>28737</v>
      </c>
      <c r="Z75" s="70">
        <f t="shared" si="2"/>
        <v>29601</v>
      </c>
      <c r="AA75" s="70">
        <f t="shared" si="2"/>
        <v>30492</v>
      </c>
      <c r="AB75" s="32">
        <f t="shared" si="2"/>
        <v>31407</v>
      </c>
      <c r="AC75" s="32">
        <f t="shared" si="2"/>
        <v>32352</v>
      </c>
      <c r="AD75" s="32">
        <f t="shared" si="3"/>
        <v>33324</v>
      </c>
    </row>
    <row r="76" spans="2:2517" s="28" customFormat="1" ht="18" hidden="1" customHeight="1" x14ac:dyDescent="0.25">
      <c r="B76" s="17"/>
      <c r="C76" s="17"/>
      <c r="D76" s="17"/>
      <c r="E76" s="17"/>
      <c r="F76" s="17"/>
      <c r="G76" s="17" t="s">
        <v>12</v>
      </c>
      <c r="H76" s="17" t="s">
        <v>14</v>
      </c>
      <c r="I76" s="17"/>
      <c r="J76" s="17"/>
      <c r="K76" s="13"/>
      <c r="L76" s="17" t="s">
        <v>12</v>
      </c>
      <c r="M76" s="17" t="s">
        <v>14</v>
      </c>
      <c r="N76" s="17"/>
      <c r="O76" s="17"/>
      <c r="P76" s="13"/>
      <c r="Q76" s="17" t="s">
        <v>12</v>
      </c>
      <c r="R76" s="17" t="s">
        <v>14</v>
      </c>
      <c r="S76" s="16">
        <f t="shared" ref="S76:W87" si="11">+S8</f>
        <v>0.03</v>
      </c>
      <c r="T76" s="16">
        <f t="shared" si="11"/>
        <v>0.03</v>
      </c>
      <c r="U76" s="16">
        <f t="shared" si="11"/>
        <v>0.03</v>
      </c>
      <c r="V76" s="16">
        <f t="shared" si="11"/>
        <v>0.03</v>
      </c>
      <c r="W76" s="16">
        <f t="shared" si="11"/>
        <v>0.03</v>
      </c>
      <c r="X76" s="17"/>
      <c r="Y76" s="33">
        <f t="shared" ref="Y76:AD87" si="12">+Y8</f>
        <v>11305</v>
      </c>
      <c r="Z76" s="33">
        <f t="shared" si="12"/>
        <v>11646</v>
      </c>
      <c r="AA76" s="33">
        <f t="shared" si="12"/>
        <v>11997</v>
      </c>
      <c r="AB76" s="33">
        <f t="shared" si="12"/>
        <v>12357</v>
      </c>
      <c r="AC76" s="33">
        <f t="shared" si="12"/>
        <v>12729</v>
      </c>
      <c r="AD76" s="33">
        <f t="shared" si="12"/>
        <v>13113</v>
      </c>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c r="AMG76"/>
      <c r="AMH76"/>
      <c r="AMI76"/>
      <c r="AMJ76"/>
      <c r="AMK76"/>
      <c r="AML76"/>
      <c r="AMM76"/>
      <c r="AMN76"/>
      <c r="AMO76"/>
      <c r="AMP76"/>
      <c r="AMQ76"/>
      <c r="AMR76"/>
      <c r="AMS76"/>
      <c r="AMT76"/>
      <c r="AMU76"/>
      <c r="AMV76"/>
      <c r="AMW76"/>
      <c r="AMX76"/>
      <c r="AMY76"/>
      <c r="AMZ76"/>
      <c r="ANA76"/>
      <c r="ANB76"/>
      <c r="ANC76"/>
      <c r="AND76"/>
      <c r="ANE76"/>
      <c r="ANF76"/>
      <c r="ANG76"/>
      <c r="ANH76"/>
      <c r="ANI76"/>
      <c r="ANJ76"/>
      <c r="ANK76"/>
      <c r="ANL76"/>
      <c r="ANM76"/>
      <c r="ANN76"/>
      <c r="ANO76"/>
      <c r="ANP76"/>
      <c r="ANQ76"/>
      <c r="ANR76"/>
      <c r="ANS76"/>
      <c r="ANT76"/>
      <c r="ANU76"/>
      <c r="ANV76"/>
      <c r="ANW76"/>
      <c r="ANX76"/>
      <c r="ANY76"/>
      <c r="ANZ76"/>
      <c r="AOA76"/>
      <c r="AOB76"/>
      <c r="AOC76"/>
      <c r="AOD76"/>
      <c r="AOE76"/>
      <c r="AOF76"/>
      <c r="AOG76"/>
      <c r="AOH76"/>
      <c r="AOI76"/>
      <c r="AOJ76"/>
      <c r="AOK76"/>
      <c r="AOL76"/>
      <c r="AOM76"/>
      <c r="AON76"/>
      <c r="AOO76"/>
      <c r="AOP76"/>
      <c r="AOQ76"/>
      <c r="AOR76"/>
      <c r="AOS76"/>
      <c r="AOT76"/>
      <c r="AOU76"/>
      <c r="AOV76"/>
      <c r="AOW76"/>
      <c r="AOX76"/>
      <c r="AOY76"/>
      <c r="AOZ76"/>
      <c r="APA76"/>
      <c r="APB76"/>
      <c r="APC76"/>
      <c r="APD76"/>
      <c r="APE76"/>
      <c r="APF76"/>
      <c r="APG76"/>
      <c r="APH76"/>
      <c r="API76"/>
      <c r="APJ76"/>
      <c r="APK76"/>
      <c r="APL76"/>
      <c r="APM76"/>
      <c r="APN76"/>
      <c r="APO76"/>
      <c r="APP76"/>
      <c r="APQ76"/>
      <c r="APR76"/>
      <c r="APS76"/>
      <c r="APT76"/>
      <c r="APU76"/>
      <c r="APV76"/>
      <c r="APW76"/>
      <c r="APX76"/>
      <c r="APY76"/>
      <c r="APZ76"/>
      <c r="AQA76"/>
      <c r="AQB76"/>
      <c r="AQC76"/>
      <c r="AQD76"/>
      <c r="AQE76"/>
      <c r="AQF76"/>
      <c r="AQG76"/>
      <c r="AQH76"/>
      <c r="AQI76"/>
      <c r="AQJ76"/>
      <c r="AQK76"/>
      <c r="AQL76"/>
      <c r="AQM76"/>
      <c r="AQN76"/>
      <c r="AQO76"/>
      <c r="AQP76"/>
      <c r="AQQ76"/>
      <c r="AQR76"/>
      <c r="AQS76"/>
      <c r="AQT76"/>
      <c r="AQU76"/>
      <c r="AQV76"/>
      <c r="AQW76"/>
      <c r="AQX76"/>
      <c r="AQY76"/>
      <c r="AQZ76"/>
      <c r="ARA76"/>
      <c r="ARB76"/>
      <c r="ARC76"/>
      <c r="ARD76"/>
      <c r="ARE76"/>
      <c r="ARF76"/>
      <c r="ARG76"/>
      <c r="ARH76"/>
      <c r="ARI76"/>
      <c r="ARJ76"/>
      <c r="ARK76"/>
      <c r="ARL76"/>
      <c r="ARM76"/>
      <c r="ARN76"/>
      <c r="ARO76"/>
      <c r="ARP76"/>
      <c r="ARQ76"/>
      <c r="ARR76"/>
      <c r="ARS76"/>
      <c r="ART76"/>
      <c r="ARU76"/>
      <c r="ARV76"/>
      <c r="ARW76"/>
      <c r="ARX76"/>
      <c r="ARY76"/>
      <c r="ARZ76"/>
      <c r="ASA76"/>
      <c r="ASB76"/>
      <c r="ASC76"/>
      <c r="ASD76"/>
      <c r="ASE76"/>
      <c r="ASF76"/>
      <c r="ASG76"/>
      <c r="ASH76"/>
      <c r="ASI76"/>
      <c r="ASJ76"/>
      <c r="ASK76"/>
      <c r="ASL76"/>
      <c r="ASM76"/>
      <c r="ASN76"/>
      <c r="ASO76"/>
      <c r="ASP76"/>
      <c r="ASQ76"/>
      <c r="ASR76"/>
      <c r="ASS76"/>
      <c r="AST76"/>
      <c r="ASU76"/>
      <c r="ASV76"/>
      <c r="ASW76"/>
      <c r="ASX76"/>
      <c r="ASY76"/>
      <c r="ASZ76"/>
      <c r="ATA76"/>
      <c r="ATB76"/>
      <c r="ATC76"/>
      <c r="ATD76"/>
      <c r="ATE76"/>
      <c r="ATF76"/>
      <c r="ATG76"/>
      <c r="ATH76"/>
      <c r="ATI76"/>
      <c r="ATJ76"/>
      <c r="ATK76"/>
      <c r="ATL76"/>
      <c r="ATM76"/>
      <c r="ATN76"/>
      <c r="ATO76"/>
      <c r="ATP76"/>
      <c r="ATQ76"/>
      <c r="ATR76"/>
      <c r="ATS76"/>
      <c r="ATT76"/>
      <c r="ATU76"/>
      <c r="ATV76"/>
      <c r="ATW76"/>
      <c r="ATX76"/>
      <c r="ATY76"/>
      <c r="ATZ76"/>
      <c r="AUA76"/>
      <c r="AUB76"/>
      <c r="AUC76"/>
      <c r="AUD76"/>
      <c r="AUE76"/>
      <c r="AUF76"/>
      <c r="AUG76"/>
      <c r="AUH76"/>
      <c r="AUI76"/>
      <c r="AUJ76"/>
      <c r="AUK76"/>
      <c r="AUL76"/>
      <c r="AUM76"/>
      <c r="AUN76"/>
      <c r="AUO76"/>
      <c r="AUP76"/>
      <c r="AUQ76"/>
      <c r="AUR76"/>
      <c r="AUS76"/>
      <c r="AUT76"/>
      <c r="AUU76"/>
      <c r="AUV76"/>
      <c r="AUW76"/>
      <c r="AUX76"/>
      <c r="AUY76"/>
      <c r="AUZ76"/>
      <c r="AVA76"/>
      <c r="AVB76"/>
      <c r="AVC76"/>
      <c r="AVD76"/>
      <c r="AVE76"/>
      <c r="AVF76"/>
      <c r="AVG76"/>
      <c r="AVH76"/>
      <c r="AVI76"/>
      <c r="AVJ76"/>
      <c r="AVK76"/>
      <c r="AVL76"/>
      <c r="AVM76"/>
      <c r="AVN76"/>
      <c r="AVO76"/>
      <c r="AVP76"/>
      <c r="AVQ76"/>
      <c r="AVR76"/>
      <c r="AVS76"/>
      <c r="AVT76"/>
      <c r="AVU76"/>
      <c r="AVV76"/>
      <c r="AVW76"/>
      <c r="AVX76"/>
      <c r="AVY76"/>
      <c r="AVZ76"/>
      <c r="AWA76"/>
      <c r="AWB76"/>
      <c r="AWC76"/>
      <c r="AWD76"/>
      <c r="AWE76"/>
      <c r="AWF76"/>
      <c r="AWG76"/>
      <c r="AWH76"/>
      <c r="AWI76"/>
      <c r="AWJ76"/>
      <c r="AWK76"/>
      <c r="AWL76"/>
      <c r="AWM76"/>
      <c r="AWN76"/>
      <c r="AWO76"/>
      <c r="AWP76"/>
      <c r="AWQ76"/>
      <c r="AWR76"/>
      <c r="AWS76"/>
      <c r="AWT76"/>
      <c r="AWU76"/>
      <c r="AWV76"/>
      <c r="AWW76"/>
      <c r="AWX76"/>
      <c r="AWY76"/>
      <c r="AWZ76"/>
      <c r="AXA76"/>
      <c r="AXB76"/>
      <c r="AXC76"/>
      <c r="AXD76"/>
      <c r="AXE76"/>
      <c r="AXF76"/>
      <c r="AXG76"/>
      <c r="AXH76"/>
      <c r="AXI76"/>
      <c r="AXJ76"/>
      <c r="AXK76"/>
      <c r="AXL76"/>
      <c r="AXM76"/>
      <c r="AXN76"/>
      <c r="AXO76"/>
      <c r="AXP76"/>
      <c r="AXQ76"/>
      <c r="AXR76"/>
      <c r="AXS76"/>
      <c r="AXT76"/>
      <c r="AXU76"/>
      <c r="AXV76"/>
      <c r="AXW76"/>
      <c r="AXX76"/>
      <c r="AXY76"/>
      <c r="AXZ76"/>
      <c r="AYA76"/>
      <c r="AYB76"/>
      <c r="AYC76"/>
      <c r="AYD76"/>
      <c r="AYE76"/>
      <c r="AYF76"/>
      <c r="AYG76"/>
      <c r="AYH76"/>
      <c r="AYI76"/>
      <c r="AYJ76"/>
      <c r="AYK76"/>
      <c r="AYL76"/>
      <c r="AYM76"/>
      <c r="AYN76"/>
      <c r="AYO76"/>
      <c r="AYP76"/>
      <c r="AYQ76"/>
      <c r="AYR76"/>
      <c r="AYS76"/>
      <c r="AYT76"/>
      <c r="AYU76"/>
      <c r="AYV76"/>
      <c r="AYW76"/>
      <c r="AYX76"/>
      <c r="AYY76"/>
      <c r="AYZ76"/>
      <c r="AZA76"/>
      <c r="AZB76"/>
      <c r="AZC76"/>
      <c r="AZD76"/>
      <c r="AZE76"/>
      <c r="AZF76"/>
      <c r="AZG76"/>
      <c r="AZH76"/>
      <c r="AZI76"/>
      <c r="AZJ76"/>
      <c r="AZK76"/>
      <c r="AZL76"/>
      <c r="AZM76"/>
      <c r="AZN76"/>
      <c r="AZO76"/>
      <c r="AZP76"/>
      <c r="AZQ76"/>
      <c r="AZR76"/>
      <c r="AZS76"/>
      <c r="AZT76"/>
      <c r="AZU76"/>
      <c r="AZV76"/>
      <c r="AZW76"/>
      <c r="AZX76"/>
      <c r="AZY76"/>
      <c r="AZZ76"/>
      <c r="BAA76"/>
      <c r="BAB76"/>
      <c r="BAC76"/>
      <c r="BAD76"/>
      <c r="BAE76"/>
      <c r="BAF76"/>
      <c r="BAG76"/>
      <c r="BAH76"/>
      <c r="BAI76"/>
      <c r="BAJ76"/>
      <c r="BAK76"/>
      <c r="BAL76"/>
      <c r="BAM76"/>
      <c r="BAN76"/>
      <c r="BAO76"/>
      <c r="BAP76"/>
      <c r="BAQ76"/>
      <c r="BAR76"/>
      <c r="BAS76"/>
      <c r="BAT76"/>
      <c r="BAU76"/>
      <c r="BAV76"/>
      <c r="BAW76"/>
      <c r="BAX76"/>
      <c r="BAY76"/>
      <c r="BAZ76"/>
      <c r="BBA76"/>
      <c r="BBB76"/>
      <c r="BBC76"/>
      <c r="BBD76"/>
      <c r="BBE76"/>
      <c r="BBF76"/>
      <c r="BBG76"/>
      <c r="BBH76"/>
      <c r="BBI76"/>
      <c r="BBJ76"/>
      <c r="BBK76"/>
      <c r="BBL76"/>
      <c r="BBM76"/>
      <c r="BBN76"/>
      <c r="BBO76"/>
      <c r="BBP76"/>
      <c r="BBQ76"/>
      <c r="BBR76"/>
      <c r="BBS76"/>
      <c r="BBT76"/>
      <c r="BBU76"/>
      <c r="BBV76"/>
      <c r="BBW76"/>
      <c r="BBX76"/>
      <c r="BBY76"/>
      <c r="BBZ76"/>
      <c r="BCA76"/>
      <c r="BCB76"/>
      <c r="BCC76"/>
      <c r="BCD76"/>
      <c r="BCE76"/>
      <c r="BCF76"/>
      <c r="BCG76"/>
      <c r="BCH76"/>
      <c r="BCI76"/>
      <c r="BCJ76"/>
      <c r="BCK76"/>
      <c r="BCL76"/>
      <c r="BCM76"/>
      <c r="BCN76"/>
      <c r="BCO76"/>
      <c r="BCP76"/>
      <c r="BCQ76"/>
      <c r="BCR76"/>
      <c r="BCS76"/>
      <c r="BCT76"/>
      <c r="BCU76"/>
      <c r="BCV76"/>
      <c r="BCW76"/>
      <c r="BCX76"/>
      <c r="BCY76"/>
      <c r="BCZ76"/>
      <c r="BDA76"/>
      <c r="BDB76"/>
      <c r="BDC76"/>
      <c r="BDD76"/>
      <c r="BDE76"/>
      <c r="BDF76"/>
      <c r="BDG76"/>
      <c r="BDH76"/>
      <c r="BDI76"/>
      <c r="BDJ76"/>
      <c r="BDK76"/>
      <c r="BDL76"/>
      <c r="BDM76"/>
      <c r="BDN76"/>
      <c r="BDO76"/>
      <c r="BDP76"/>
      <c r="BDQ76"/>
      <c r="BDR76"/>
      <c r="BDS76"/>
      <c r="BDT76"/>
      <c r="BDU76"/>
      <c r="BDV76"/>
      <c r="BDW76"/>
      <c r="BDX76"/>
      <c r="BDY76"/>
      <c r="BDZ76"/>
      <c r="BEA76"/>
      <c r="BEB76"/>
      <c r="BEC76"/>
      <c r="BED76"/>
      <c r="BEE76"/>
      <c r="BEF76"/>
      <c r="BEG76"/>
      <c r="BEH76"/>
      <c r="BEI76"/>
      <c r="BEJ76"/>
      <c r="BEK76"/>
      <c r="BEL76"/>
      <c r="BEM76"/>
      <c r="BEN76"/>
      <c r="BEO76"/>
      <c r="BEP76"/>
      <c r="BEQ76"/>
      <c r="BER76"/>
      <c r="BES76"/>
      <c r="BET76"/>
      <c r="BEU76"/>
      <c r="BEV76"/>
      <c r="BEW76"/>
      <c r="BEX76"/>
      <c r="BEY76"/>
      <c r="BEZ76"/>
      <c r="BFA76"/>
      <c r="BFB76"/>
      <c r="BFC76"/>
      <c r="BFD76"/>
      <c r="BFE76"/>
      <c r="BFF76"/>
      <c r="BFG76"/>
      <c r="BFH76"/>
      <c r="BFI76"/>
      <c r="BFJ76"/>
      <c r="BFK76"/>
      <c r="BFL76"/>
      <c r="BFM76"/>
      <c r="BFN76"/>
      <c r="BFO76"/>
      <c r="BFP76"/>
      <c r="BFQ76"/>
      <c r="BFR76"/>
      <c r="BFS76"/>
      <c r="BFT76"/>
      <c r="BFU76"/>
      <c r="BFV76"/>
      <c r="BFW76"/>
      <c r="BFX76"/>
      <c r="BFY76"/>
      <c r="BFZ76"/>
      <c r="BGA76"/>
      <c r="BGB76"/>
      <c r="BGC76"/>
      <c r="BGD76"/>
      <c r="BGE76"/>
      <c r="BGF76"/>
      <c r="BGG76"/>
      <c r="BGH76"/>
      <c r="BGI76"/>
      <c r="BGJ76"/>
      <c r="BGK76"/>
      <c r="BGL76"/>
      <c r="BGM76"/>
      <c r="BGN76"/>
      <c r="BGO76"/>
      <c r="BGP76"/>
      <c r="BGQ76"/>
      <c r="BGR76"/>
      <c r="BGS76"/>
      <c r="BGT76"/>
      <c r="BGU76"/>
      <c r="BGV76"/>
      <c r="BGW76"/>
      <c r="BGX76"/>
      <c r="BGY76"/>
      <c r="BGZ76"/>
      <c r="BHA76"/>
      <c r="BHB76"/>
      <c r="BHC76"/>
      <c r="BHD76"/>
      <c r="BHE76"/>
      <c r="BHF76"/>
      <c r="BHG76"/>
      <c r="BHH76"/>
      <c r="BHI76"/>
      <c r="BHJ76"/>
      <c r="BHK76"/>
      <c r="BHL76"/>
      <c r="BHM76"/>
      <c r="BHN76"/>
      <c r="BHO76"/>
      <c r="BHP76"/>
      <c r="BHQ76"/>
      <c r="BHR76"/>
      <c r="BHS76"/>
      <c r="BHT76"/>
      <c r="BHU76"/>
      <c r="BHV76"/>
      <c r="BHW76"/>
      <c r="BHX76"/>
      <c r="BHY76"/>
      <c r="BHZ76"/>
      <c r="BIA76"/>
      <c r="BIB76"/>
      <c r="BIC76"/>
      <c r="BID76"/>
      <c r="BIE76"/>
      <c r="BIF76"/>
      <c r="BIG76"/>
      <c r="BIH76"/>
      <c r="BII76"/>
      <c r="BIJ76"/>
      <c r="BIK76"/>
      <c r="BIL76"/>
      <c r="BIM76"/>
      <c r="BIN76"/>
      <c r="BIO76"/>
      <c r="BIP76"/>
      <c r="BIQ76"/>
      <c r="BIR76"/>
      <c r="BIS76"/>
      <c r="BIT76"/>
      <c r="BIU76"/>
      <c r="BIV76"/>
      <c r="BIW76"/>
      <c r="BIX76"/>
      <c r="BIY76"/>
      <c r="BIZ76"/>
      <c r="BJA76"/>
      <c r="BJB76"/>
      <c r="BJC76"/>
      <c r="BJD76"/>
      <c r="BJE76"/>
      <c r="BJF76"/>
      <c r="BJG76"/>
      <c r="BJH76"/>
      <c r="BJI76"/>
      <c r="BJJ76"/>
      <c r="BJK76"/>
      <c r="BJL76"/>
      <c r="BJM76"/>
      <c r="BJN76"/>
      <c r="BJO76"/>
      <c r="BJP76"/>
      <c r="BJQ76"/>
      <c r="BJR76"/>
      <c r="BJS76"/>
      <c r="BJT76"/>
      <c r="BJU76"/>
      <c r="BJV76"/>
      <c r="BJW76"/>
      <c r="BJX76"/>
      <c r="BJY76"/>
      <c r="BJZ76"/>
      <c r="BKA76"/>
      <c r="BKB76"/>
      <c r="BKC76"/>
      <c r="BKD76"/>
      <c r="BKE76"/>
      <c r="BKF76"/>
      <c r="BKG76"/>
      <c r="BKH76"/>
      <c r="BKI76"/>
      <c r="BKJ76"/>
      <c r="BKK76"/>
      <c r="BKL76"/>
      <c r="BKM76"/>
      <c r="BKN76"/>
      <c r="BKO76"/>
      <c r="BKP76"/>
      <c r="BKQ76"/>
      <c r="BKR76"/>
      <c r="BKS76"/>
      <c r="BKT76"/>
      <c r="BKU76"/>
      <c r="BKV76"/>
      <c r="BKW76"/>
      <c r="BKX76"/>
      <c r="BKY76"/>
      <c r="BKZ76"/>
      <c r="BLA76"/>
      <c r="BLB76"/>
      <c r="BLC76"/>
      <c r="BLD76"/>
      <c r="BLE76"/>
      <c r="BLF76"/>
      <c r="BLG76"/>
      <c r="BLH76"/>
      <c r="BLI76"/>
      <c r="BLJ76"/>
      <c r="BLK76"/>
      <c r="BLL76"/>
      <c r="BLM76"/>
      <c r="BLN76"/>
      <c r="BLO76"/>
      <c r="BLP76"/>
      <c r="BLQ76"/>
      <c r="BLR76"/>
      <c r="BLS76"/>
      <c r="BLT76"/>
      <c r="BLU76"/>
      <c r="BLV76"/>
      <c r="BLW76"/>
      <c r="BLX76"/>
      <c r="BLY76"/>
      <c r="BLZ76"/>
      <c r="BMA76"/>
      <c r="BMB76"/>
      <c r="BMC76"/>
      <c r="BMD76"/>
      <c r="BME76"/>
      <c r="BMF76"/>
      <c r="BMG76"/>
      <c r="BMH76"/>
      <c r="BMI76"/>
      <c r="BMJ76"/>
      <c r="BMK76"/>
      <c r="BML76"/>
      <c r="BMM76"/>
      <c r="BMN76"/>
      <c r="BMO76"/>
      <c r="BMP76"/>
      <c r="BMQ76"/>
      <c r="BMR76"/>
      <c r="BMS76"/>
      <c r="BMT76"/>
      <c r="BMU76"/>
      <c r="BMV76"/>
      <c r="BMW76"/>
      <c r="BMX76"/>
      <c r="BMY76"/>
      <c r="BMZ76"/>
      <c r="BNA76"/>
      <c r="BNB76"/>
      <c r="BNC76"/>
      <c r="BND76"/>
      <c r="BNE76"/>
      <c r="BNF76"/>
      <c r="BNG76"/>
      <c r="BNH76"/>
      <c r="BNI76"/>
      <c r="BNJ76"/>
      <c r="BNK76"/>
      <c r="BNL76"/>
      <c r="BNM76"/>
      <c r="BNN76"/>
      <c r="BNO76"/>
      <c r="BNP76"/>
      <c r="BNQ76"/>
      <c r="BNR76"/>
      <c r="BNS76"/>
      <c r="BNT76"/>
      <c r="BNU76"/>
      <c r="BNV76"/>
      <c r="BNW76"/>
      <c r="BNX76"/>
      <c r="BNY76"/>
      <c r="BNZ76"/>
      <c r="BOA76"/>
      <c r="BOB76"/>
      <c r="BOC76"/>
      <c r="BOD76"/>
      <c r="BOE76"/>
      <c r="BOF76"/>
      <c r="BOG76"/>
      <c r="BOH76"/>
      <c r="BOI76"/>
      <c r="BOJ76"/>
      <c r="BOK76"/>
      <c r="BOL76"/>
      <c r="BOM76"/>
      <c r="BON76"/>
      <c r="BOO76"/>
      <c r="BOP76"/>
      <c r="BOQ76"/>
      <c r="BOR76"/>
      <c r="BOS76"/>
      <c r="BOT76"/>
      <c r="BOU76"/>
      <c r="BOV76"/>
      <c r="BOW76"/>
      <c r="BOX76"/>
      <c r="BOY76"/>
      <c r="BOZ76"/>
      <c r="BPA76"/>
      <c r="BPB76"/>
      <c r="BPC76"/>
      <c r="BPD76"/>
      <c r="BPE76"/>
      <c r="BPF76"/>
      <c r="BPG76"/>
      <c r="BPH76"/>
      <c r="BPI76"/>
      <c r="BPJ76"/>
      <c r="BPK76"/>
      <c r="BPL76"/>
      <c r="BPM76"/>
      <c r="BPN76"/>
      <c r="BPO76"/>
      <c r="BPP76"/>
      <c r="BPQ76"/>
      <c r="BPR76"/>
      <c r="BPS76"/>
      <c r="BPT76"/>
      <c r="BPU76"/>
      <c r="BPV76"/>
      <c r="BPW76"/>
      <c r="BPX76"/>
      <c r="BPY76"/>
      <c r="BPZ76"/>
      <c r="BQA76"/>
      <c r="BQB76"/>
      <c r="BQC76"/>
      <c r="BQD76"/>
      <c r="BQE76"/>
      <c r="BQF76"/>
      <c r="BQG76"/>
      <c r="BQH76"/>
      <c r="BQI76"/>
      <c r="BQJ76"/>
      <c r="BQK76"/>
      <c r="BQL76"/>
      <c r="BQM76"/>
      <c r="BQN76"/>
      <c r="BQO76"/>
      <c r="BQP76"/>
      <c r="BQQ76"/>
      <c r="BQR76"/>
      <c r="BQS76"/>
      <c r="BQT76"/>
      <c r="BQU76"/>
      <c r="BQV76"/>
      <c r="BQW76"/>
      <c r="BQX76"/>
      <c r="BQY76"/>
      <c r="BQZ76"/>
      <c r="BRA76"/>
      <c r="BRB76"/>
      <c r="BRC76"/>
      <c r="BRD76"/>
      <c r="BRE76"/>
      <c r="BRF76"/>
      <c r="BRG76"/>
      <c r="BRH76"/>
      <c r="BRI76"/>
      <c r="BRJ76"/>
      <c r="BRK76"/>
      <c r="BRL76"/>
      <c r="BRM76"/>
      <c r="BRN76"/>
      <c r="BRO76"/>
      <c r="BRP76"/>
      <c r="BRQ76"/>
      <c r="BRR76"/>
      <c r="BRS76"/>
      <c r="BRT76"/>
      <c r="BRU76"/>
      <c r="BRV76"/>
      <c r="BRW76"/>
      <c r="BRX76"/>
      <c r="BRY76"/>
      <c r="BRZ76"/>
      <c r="BSA76"/>
      <c r="BSB76"/>
      <c r="BSC76"/>
      <c r="BSD76"/>
      <c r="BSE76"/>
      <c r="BSF76"/>
      <c r="BSG76"/>
      <c r="BSH76"/>
      <c r="BSI76"/>
      <c r="BSJ76"/>
      <c r="BSK76"/>
      <c r="BSL76"/>
      <c r="BSM76"/>
      <c r="BSN76"/>
      <c r="BSO76"/>
      <c r="BSP76"/>
      <c r="BSQ76"/>
      <c r="BSR76"/>
      <c r="BSS76"/>
      <c r="BST76"/>
      <c r="BSU76"/>
      <c r="BSV76"/>
      <c r="BSW76"/>
      <c r="BSX76"/>
      <c r="BSY76"/>
      <c r="BSZ76"/>
      <c r="BTA76"/>
      <c r="BTB76"/>
      <c r="BTC76"/>
      <c r="BTD76"/>
      <c r="BTE76"/>
      <c r="BTF76"/>
      <c r="BTG76"/>
      <c r="BTH76"/>
      <c r="BTI76"/>
      <c r="BTJ76"/>
      <c r="BTK76"/>
      <c r="BTL76"/>
      <c r="BTM76"/>
      <c r="BTN76"/>
      <c r="BTO76"/>
      <c r="BTP76"/>
      <c r="BTQ76"/>
      <c r="BTR76"/>
      <c r="BTS76"/>
      <c r="BTT76"/>
      <c r="BTU76"/>
      <c r="BTV76"/>
      <c r="BTW76"/>
      <c r="BTX76"/>
      <c r="BTY76"/>
      <c r="BTZ76"/>
      <c r="BUA76"/>
      <c r="BUB76"/>
      <c r="BUC76"/>
      <c r="BUD76"/>
      <c r="BUE76"/>
      <c r="BUF76"/>
      <c r="BUG76"/>
      <c r="BUH76"/>
      <c r="BUI76"/>
      <c r="BUJ76"/>
      <c r="BUK76"/>
      <c r="BUL76"/>
      <c r="BUM76"/>
      <c r="BUN76"/>
      <c r="BUO76"/>
      <c r="BUP76"/>
      <c r="BUQ76"/>
      <c r="BUR76"/>
      <c r="BUS76"/>
      <c r="BUT76"/>
      <c r="BUU76"/>
      <c r="BUV76"/>
      <c r="BUW76"/>
      <c r="BUX76"/>
      <c r="BUY76"/>
      <c r="BUZ76"/>
      <c r="BVA76"/>
      <c r="BVB76"/>
      <c r="BVC76"/>
      <c r="BVD76"/>
      <c r="BVE76"/>
      <c r="BVF76"/>
      <c r="BVG76"/>
      <c r="BVH76"/>
      <c r="BVI76"/>
      <c r="BVJ76"/>
      <c r="BVK76"/>
      <c r="BVL76"/>
      <c r="BVM76"/>
      <c r="BVN76"/>
      <c r="BVO76"/>
      <c r="BVP76"/>
      <c r="BVQ76"/>
      <c r="BVR76"/>
      <c r="BVS76"/>
      <c r="BVT76"/>
      <c r="BVU76"/>
      <c r="BVV76"/>
      <c r="BVW76"/>
      <c r="BVX76"/>
      <c r="BVY76"/>
      <c r="BVZ76"/>
      <c r="BWA76"/>
      <c r="BWB76"/>
      <c r="BWC76"/>
      <c r="BWD76"/>
      <c r="BWE76"/>
      <c r="BWF76"/>
      <c r="BWG76"/>
      <c r="BWH76"/>
      <c r="BWI76"/>
      <c r="BWJ76"/>
      <c r="BWK76"/>
      <c r="BWL76"/>
      <c r="BWM76"/>
      <c r="BWN76"/>
      <c r="BWO76"/>
      <c r="BWP76"/>
      <c r="BWQ76"/>
      <c r="BWR76"/>
      <c r="BWS76"/>
      <c r="BWT76"/>
      <c r="BWU76"/>
      <c r="BWV76"/>
      <c r="BWW76"/>
      <c r="BWX76"/>
      <c r="BWY76"/>
      <c r="BWZ76"/>
      <c r="BXA76"/>
      <c r="BXB76"/>
      <c r="BXC76"/>
      <c r="BXD76"/>
      <c r="BXE76"/>
      <c r="BXF76"/>
      <c r="BXG76"/>
      <c r="BXH76"/>
      <c r="BXI76"/>
      <c r="BXJ76"/>
      <c r="BXK76"/>
      <c r="BXL76"/>
      <c r="BXM76"/>
      <c r="BXN76"/>
      <c r="BXO76"/>
      <c r="BXP76"/>
      <c r="BXQ76"/>
      <c r="BXR76"/>
      <c r="BXS76"/>
      <c r="BXT76"/>
      <c r="BXU76"/>
      <c r="BXV76"/>
      <c r="BXW76"/>
      <c r="BXX76"/>
      <c r="BXY76"/>
      <c r="BXZ76"/>
      <c r="BYA76"/>
      <c r="BYB76"/>
      <c r="BYC76"/>
      <c r="BYD76"/>
      <c r="BYE76"/>
      <c r="BYF76"/>
      <c r="BYG76"/>
      <c r="BYH76"/>
      <c r="BYI76"/>
      <c r="BYJ76"/>
      <c r="BYK76"/>
      <c r="BYL76"/>
      <c r="BYM76"/>
      <c r="BYN76"/>
      <c r="BYO76"/>
      <c r="BYP76"/>
      <c r="BYQ76"/>
      <c r="BYR76"/>
      <c r="BYS76"/>
      <c r="BYT76"/>
      <c r="BYU76"/>
      <c r="BYV76"/>
      <c r="BYW76"/>
      <c r="BYX76"/>
      <c r="BYY76"/>
      <c r="BYZ76"/>
      <c r="BZA76"/>
      <c r="BZB76"/>
      <c r="BZC76"/>
      <c r="BZD76"/>
      <c r="BZE76"/>
      <c r="BZF76"/>
      <c r="BZG76"/>
      <c r="BZH76"/>
      <c r="BZI76"/>
      <c r="BZJ76"/>
      <c r="BZK76"/>
      <c r="BZL76"/>
      <c r="BZM76"/>
      <c r="BZN76"/>
      <c r="BZO76"/>
      <c r="BZP76"/>
      <c r="BZQ76"/>
      <c r="BZR76"/>
      <c r="BZS76"/>
      <c r="BZT76"/>
      <c r="BZU76"/>
      <c r="BZV76"/>
      <c r="BZW76"/>
      <c r="BZX76"/>
      <c r="BZY76"/>
      <c r="BZZ76"/>
      <c r="CAA76"/>
      <c r="CAB76"/>
      <c r="CAC76"/>
      <c r="CAD76"/>
      <c r="CAE76"/>
      <c r="CAF76"/>
      <c r="CAG76"/>
      <c r="CAH76"/>
      <c r="CAI76"/>
      <c r="CAJ76"/>
      <c r="CAK76"/>
      <c r="CAL76"/>
      <c r="CAM76"/>
      <c r="CAN76"/>
      <c r="CAO76"/>
      <c r="CAP76"/>
      <c r="CAQ76"/>
      <c r="CAR76"/>
      <c r="CAS76"/>
      <c r="CAT76"/>
      <c r="CAU76"/>
      <c r="CAV76"/>
      <c r="CAW76"/>
      <c r="CAX76"/>
      <c r="CAY76"/>
      <c r="CAZ76"/>
      <c r="CBA76"/>
      <c r="CBB76"/>
      <c r="CBC76"/>
      <c r="CBD76"/>
      <c r="CBE76"/>
      <c r="CBF76"/>
      <c r="CBG76"/>
      <c r="CBH76"/>
      <c r="CBI76"/>
      <c r="CBJ76"/>
      <c r="CBK76"/>
      <c r="CBL76"/>
      <c r="CBM76"/>
      <c r="CBN76"/>
      <c r="CBO76"/>
      <c r="CBP76"/>
      <c r="CBQ76"/>
      <c r="CBR76"/>
      <c r="CBS76"/>
      <c r="CBT76"/>
      <c r="CBU76"/>
      <c r="CBV76"/>
      <c r="CBW76"/>
      <c r="CBX76"/>
      <c r="CBY76"/>
      <c r="CBZ76"/>
      <c r="CCA76"/>
      <c r="CCB76"/>
      <c r="CCC76"/>
      <c r="CCD76"/>
      <c r="CCE76"/>
      <c r="CCF76"/>
      <c r="CCG76"/>
      <c r="CCH76"/>
      <c r="CCI76"/>
      <c r="CCJ76"/>
      <c r="CCK76"/>
      <c r="CCL76"/>
      <c r="CCM76"/>
      <c r="CCN76"/>
      <c r="CCO76"/>
      <c r="CCP76"/>
      <c r="CCQ76"/>
      <c r="CCR76"/>
      <c r="CCS76"/>
      <c r="CCT76"/>
      <c r="CCU76"/>
      <c r="CCV76"/>
      <c r="CCW76"/>
      <c r="CCX76"/>
      <c r="CCY76"/>
      <c r="CCZ76"/>
      <c r="CDA76"/>
      <c r="CDB76"/>
      <c r="CDC76"/>
      <c r="CDD76"/>
      <c r="CDE76"/>
      <c r="CDF76"/>
      <c r="CDG76"/>
      <c r="CDH76"/>
      <c r="CDI76"/>
      <c r="CDJ76"/>
      <c r="CDK76"/>
      <c r="CDL76"/>
      <c r="CDM76"/>
      <c r="CDN76"/>
      <c r="CDO76"/>
      <c r="CDP76"/>
      <c r="CDQ76"/>
      <c r="CDR76"/>
      <c r="CDS76"/>
      <c r="CDT76"/>
      <c r="CDU76"/>
      <c r="CDV76"/>
      <c r="CDW76"/>
      <c r="CDX76"/>
      <c r="CDY76"/>
      <c r="CDZ76"/>
      <c r="CEA76"/>
      <c r="CEB76"/>
      <c r="CEC76"/>
      <c r="CED76"/>
      <c r="CEE76"/>
      <c r="CEF76"/>
      <c r="CEG76"/>
      <c r="CEH76"/>
      <c r="CEI76"/>
      <c r="CEJ76"/>
      <c r="CEK76"/>
      <c r="CEL76"/>
      <c r="CEM76"/>
      <c r="CEN76"/>
      <c r="CEO76"/>
      <c r="CEP76"/>
      <c r="CEQ76"/>
      <c r="CER76"/>
      <c r="CES76"/>
      <c r="CET76"/>
      <c r="CEU76"/>
      <c r="CEV76"/>
      <c r="CEW76"/>
      <c r="CEX76"/>
      <c r="CEY76"/>
      <c r="CEZ76"/>
      <c r="CFA76"/>
      <c r="CFB76"/>
      <c r="CFC76"/>
      <c r="CFD76"/>
      <c r="CFE76"/>
      <c r="CFF76"/>
      <c r="CFG76"/>
      <c r="CFH76"/>
      <c r="CFI76"/>
      <c r="CFJ76"/>
      <c r="CFK76"/>
      <c r="CFL76"/>
      <c r="CFM76"/>
      <c r="CFN76"/>
      <c r="CFO76"/>
      <c r="CFP76"/>
      <c r="CFQ76"/>
      <c r="CFR76"/>
      <c r="CFS76"/>
      <c r="CFT76"/>
      <c r="CFU76"/>
      <c r="CFV76"/>
      <c r="CFW76"/>
      <c r="CFX76"/>
      <c r="CFY76"/>
      <c r="CFZ76"/>
      <c r="CGA76"/>
      <c r="CGB76"/>
      <c r="CGC76"/>
      <c r="CGD76"/>
      <c r="CGE76"/>
      <c r="CGF76"/>
      <c r="CGG76"/>
      <c r="CGH76"/>
      <c r="CGI76"/>
      <c r="CGJ76"/>
      <c r="CGK76"/>
      <c r="CGL76"/>
      <c r="CGM76"/>
      <c r="CGN76"/>
      <c r="CGO76"/>
      <c r="CGP76"/>
      <c r="CGQ76"/>
      <c r="CGR76"/>
      <c r="CGS76"/>
      <c r="CGT76"/>
      <c r="CGU76"/>
      <c r="CGV76"/>
      <c r="CGW76"/>
      <c r="CGX76"/>
      <c r="CGY76"/>
      <c r="CGZ76"/>
      <c r="CHA76"/>
      <c r="CHB76"/>
      <c r="CHC76"/>
      <c r="CHD76"/>
      <c r="CHE76"/>
      <c r="CHF76"/>
      <c r="CHG76"/>
      <c r="CHH76"/>
      <c r="CHI76"/>
      <c r="CHJ76"/>
      <c r="CHK76"/>
      <c r="CHL76"/>
      <c r="CHM76"/>
      <c r="CHN76"/>
      <c r="CHO76"/>
      <c r="CHP76"/>
      <c r="CHQ76"/>
      <c r="CHR76"/>
      <c r="CHS76"/>
      <c r="CHT76"/>
      <c r="CHU76"/>
      <c r="CHV76"/>
      <c r="CHW76"/>
      <c r="CHX76"/>
      <c r="CHY76"/>
      <c r="CHZ76"/>
      <c r="CIA76"/>
      <c r="CIB76"/>
      <c r="CIC76"/>
      <c r="CID76"/>
      <c r="CIE76"/>
      <c r="CIF76"/>
      <c r="CIG76"/>
      <c r="CIH76"/>
      <c r="CII76"/>
      <c r="CIJ76"/>
      <c r="CIK76"/>
      <c r="CIL76"/>
      <c r="CIM76"/>
      <c r="CIN76"/>
      <c r="CIO76"/>
      <c r="CIP76"/>
      <c r="CIQ76"/>
      <c r="CIR76"/>
      <c r="CIS76"/>
      <c r="CIT76"/>
      <c r="CIU76"/>
      <c r="CIV76"/>
      <c r="CIW76"/>
      <c r="CIX76"/>
      <c r="CIY76"/>
      <c r="CIZ76"/>
      <c r="CJA76"/>
      <c r="CJB76"/>
      <c r="CJC76"/>
      <c r="CJD76"/>
      <c r="CJE76"/>
      <c r="CJF76"/>
      <c r="CJG76"/>
      <c r="CJH76"/>
      <c r="CJI76"/>
      <c r="CJJ76"/>
      <c r="CJK76"/>
      <c r="CJL76"/>
      <c r="CJM76"/>
      <c r="CJN76"/>
      <c r="CJO76"/>
      <c r="CJP76"/>
      <c r="CJQ76"/>
      <c r="CJR76"/>
      <c r="CJS76"/>
      <c r="CJT76"/>
      <c r="CJU76"/>
      <c r="CJV76"/>
      <c r="CJW76"/>
      <c r="CJX76"/>
      <c r="CJY76"/>
      <c r="CJZ76"/>
      <c r="CKA76"/>
      <c r="CKB76"/>
      <c r="CKC76"/>
      <c r="CKD76"/>
      <c r="CKE76"/>
      <c r="CKF76"/>
      <c r="CKG76"/>
      <c r="CKH76"/>
      <c r="CKI76"/>
      <c r="CKJ76"/>
      <c r="CKK76"/>
      <c r="CKL76"/>
      <c r="CKM76"/>
      <c r="CKN76"/>
      <c r="CKO76"/>
      <c r="CKP76"/>
      <c r="CKQ76"/>
      <c r="CKR76"/>
      <c r="CKS76"/>
      <c r="CKT76"/>
      <c r="CKU76"/>
      <c r="CKV76"/>
      <c r="CKW76"/>
      <c r="CKX76"/>
      <c r="CKY76"/>
      <c r="CKZ76"/>
      <c r="CLA76"/>
      <c r="CLB76"/>
      <c r="CLC76"/>
      <c r="CLD76"/>
      <c r="CLE76"/>
      <c r="CLF76"/>
      <c r="CLG76"/>
      <c r="CLH76"/>
      <c r="CLI76"/>
      <c r="CLJ76"/>
      <c r="CLK76"/>
      <c r="CLL76"/>
      <c r="CLM76"/>
      <c r="CLN76"/>
      <c r="CLO76"/>
      <c r="CLP76"/>
      <c r="CLQ76"/>
      <c r="CLR76"/>
      <c r="CLS76"/>
      <c r="CLT76"/>
      <c r="CLU76"/>
      <c r="CLV76"/>
      <c r="CLW76"/>
      <c r="CLX76"/>
      <c r="CLY76"/>
      <c r="CLZ76"/>
      <c r="CMA76"/>
      <c r="CMB76"/>
      <c r="CMC76"/>
      <c r="CMD76"/>
      <c r="CME76"/>
      <c r="CMF76"/>
      <c r="CMG76"/>
      <c r="CMH76"/>
      <c r="CMI76"/>
      <c r="CMJ76"/>
      <c r="CMK76"/>
      <c r="CML76"/>
      <c r="CMM76"/>
      <c r="CMN76"/>
      <c r="CMO76"/>
      <c r="CMP76"/>
      <c r="CMQ76"/>
      <c r="CMR76"/>
      <c r="CMS76"/>
      <c r="CMT76"/>
      <c r="CMU76"/>
      <c r="CMV76"/>
      <c r="CMW76"/>
      <c r="CMX76"/>
      <c r="CMY76"/>
      <c r="CMZ76"/>
      <c r="CNA76"/>
      <c r="CNB76"/>
      <c r="CNC76"/>
      <c r="CND76"/>
      <c r="CNE76"/>
      <c r="CNF76"/>
      <c r="CNG76"/>
      <c r="CNH76"/>
      <c r="CNI76"/>
      <c r="CNJ76"/>
      <c r="CNK76"/>
      <c r="CNL76"/>
      <c r="CNM76"/>
      <c r="CNN76"/>
      <c r="CNO76"/>
      <c r="CNP76"/>
      <c r="CNQ76"/>
      <c r="CNR76"/>
      <c r="CNS76"/>
      <c r="CNT76"/>
      <c r="CNU76"/>
      <c r="CNV76"/>
      <c r="CNW76"/>
      <c r="CNX76"/>
      <c r="CNY76"/>
      <c r="CNZ76"/>
      <c r="COA76"/>
      <c r="COB76"/>
      <c r="COC76"/>
      <c r="COD76"/>
      <c r="COE76"/>
      <c r="COF76"/>
      <c r="COG76"/>
      <c r="COH76"/>
      <c r="COI76"/>
      <c r="COJ76"/>
      <c r="COK76"/>
      <c r="COL76"/>
      <c r="COM76"/>
      <c r="CON76"/>
      <c r="COO76"/>
      <c r="COP76"/>
      <c r="COQ76"/>
      <c r="COR76"/>
      <c r="COS76"/>
      <c r="COT76"/>
      <c r="COU76"/>
      <c r="COV76"/>
      <c r="COW76"/>
      <c r="COX76"/>
      <c r="COY76"/>
      <c r="COZ76"/>
      <c r="CPA76"/>
      <c r="CPB76"/>
      <c r="CPC76"/>
      <c r="CPD76"/>
      <c r="CPE76"/>
      <c r="CPF76"/>
      <c r="CPG76"/>
      <c r="CPH76"/>
      <c r="CPI76"/>
      <c r="CPJ76"/>
      <c r="CPK76"/>
      <c r="CPL76"/>
      <c r="CPM76"/>
      <c r="CPN76"/>
      <c r="CPO76"/>
      <c r="CPP76"/>
      <c r="CPQ76"/>
      <c r="CPR76"/>
      <c r="CPS76"/>
      <c r="CPT76"/>
      <c r="CPU76"/>
      <c r="CPV76"/>
      <c r="CPW76"/>
      <c r="CPX76"/>
      <c r="CPY76"/>
      <c r="CPZ76"/>
      <c r="CQA76"/>
      <c r="CQB76"/>
      <c r="CQC76"/>
      <c r="CQD76"/>
      <c r="CQE76"/>
      <c r="CQF76"/>
      <c r="CQG76"/>
      <c r="CQH76"/>
      <c r="CQI76"/>
      <c r="CQJ76"/>
      <c r="CQK76"/>
      <c r="CQL76"/>
      <c r="CQM76"/>
      <c r="CQN76"/>
      <c r="CQO76"/>
      <c r="CQP76"/>
      <c r="CQQ76"/>
      <c r="CQR76"/>
      <c r="CQS76"/>
      <c r="CQT76"/>
      <c r="CQU76"/>
      <c r="CQV76"/>
      <c r="CQW76"/>
      <c r="CQX76"/>
      <c r="CQY76"/>
      <c r="CQZ76"/>
      <c r="CRA76"/>
      <c r="CRB76"/>
      <c r="CRC76"/>
      <c r="CRD76"/>
      <c r="CRE76"/>
      <c r="CRF76"/>
      <c r="CRG76"/>
      <c r="CRH76"/>
      <c r="CRI76"/>
      <c r="CRJ76"/>
      <c r="CRK76"/>
      <c r="CRL76"/>
      <c r="CRM76"/>
      <c r="CRN76"/>
      <c r="CRO76"/>
      <c r="CRP76"/>
      <c r="CRQ76"/>
      <c r="CRR76"/>
      <c r="CRS76"/>
      <c r="CRT76"/>
      <c r="CRU76"/>
    </row>
    <row r="77" spans="2:2517" s="28" customFormat="1" ht="18" hidden="1" customHeight="1" x14ac:dyDescent="0.25">
      <c r="B77" s="17"/>
      <c r="C77" s="17"/>
      <c r="D77" s="17"/>
      <c r="E77" s="17"/>
      <c r="F77" s="17"/>
      <c r="G77" s="17" t="s">
        <v>12</v>
      </c>
      <c r="H77" s="17" t="s">
        <v>16</v>
      </c>
      <c r="I77" s="17"/>
      <c r="J77" s="17"/>
      <c r="K77" s="13"/>
      <c r="L77" s="17" t="s">
        <v>12</v>
      </c>
      <c r="M77" s="17" t="s">
        <v>16</v>
      </c>
      <c r="N77" s="17"/>
      <c r="O77" s="17"/>
      <c r="P77" s="13"/>
      <c r="Q77" s="17" t="s">
        <v>12</v>
      </c>
      <c r="R77" s="17" t="s">
        <v>16</v>
      </c>
      <c r="S77" s="16">
        <f t="shared" si="11"/>
        <v>0.01</v>
      </c>
      <c r="T77" s="16">
        <f t="shared" si="11"/>
        <v>0.01</v>
      </c>
      <c r="U77" s="16">
        <f t="shared" si="11"/>
        <v>0.01</v>
      </c>
      <c r="V77" s="16">
        <f t="shared" si="11"/>
        <v>0.01</v>
      </c>
      <c r="W77" s="16">
        <f t="shared" si="11"/>
        <v>0.01</v>
      </c>
      <c r="X77" s="17"/>
      <c r="Y77" s="33">
        <f t="shared" si="12"/>
        <v>32424</v>
      </c>
      <c r="Z77" s="33">
        <f t="shared" si="12"/>
        <v>32751</v>
      </c>
      <c r="AA77" s="33">
        <f t="shared" si="12"/>
        <v>33081</v>
      </c>
      <c r="AB77" s="33">
        <f t="shared" si="12"/>
        <v>33414</v>
      </c>
      <c r="AC77" s="33">
        <f t="shared" si="12"/>
        <v>33750</v>
      </c>
      <c r="AD77" s="33">
        <f t="shared" si="12"/>
        <v>34089</v>
      </c>
      <c r="AE77" s="30"/>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c r="AMG77"/>
      <c r="AMH77"/>
      <c r="AMI77"/>
      <c r="AMJ77"/>
      <c r="AMK77"/>
      <c r="AML77"/>
      <c r="AMM77"/>
      <c r="AMN77"/>
      <c r="AMO77"/>
      <c r="AMP77"/>
      <c r="AMQ77"/>
      <c r="AMR77"/>
      <c r="AMS77"/>
      <c r="AMT77"/>
      <c r="AMU77"/>
      <c r="AMV77"/>
      <c r="AMW77"/>
      <c r="AMX77"/>
      <c r="AMY77"/>
      <c r="AMZ77"/>
      <c r="ANA77"/>
      <c r="ANB77"/>
      <c r="ANC77"/>
      <c r="AND77"/>
      <c r="ANE77"/>
      <c r="ANF77"/>
      <c r="ANG77"/>
      <c r="ANH77"/>
      <c r="ANI77"/>
      <c r="ANJ77"/>
      <c r="ANK77"/>
      <c r="ANL77"/>
      <c r="ANM77"/>
      <c r="ANN77"/>
      <c r="ANO77"/>
      <c r="ANP77"/>
      <c r="ANQ77"/>
      <c r="ANR77"/>
      <c r="ANS77"/>
      <c r="ANT77"/>
      <c r="ANU77"/>
      <c r="ANV77"/>
      <c r="ANW77"/>
      <c r="ANX77"/>
      <c r="ANY77"/>
      <c r="ANZ77"/>
      <c r="AOA77"/>
      <c r="AOB77"/>
      <c r="AOC77"/>
      <c r="AOD77"/>
      <c r="AOE77"/>
      <c r="AOF77"/>
      <c r="AOG77"/>
      <c r="AOH77"/>
      <c r="AOI77"/>
      <c r="AOJ77"/>
      <c r="AOK77"/>
      <c r="AOL77"/>
      <c r="AOM77"/>
      <c r="AON77"/>
      <c r="AOO77"/>
      <c r="AOP77"/>
      <c r="AOQ77"/>
      <c r="AOR77"/>
      <c r="AOS77"/>
      <c r="AOT77"/>
      <c r="AOU77"/>
      <c r="AOV77"/>
      <c r="AOW77"/>
      <c r="AOX77"/>
      <c r="AOY77"/>
      <c r="AOZ77"/>
      <c r="APA77"/>
      <c r="APB77"/>
      <c r="APC77"/>
      <c r="APD77"/>
      <c r="APE77"/>
      <c r="APF77"/>
      <c r="APG77"/>
      <c r="APH77"/>
      <c r="API77"/>
      <c r="APJ77"/>
      <c r="APK77"/>
      <c r="APL77"/>
      <c r="APM77"/>
      <c r="APN77"/>
      <c r="APO77"/>
      <c r="APP77"/>
      <c r="APQ77"/>
      <c r="APR77"/>
      <c r="APS77"/>
      <c r="APT77"/>
      <c r="APU77"/>
      <c r="APV77"/>
      <c r="APW77"/>
      <c r="APX77"/>
      <c r="APY77"/>
      <c r="APZ77"/>
      <c r="AQA77"/>
      <c r="AQB77"/>
      <c r="AQC77"/>
      <c r="AQD77"/>
      <c r="AQE77"/>
      <c r="AQF77"/>
      <c r="AQG77"/>
      <c r="AQH77"/>
      <c r="AQI77"/>
      <c r="AQJ77"/>
      <c r="AQK77"/>
      <c r="AQL77"/>
      <c r="AQM77"/>
      <c r="AQN77"/>
      <c r="AQO77"/>
      <c r="AQP77"/>
      <c r="AQQ77"/>
      <c r="AQR77"/>
      <c r="AQS77"/>
      <c r="AQT77"/>
      <c r="AQU77"/>
      <c r="AQV77"/>
      <c r="AQW77"/>
      <c r="AQX77"/>
      <c r="AQY77"/>
      <c r="AQZ77"/>
      <c r="ARA77"/>
      <c r="ARB77"/>
      <c r="ARC77"/>
      <c r="ARD77"/>
      <c r="ARE77"/>
      <c r="ARF77"/>
      <c r="ARG77"/>
      <c r="ARH77"/>
      <c r="ARI77"/>
      <c r="ARJ77"/>
      <c r="ARK77"/>
      <c r="ARL77"/>
      <c r="ARM77"/>
      <c r="ARN77"/>
      <c r="ARO77"/>
      <c r="ARP77"/>
      <c r="ARQ77"/>
      <c r="ARR77"/>
      <c r="ARS77"/>
      <c r="ART77"/>
      <c r="ARU77"/>
      <c r="ARV77"/>
      <c r="ARW77"/>
      <c r="ARX77"/>
      <c r="ARY77"/>
      <c r="ARZ77"/>
      <c r="ASA77"/>
      <c r="ASB77"/>
      <c r="ASC77"/>
      <c r="ASD77"/>
      <c r="ASE77"/>
      <c r="ASF77"/>
      <c r="ASG77"/>
      <c r="ASH77"/>
      <c r="ASI77"/>
      <c r="ASJ77"/>
      <c r="ASK77"/>
      <c r="ASL77"/>
      <c r="ASM77"/>
      <c r="ASN77"/>
      <c r="ASO77"/>
      <c r="ASP77"/>
      <c r="ASQ77"/>
      <c r="ASR77"/>
      <c r="ASS77"/>
      <c r="AST77"/>
      <c r="ASU77"/>
      <c r="ASV77"/>
      <c r="ASW77"/>
      <c r="ASX77"/>
      <c r="ASY77"/>
      <c r="ASZ77"/>
      <c r="ATA77"/>
      <c r="ATB77"/>
      <c r="ATC77"/>
      <c r="ATD77"/>
      <c r="ATE77"/>
      <c r="ATF77"/>
      <c r="ATG77"/>
      <c r="ATH77"/>
      <c r="ATI77"/>
      <c r="ATJ77"/>
      <c r="ATK77"/>
      <c r="ATL77"/>
      <c r="ATM77"/>
      <c r="ATN77"/>
      <c r="ATO77"/>
      <c r="ATP77"/>
      <c r="ATQ77"/>
      <c r="ATR77"/>
      <c r="ATS77"/>
      <c r="ATT77"/>
      <c r="ATU77"/>
      <c r="ATV77"/>
      <c r="ATW77"/>
      <c r="ATX77"/>
      <c r="ATY77"/>
      <c r="ATZ77"/>
      <c r="AUA77"/>
      <c r="AUB77"/>
      <c r="AUC77"/>
      <c r="AUD77"/>
      <c r="AUE77"/>
      <c r="AUF77"/>
      <c r="AUG77"/>
      <c r="AUH77"/>
      <c r="AUI77"/>
      <c r="AUJ77"/>
      <c r="AUK77"/>
      <c r="AUL77"/>
      <c r="AUM77"/>
      <c r="AUN77"/>
      <c r="AUO77"/>
      <c r="AUP77"/>
      <c r="AUQ77"/>
      <c r="AUR77"/>
      <c r="AUS77"/>
      <c r="AUT77"/>
      <c r="AUU77"/>
      <c r="AUV77"/>
      <c r="AUW77"/>
      <c r="AUX77"/>
      <c r="AUY77"/>
      <c r="AUZ77"/>
      <c r="AVA77"/>
      <c r="AVB77"/>
      <c r="AVC77"/>
      <c r="AVD77"/>
      <c r="AVE77"/>
      <c r="AVF77"/>
      <c r="AVG77"/>
      <c r="AVH77"/>
      <c r="AVI77"/>
      <c r="AVJ77"/>
      <c r="AVK77"/>
      <c r="AVL77"/>
      <c r="AVM77"/>
      <c r="AVN77"/>
      <c r="AVO77"/>
      <c r="AVP77"/>
      <c r="AVQ77"/>
      <c r="AVR77"/>
      <c r="AVS77"/>
      <c r="AVT77"/>
      <c r="AVU77"/>
      <c r="AVV77"/>
      <c r="AVW77"/>
      <c r="AVX77"/>
      <c r="AVY77"/>
      <c r="AVZ77"/>
      <c r="AWA77"/>
      <c r="AWB77"/>
      <c r="AWC77"/>
      <c r="AWD77"/>
      <c r="AWE77"/>
      <c r="AWF77"/>
      <c r="AWG77"/>
      <c r="AWH77"/>
      <c r="AWI77"/>
      <c r="AWJ77"/>
      <c r="AWK77"/>
      <c r="AWL77"/>
      <c r="AWM77"/>
      <c r="AWN77"/>
      <c r="AWO77"/>
      <c r="AWP77"/>
      <c r="AWQ77"/>
      <c r="AWR77"/>
      <c r="AWS77"/>
      <c r="AWT77"/>
      <c r="AWU77"/>
      <c r="AWV77"/>
      <c r="AWW77"/>
      <c r="AWX77"/>
      <c r="AWY77"/>
      <c r="AWZ77"/>
      <c r="AXA77"/>
      <c r="AXB77"/>
      <c r="AXC77"/>
      <c r="AXD77"/>
      <c r="AXE77"/>
      <c r="AXF77"/>
      <c r="AXG77"/>
      <c r="AXH77"/>
      <c r="AXI77"/>
      <c r="AXJ77"/>
      <c r="AXK77"/>
      <c r="AXL77"/>
      <c r="AXM77"/>
      <c r="AXN77"/>
      <c r="AXO77"/>
      <c r="AXP77"/>
      <c r="AXQ77"/>
      <c r="AXR77"/>
      <c r="AXS77"/>
      <c r="AXT77"/>
      <c r="AXU77"/>
      <c r="AXV77"/>
      <c r="AXW77"/>
      <c r="AXX77"/>
      <c r="AXY77"/>
      <c r="AXZ77"/>
      <c r="AYA77"/>
      <c r="AYB77"/>
      <c r="AYC77"/>
      <c r="AYD77"/>
      <c r="AYE77"/>
      <c r="AYF77"/>
      <c r="AYG77"/>
      <c r="AYH77"/>
      <c r="AYI77"/>
      <c r="AYJ77"/>
      <c r="AYK77"/>
      <c r="AYL77"/>
      <c r="AYM77"/>
      <c r="AYN77"/>
      <c r="AYO77"/>
      <c r="AYP77"/>
      <c r="AYQ77"/>
      <c r="AYR77"/>
      <c r="AYS77"/>
      <c r="AYT77"/>
      <c r="AYU77"/>
      <c r="AYV77"/>
      <c r="AYW77"/>
      <c r="AYX77"/>
      <c r="AYY77"/>
      <c r="AYZ77"/>
      <c r="AZA77"/>
      <c r="AZB77"/>
      <c r="AZC77"/>
      <c r="AZD77"/>
      <c r="AZE77"/>
      <c r="AZF77"/>
      <c r="AZG77"/>
      <c r="AZH77"/>
      <c r="AZI77"/>
      <c r="AZJ77"/>
      <c r="AZK77"/>
      <c r="AZL77"/>
      <c r="AZM77"/>
      <c r="AZN77"/>
      <c r="AZO77"/>
      <c r="AZP77"/>
      <c r="AZQ77"/>
      <c r="AZR77"/>
      <c r="AZS77"/>
      <c r="AZT77"/>
      <c r="AZU77"/>
      <c r="AZV77"/>
      <c r="AZW77"/>
      <c r="AZX77"/>
      <c r="AZY77"/>
      <c r="AZZ77"/>
      <c r="BAA77"/>
      <c r="BAB77"/>
      <c r="BAC77"/>
      <c r="BAD77"/>
      <c r="BAE77"/>
      <c r="BAF77"/>
      <c r="BAG77"/>
      <c r="BAH77"/>
      <c r="BAI77"/>
      <c r="BAJ77"/>
      <c r="BAK77"/>
      <c r="BAL77"/>
      <c r="BAM77"/>
      <c r="BAN77"/>
      <c r="BAO77"/>
      <c r="BAP77"/>
      <c r="BAQ77"/>
      <c r="BAR77"/>
      <c r="BAS77"/>
      <c r="BAT77"/>
      <c r="BAU77"/>
      <c r="BAV77"/>
      <c r="BAW77"/>
      <c r="BAX77"/>
      <c r="BAY77"/>
      <c r="BAZ77"/>
      <c r="BBA77"/>
      <c r="BBB77"/>
      <c r="BBC77"/>
      <c r="BBD77"/>
      <c r="BBE77"/>
      <c r="BBF77"/>
      <c r="BBG77"/>
      <c r="BBH77"/>
      <c r="BBI77"/>
      <c r="BBJ77"/>
      <c r="BBK77"/>
      <c r="BBL77"/>
      <c r="BBM77"/>
      <c r="BBN77"/>
      <c r="BBO77"/>
      <c r="BBP77"/>
      <c r="BBQ77"/>
      <c r="BBR77"/>
      <c r="BBS77"/>
      <c r="BBT77"/>
      <c r="BBU77"/>
      <c r="BBV77"/>
      <c r="BBW77"/>
      <c r="BBX77"/>
      <c r="BBY77"/>
      <c r="BBZ77"/>
      <c r="BCA77"/>
      <c r="BCB77"/>
      <c r="BCC77"/>
      <c r="BCD77"/>
      <c r="BCE77"/>
      <c r="BCF77"/>
      <c r="BCG77"/>
      <c r="BCH77"/>
      <c r="BCI77"/>
      <c r="BCJ77"/>
      <c r="BCK77"/>
      <c r="BCL77"/>
      <c r="BCM77"/>
      <c r="BCN77"/>
      <c r="BCO77"/>
      <c r="BCP77"/>
      <c r="BCQ77"/>
      <c r="BCR77"/>
      <c r="BCS77"/>
      <c r="BCT77"/>
      <c r="BCU77"/>
      <c r="BCV77"/>
      <c r="BCW77"/>
      <c r="BCX77"/>
      <c r="BCY77"/>
      <c r="BCZ77"/>
      <c r="BDA77"/>
      <c r="BDB77"/>
      <c r="BDC77"/>
      <c r="BDD77"/>
      <c r="BDE77"/>
      <c r="BDF77"/>
      <c r="BDG77"/>
      <c r="BDH77"/>
      <c r="BDI77"/>
      <c r="BDJ77"/>
      <c r="BDK77"/>
      <c r="BDL77"/>
      <c r="BDM77"/>
      <c r="BDN77"/>
      <c r="BDO77"/>
      <c r="BDP77"/>
      <c r="BDQ77"/>
      <c r="BDR77"/>
      <c r="BDS77"/>
      <c r="BDT77"/>
      <c r="BDU77"/>
      <c r="BDV77"/>
      <c r="BDW77"/>
      <c r="BDX77"/>
      <c r="BDY77"/>
      <c r="BDZ77"/>
      <c r="BEA77"/>
      <c r="BEB77"/>
      <c r="BEC77"/>
      <c r="BED77"/>
      <c r="BEE77"/>
      <c r="BEF77"/>
      <c r="BEG77"/>
      <c r="BEH77"/>
      <c r="BEI77"/>
      <c r="BEJ77"/>
      <c r="BEK77"/>
      <c r="BEL77"/>
      <c r="BEM77"/>
      <c r="BEN77"/>
      <c r="BEO77"/>
      <c r="BEP77"/>
      <c r="BEQ77"/>
      <c r="BER77"/>
      <c r="BES77"/>
      <c r="BET77"/>
      <c r="BEU77"/>
      <c r="BEV77"/>
      <c r="BEW77"/>
      <c r="BEX77"/>
      <c r="BEY77"/>
      <c r="BEZ77"/>
      <c r="BFA77"/>
      <c r="BFB77"/>
      <c r="BFC77"/>
      <c r="BFD77"/>
      <c r="BFE77"/>
      <c r="BFF77"/>
      <c r="BFG77"/>
      <c r="BFH77"/>
      <c r="BFI77"/>
      <c r="BFJ77"/>
      <c r="BFK77"/>
      <c r="BFL77"/>
      <c r="BFM77"/>
      <c r="BFN77"/>
      <c r="BFO77"/>
      <c r="BFP77"/>
      <c r="BFQ77"/>
      <c r="BFR77"/>
      <c r="BFS77"/>
      <c r="BFT77"/>
      <c r="BFU77"/>
      <c r="BFV77"/>
      <c r="BFW77"/>
      <c r="BFX77"/>
      <c r="BFY77"/>
      <c r="BFZ77"/>
      <c r="BGA77"/>
      <c r="BGB77"/>
      <c r="BGC77"/>
      <c r="BGD77"/>
      <c r="BGE77"/>
      <c r="BGF77"/>
      <c r="BGG77"/>
      <c r="BGH77"/>
      <c r="BGI77"/>
      <c r="BGJ77"/>
      <c r="BGK77"/>
      <c r="BGL77"/>
      <c r="BGM77"/>
      <c r="BGN77"/>
      <c r="BGO77"/>
      <c r="BGP77"/>
      <c r="BGQ77"/>
      <c r="BGR77"/>
      <c r="BGS77"/>
      <c r="BGT77"/>
      <c r="BGU77"/>
      <c r="BGV77"/>
      <c r="BGW77"/>
      <c r="BGX77"/>
      <c r="BGY77"/>
      <c r="BGZ77"/>
      <c r="BHA77"/>
      <c r="BHB77"/>
      <c r="BHC77"/>
      <c r="BHD77"/>
      <c r="BHE77"/>
      <c r="BHF77"/>
      <c r="BHG77"/>
      <c r="BHH77"/>
      <c r="BHI77"/>
      <c r="BHJ77"/>
      <c r="BHK77"/>
      <c r="BHL77"/>
      <c r="BHM77"/>
      <c r="BHN77"/>
      <c r="BHO77"/>
      <c r="BHP77"/>
      <c r="BHQ77"/>
      <c r="BHR77"/>
      <c r="BHS77"/>
      <c r="BHT77"/>
      <c r="BHU77"/>
      <c r="BHV77"/>
      <c r="BHW77"/>
      <c r="BHX77"/>
      <c r="BHY77"/>
      <c r="BHZ77"/>
      <c r="BIA77"/>
      <c r="BIB77"/>
      <c r="BIC77"/>
      <c r="BID77"/>
      <c r="BIE77"/>
      <c r="BIF77"/>
      <c r="BIG77"/>
      <c r="BIH77"/>
      <c r="BII77"/>
      <c r="BIJ77"/>
      <c r="BIK77"/>
      <c r="BIL77"/>
      <c r="BIM77"/>
      <c r="BIN77"/>
      <c r="BIO77"/>
      <c r="BIP77"/>
      <c r="BIQ77"/>
      <c r="BIR77"/>
      <c r="BIS77"/>
      <c r="BIT77"/>
      <c r="BIU77"/>
      <c r="BIV77"/>
      <c r="BIW77"/>
      <c r="BIX77"/>
      <c r="BIY77"/>
      <c r="BIZ77"/>
      <c r="BJA77"/>
      <c r="BJB77"/>
      <c r="BJC77"/>
      <c r="BJD77"/>
      <c r="BJE77"/>
      <c r="BJF77"/>
      <c r="BJG77"/>
      <c r="BJH77"/>
      <c r="BJI77"/>
      <c r="BJJ77"/>
      <c r="BJK77"/>
      <c r="BJL77"/>
      <c r="BJM77"/>
      <c r="BJN77"/>
      <c r="BJO77"/>
      <c r="BJP77"/>
      <c r="BJQ77"/>
      <c r="BJR77"/>
      <c r="BJS77"/>
      <c r="BJT77"/>
      <c r="BJU77"/>
      <c r="BJV77"/>
      <c r="BJW77"/>
      <c r="BJX77"/>
      <c r="BJY77"/>
      <c r="BJZ77"/>
      <c r="BKA77"/>
      <c r="BKB77"/>
      <c r="BKC77"/>
      <c r="BKD77"/>
      <c r="BKE77"/>
      <c r="BKF77"/>
      <c r="BKG77"/>
      <c r="BKH77"/>
      <c r="BKI77"/>
      <c r="BKJ77"/>
      <c r="BKK77"/>
      <c r="BKL77"/>
      <c r="BKM77"/>
      <c r="BKN77"/>
      <c r="BKO77"/>
      <c r="BKP77"/>
      <c r="BKQ77"/>
      <c r="BKR77"/>
      <c r="BKS77"/>
      <c r="BKT77"/>
      <c r="BKU77"/>
      <c r="BKV77"/>
      <c r="BKW77"/>
      <c r="BKX77"/>
      <c r="BKY77"/>
      <c r="BKZ77"/>
      <c r="BLA77"/>
      <c r="BLB77"/>
      <c r="BLC77"/>
      <c r="BLD77"/>
      <c r="BLE77"/>
      <c r="BLF77"/>
      <c r="BLG77"/>
      <c r="BLH77"/>
      <c r="BLI77"/>
      <c r="BLJ77"/>
      <c r="BLK77"/>
      <c r="BLL77"/>
      <c r="BLM77"/>
      <c r="BLN77"/>
      <c r="BLO77"/>
      <c r="BLP77"/>
      <c r="BLQ77"/>
      <c r="BLR77"/>
      <c r="BLS77"/>
      <c r="BLT77"/>
      <c r="BLU77"/>
      <c r="BLV77"/>
      <c r="BLW77"/>
      <c r="BLX77"/>
      <c r="BLY77"/>
      <c r="BLZ77"/>
      <c r="BMA77"/>
      <c r="BMB77"/>
      <c r="BMC77"/>
      <c r="BMD77"/>
      <c r="BME77"/>
      <c r="BMF77"/>
      <c r="BMG77"/>
      <c r="BMH77"/>
      <c r="BMI77"/>
      <c r="BMJ77"/>
      <c r="BMK77"/>
      <c r="BML77"/>
      <c r="BMM77"/>
      <c r="BMN77"/>
      <c r="BMO77"/>
      <c r="BMP77"/>
      <c r="BMQ77"/>
      <c r="BMR77"/>
      <c r="BMS77"/>
      <c r="BMT77"/>
      <c r="BMU77"/>
      <c r="BMV77"/>
      <c r="BMW77"/>
      <c r="BMX77"/>
      <c r="BMY77"/>
      <c r="BMZ77"/>
      <c r="BNA77"/>
      <c r="BNB77"/>
      <c r="BNC77"/>
      <c r="BND77"/>
      <c r="BNE77"/>
      <c r="BNF77"/>
      <c r="BNG77"/>
      <c r="BNH77"/>
      <c r="BNI77"/>
      <c r="BNJ77"/>
      <c r="BNK77"/>
      <c r="BNL77"/>
      <c r="BNM77"/>
      <c r="BNN77"/>
      <c r="BNO77"/>
      <c r="BNP77"/>
      <c r="BNQ77"/>
      <c r="BNR77"/>
      <c r="BNS77"/>
      <c r="BNT77"/>
      <c r="BNU77"/>
      <c r="BNV77"/>
      <c r="BNW77"/>
      <c r="BNX77"/>
      <c r="BNY77"/>
      <c r="BNZ77"/>
      <c r="BOA77"/>
      <c r="BOB77"/>
      <c r="BOC77"/>
      <c r="BOD77"/>
      <c r="BOE77"/>
      <c r="BOF77"/>
      <c r="BOG77"/>
      <c r="BOH77"/>
      <c r="BOI77"/>
      <c r="BOJ77"/>
      <c r="BOK77"/>
      <c r="BOL77"/>
      <c r="BOM77"/>
      <c r="BON77"/>
      <c r="BOO77"/>
      <c r="BOP77"/>
      <c r="BOQ77"/>
      <c r="BOR77"/>
      <c r="BOS77"/>
      <c r="BOT77"/>
      <c r="BOU77"/>
      <c r="BOV77"/>
      <c r="BOW77"/>
      <c r="BOX77"/>
      <c r="BOY77"/>
      <c r="BOZ77"/>
      <c r="BPA77"/>
      <c r="BPB77"/>
      <c r="BPC77"/>
      <c r="BPD77"/>
      <c r="BPE77"/>
      <c r="BPF77"/>
      <c r="BPG77"/>
      <c r="BPH77"/>
      <c r="BPI77"/>
      <c r="BPJ77"/>
      <c r="BPK77"/>
      <c r="BPL77"/>
      <c r="BPM77"/>
      <c r="BPN77"/>
      <c r="BPO77"/>
      <c r="BPP77"/>
      <c r="BPQ77"/>
      <c r="BPR77"/>
      <c r="BPS77"/>
      <c r="BPT77"/>
      <c r="BPU77"/>
      <c r="BPV77"/>
      <c r="BPW77"/>
      <c r="BPX77"/>
      <c r="BPY77"/>
      <c r="BPZ77"/>
      <c r="BQA77"/>
      <c r="BQB77"/>
      <c r="BQC77"/>
      <c r="BQD77"/>
      <c r="BQE77"/>
      <c r="BQF77"/>
      <c r="BQG77"/>
      <c r="BQH77"/>
      <c r="BQI77"/>
      <c r="BQJ77"/>
      <c r="BQK77"/>
      <c r="BQL77"/>
      <c r="BQM77"/>
      <c r="BQN77"/>
      <c r="BQO77"/>
      <c r="BQP77"/>
      <c r="BQQ77"/>
      <c r="BQR77"/>
      <c r="BQS77"/>
      <c r="BQT77"/>
      <c r="BQU77"/>
      <c r="BQV77"/>
      <c r="BQW77"/>
      <c r="BQX77"/>
      <c r="BQY77"/>
      <c r="BQZ77"/>
      <c r="BRA77"/>
      <c r="BRB77"/>
      <c r="BRC77"/>
      <c r="BRD77"/>
      <c r="BRE77"/>
      <c r="BRF77"/>
      <c r="BRG77"/>
      <c r="BRH77"/>
      <c r="BRI77"/>
      <c r="BRJ77"/>
      <c r="BRK77"/>
      <c r="BRL77"/>
      <c r="BRM77"/>
      <c r="BRN77"/>
      <c r="BRO77"/>
      <c r="BRP77"/>
      <c r="BRQ77"/>
      <c r="BRR77"/>
      <c r="BRS77"/>
      <c r="BRT77"/>
      <c r="BRU77"/>
      <c r="BRV77"/>
      <c r="BRW77"/>
      <c r="BRX77"/>
      <c r="BRY77"/>
      <c r="BRZ77"/>
      <c r="BSA77"/>
      <c r="BSB77"/>
      <c r="BSC77"/>
      <c r="BSD77"/>
      <c r="BSE77"/>
      <c r="BSF77"/>
      <c r="BSG77"/>
      <c r="BSH77"/>
      <c r="BSI77"/>
      <c r="BSJ77"/>
      <c r="BSK77"/>
      <c r="BSL77"/>
      <c r="BSM77"/>
      <c r="BSN77"/>
      <c r="BSO77"/>
      <c r="BSP77"/>
      <c r="BSQ77"/>
      <c r="BSR77"/>
      <c r="BSS77"/>
      <c r="BST77"/>
      <c r="BSU77"/>
      <c r="BSV77"/>
      <c r="BSW77"/>
      <c r="BSX77"/>
      <c r="BSY77"/>
      <c r="BSZ77"/>
      <c r="BTA77"/>
      <c r="BTB77"/>
      <c r="BTC77"/>
      <c r="BTD77"/>
      <c r="BTE77"/>
      <c r="BTF77"/>
      <c r="BTG77"/>
      <c r="BTH77"/>
      <c r="BTI77"/>
      <c r="BTJ77"/>
      <c r="BTK77"/>
      <c r="BTL77"/>
      <c r="BTM77"/>
      <c r="BTN77"/>
      <c r="BTO77"/>
      <c r="BTP77"/>
      <c r="BTQ77"/>
      <c r="BTR77"/>
      <c r="BTS77"/>
      <c r="BTT77"/>
      <c r="BTU77"/>
      <c r="BTV77"/>
      <c r="BTW77"/>
      <c r="BTX77"/>
      <c r="BTY77"/>
      <c r="BTZ77"/>
      <c r="BUA77"/>
      <c r="BUB77"/>
      <c r="BUC77"/>
      <c r="BUD77"/>
      <c r="BUE77"/>
      <c r="BUF77"/>
      <c r="BUG77"/>
      <c r="BUH77"/>
      <c r="BUI77"/>
      <c r="BUJ77"/>
      <c r="BUK77"/>
      <c r="BUL77"/>
      <c r="BUM77"/>
      <c r="BUN77"/>
      <c r="BUO77"/>
      <c r="BUP77"/>
      <c r="BUQ77"/>
      <c r="BUR77"/>
      <c r="BUS77"/>
      <c r="BUT77"/>
      <c r="BUU77"/>
      <c r="BUV77"/>
      <c r="BUW77"/>
      <c r="BUX77"/>
      <c r="BUY77"/>
      <c r="BUZ77"/>
      <c r="BVA77"/>
      <c r="BVB77"/>
      <c r="BVC77"/>
      <c r="BVD77"/>
      <c r="BVE77"/>
      <c r="BVF77"/>
      <c r="BVG77"/>
      <c r="BVH77"/>
      <c r="BVI77"/>
      <c r="BVJ77"/>
      <c r="BVK77"/>
      <c r="BVL77"/>
      <c r="BVM77"/>
      <c r="BVN77"/>
      <c r="BVO77"/>
      <c r="BVP77"/>
      <c r="BVQ77"/>
      <c r="BVR77"/>
      <c r="BVS77"/>
      <c r="BVT77"/>
      <c r="BVU77"/>
      <c r="BVV77"/>
      <c r="BVW77"/>
      <c r="BVX77"/>
      <c r="BVY77"/>
      <c r="BVZ77"/>
      <c r="BWA77"/>
      <c r="BWB77"/>
      <c r="BWC77"/>
      <c r="BWD77"/>
      <c r="BWE77"/>
      <c r="BWF77"/>
      <c r="BWG77"/>
      <c r="BWH77"/>
      <c r="BWI77"/>
      <c r="BWJ77"/>
      <c r="BWK77"/>
      <c r="BWL77"/>
      <c r="BWM77"/>
      <c r="BWN77"/>
      <c r="BWO77"/>
      <c r="BWP77"/>
      <c r="BWQ77"/>
      <c r="BWR77"/>
      <c r="BWS77"/>
      <c r="BWT77"/>
      <c r="BWU77"/>
      <c r="BWV77"/>
      <c r="BWW77"/>
      <c r="BWX77"/>
      <c r="BWY77"/>
      <c r="BWZ77"/>
      <c r="BXA77"/>
      <c r="BXB77"/>
      <c r="BXC77"/>
      <c r="BXD77"/>
      <c r="BXE77"/>
      <c r="BXF77"/>
      <c r="BXG77"/>
      <c r="BXH77"/>
      <c r="BXI77"/>
      <c r="BXJ77"/>
      <c r="BXK77"/>
      <c r="BXL77"/>
      <c r="BXM77"/>
      <c r="BXN77"/>
      <c r="BXO77"/>
      <c r="BXP77"/>
      <c r="BXQ77"/>
      <c r="BXR77"/>
      <c r="BXS77"/>
      <c r="BXT77"/>
      <c r="BXU77"/>
      <c r="BXV77"/>
      <c r="BXW77"/>
      <c r="BXX77"/>
      <c r="BXY77"/>
      <c r="BXZ77"/>
      <c r="BYA77"/>
      <c r="BYB77"/>
      <c r="BYC77"/>
      <c r="BYD77"/>
      <c r="BYE77"/>
      <c r="BYF77"/>
      <c r="BYG77"/>
      <c r="BYH77"/>
      <c r="BYI77"/>
      <c r="BYJ77"/>
      <c r="BYK77"/>
      <c r="BYL77"/>
      <c r="BYM77"/>
      <c r="BYN77"/>
      <c r="BYO77"/>
      <c r="BYP77"/>
      <c r="BYQ77"/>
      <c r="BYR77"/>
      <c r="BYS77"/>
      <c r="BYT77"/>
      <c r="BYU77"/>
      <c r="BYV77"/>
      <c r="BYW77"/>
      <c r="BYX77"/>
      <c r="BYY77"/>
      <c r="BYZ77"/>
      <c r="BZA77"/>
      <c r="BZB77"/>
      <c r="BZC77"/>
      <c r="BZD77"/>
      <c r="BZE77"/>
      <c r="BZF77"/>
      <c r="BZG77"/>
      <c r="BZH77"/>
      <c r="BZI77"/>
      <c r="BZJ77"/>
      <c r="BZK77"/>
      <c r="BZL77"/>
      <c r="BZM77"/>
      <c r="BZN77"/>
      <c r="BZO77"/>
      <c r="BZP77"/>
      <c r="BZQ77"/>
      <c r="BZR77"/>
      <c r="BZS77"/>
      <c r="BZT77"/>
      <c r="BZU77"/>
      <c r="BZV77"/>
      <c r="BZW77"/>
      <c r="BZX77"/>
      <c r="BZY77"/>
      <c r="BZZ77"/>
      <c r="CAA77"/>
      <c r="CAB77"/>
      <c r="CAC77"/>
      <c r="CAD77"/>
      <c r="CAE77"/>
      <c r="CAF77"/>
      <c r="CAG77"/>
      <c r="CAH77"/>
      <c r="CAI77"/>
      <c r="CAJ77"/>
      <c r="CAK77"/>
      <c r="CAL77"/>
      <c r="CAM77"/>
      <c r="CAN77"/>
      <c r="CAO77"/>
      <c r="CAP77"/>
      <c r="CAQ77"/>
      <c r="CAR77"/>
      <c r="CAS77"/>
      <c r="CAT77"/>
      <c r="CAU77"/>
      <c r="CAV77"/>
      <c r="CAW77"/>
      <c r="CAX77"/>
      <c r="CAY77"/>
      <c r="CAZ77"/>
      <c r="CBA77"/>
      <c r="CBB77"/>
      <c r="CBC77"/>
      <c r="CBD77"/>
      <c r="CBE77"/>
      <c r="CBF77"/>
      <c r="CBG77"/>
      <c r="CBH77"/>
      <c r="CBI77"/>
      <c r="CBJ77"/>
      <c r="CBK77"/>
      <c r="CBL77"/>
      <c r="CBM77"/>
      <c r="CBN77"/>
      <c r="CBO77"/>
      <c r="CBP77"/>
      <c r="CBQ77"/>
      <c r="CBR77"/>
      <c r="CBS77"/>
      <c r="CBT77"/>
      <c r="CBU77"/>
      <c r="CBV77"/>
      <c r="CBW77"/>
      <c r="CBX77"/>
      <c r="CBY77"/>
      <c r="CBZ77"/>
      <c r="CCA77"/>
      <c r="CCB77"/>
      <c r="CCC77"/>
      <c r="CCD77"/>
      <c r="CCE77"/>
      <c r="CCF77"/>
      <c r="CCG77"/>
      <c r="CCH77"/>
      <c r="CCI77"/>
      <c r="CCJ77"/>
      <c r="CCK77"/>
      <c r="CCL77"/>
      <c r="CCM77"/>
      <c r="CCN77"/>
      <c r="CCO77"/>
      <c r="CCP77"/>
      <c r="CCQ77"/>
      <c r="CCR77"/>
      <c r="CCS77"/>
      <c r="CCT77"/>
      <c r="CCU77"/>
      <c r="CCV77"/>
      <c r="CCW77"/>
      <c r="CCX77"/>
      <c r="CCY77"/>
      <c r="CCZ77"/>
      <c r="CDA77"/>
      <c r="CDB77"/>
      <c r="CDC77"/>
      <c r="CDD77"/>
      <c r="CDE77"/>
      <c r="CDF77"/>
      <c r="CDG77"/>
      <c r="CDH77"/>
      <c r="CDI77"/>
      <c r="CDJ77"/>
      <c r="CDK77"/>
      <c r="CDL77"/>
      <c r="CDM77"/>
      <c r="CDN77"/>
      <c r="CDO77"/>
      <c r="CDP77"/>
      <c r="CDQ77"/>
      <c r="CDR77"/>
      <c r="CDS77"/>
      <c r="CDT77"/>
      <c r="CDU77"/>
      <c r="CDV77"/>
      <c r="CDW77"/>
      <c r="CDX77"/>
      <c r="CDY77"/>
      <c r="CDZ77"/>
      <c r="CEA77"/>
      <c r="CEB77"/>
      <c r="CEC77"/>
      <c r="CED77"/>
      <c r="CEE77"/>
      <c r="CEF77"/>
      <c r="CEG77"/>
      <c r="CEH77"/>
      <c r="CEI77"/>
      <c r="CEJ77"/>
      <c r="CEK77"/>
      <c r="CEL77"/>
      <c r="CEM77"/>
      <c r="CEN77"/>
      <c r="CEO77"/>
      <c r="CEP77"/>
      <c r="CEQ77"/>
      <c r="CER77"/>
      <c r="CES77"/>
      <c r="CET77"/>
      <c r="CEU77"/>
      <c r="CEV77"/>
      <c r="CEW77"/>
      <c r="CEX77"/>
      <c r="CEY77"/>
      <c r="CEZ77"/>
      <c r="CFA77"/>
      <c r="CFB77"/>
      <c r="CFC77"/>
      <c r="CFD77"/>
      <c r="CFE77"/>
      <c r="CFF77"/>
      <c r="CFG77"/>
      <c r="CFH77"/>
      <c r="CFI77"/>
      <c r="CFJ77"/>
      <c r="CFK77"/>
      <c r="CFL77"/>
      <c r="CFM77"/>
      <c r="CFN77"/>
      <c r="CFO77"/>
      <c r="CFP77"/>
      <c r="CFQ77"/>
      <c r="CFR77"/>
      <c r="CFS77"/>
      <c r="CFT77"/>
      <c r="CFU77"/>
      <c r="CFV77"/>
      <c r="CFW77"/>
      <c r="CFX77"/>
      <c r="CFY77"/>
      <c r="CFZ77"/>
      <c r="CGA77"/>
      <c r="CGB77"/>
      <c r="CGC77"/>
      <c r="CGD77"/>
      <c r="CGE77"/>
      <c r="CGF77"/>
      <c r="CGG77"/>
      <c r="CGH77"/>
      <c r="CGI77"/>
      <c r="CGJ77"/>
      <c r="CGK77"/>
      <c r="CGL77"/>
      <c r="CGM77"/>
      <c r="CGN77"/>
      <c r="CGO77"/>
      <c r="CGP77"/>
      <c r="CGQ77"/>
      <c r="CGR77"/>
      <c r="CGS77"/>
      <c r="CGT77"/>
      <c r="CGU77"/>
      <c r="CGV77"/>
      <c r="CGW77"/>
      <c r="CGX77"/>
      <c r="CGY77"/>
      <c r="CGZ77"/>
      <c r="CHA77"/>
      <c r="CHB77"/>
      <c r="CHC77"/>
      <c r="CHD77"/>
      <c r="CHE77"/>
      <c r="CHF77"/>
      <c r="CHG77"/>
      <c r="CHH77"/>
      <c r="CHI77"/>
      <c r="CHJ77"/>
      <c r="CHK77"/>
      <c r="CHL77"/>
      <c r="CHM77"/>
      <c r="CHN77"/>
      <c r="CHO77"/>
      <c r="CHP77"/>
      <c r="CHQ77"/>
      <c r="CHR77"/>
      <c r="CHS77"/>
      <c r="CHT77"/>
      <c r="CHU77"/>
      <c r="CHV77"/>
      <c r="CHW77"/>
      <c r="CHX77"/>
      <c r="CHY77"/>
      <c r="CHZ77"/>
      <c r="CIA77"/>
      <c r="CIB77"/>
      <c r="CIC77"/>
      <c r="CID77"/>
      <c r="CIE77"/>
      <c r="CIF77"/>
      <c r="CIG77"/>
      <c r="CIH77"/>
      <c r="CII77"/>
      <c r="CIJ77"/>
      <c r="CIK77"/>
      <c r="CIL77"/>
      <c r="CIM77"/>
      <c r="CIN77"/>
      <c r="CIO77"/>
      <c r="CIP77"/>
      <c r="CIQ77"/>
      <c r="CIR77"/>
      <c r="CIS77"/>
      <c r="CIT77"/>
      <c r="CIU77"/>
      <c r="CIV77"/>
      <c r="CIW77"/>
      <c r="CIX77"/>
      <c r="CIY77"/>
      <c r="CIZ77"/>
      <c r="CJA77"/>
      <c r="CJB77"/>
      <c r="CJC77"/>
      <c r="CJD77"/>
      <c r="CJE77"/>
      <c r="CJF77"/>
      <c r="CJG77"/>
      <c r="CJH77"/>
      <c r="CJI77"/>
      <c r="CJJ77"/>
      <c r="CJK77"/>
      <c r="CJL77"/>
      <c r="CJM77"/>
      <c r="CJN77"/>
      <c r="CJO77"/>
      <c r="CJP77"/>
      <c r="CJQ77"/>
      <c r="CJR77"/>
      <c r="CJS77"/>
      <c r="CJT77"/>
      <c r="CJU77"/>
      <c r="CJV77"/>
      <c r="CJW77"/>
      <c r="CJX77"/>
      <c r="CJY77"/>
      <c r="CJZ77"/>
      <c r="CKA77"/>
      <c r="CKB77"/>
      <c r="CKC77"/>
      <c r="CKD77"/>
      <c r="CKE77"/>
      <c r="CKF77"/>
      <c r="CKG77"/>
      <c r="CKH77"/>
      <c r="CKI77"/>
      <c r="CKJ77"/>
      <c r="CKK77"/>
      <c r="CKL77"/>
      <c r="CKM77"/>
      <c r="CKN77"/>
      <c r="CKO77"/>
      <c r="CKP77"/>
      <c r="CKQ77"/>
      <c r="CKR77"/>
      <c r="CKS77"/>
      <c r="CKT77"/>
      <c r="CKU77"/>
      <c r="CKV77"/>
      <c r="CKW77"/>
      <c r="CKX77"/>
      <c r="CKY77"/>
      <c r="CKZ77"/>
      <c r="CLA77"/>
      <c r="CLB77"/>
      <c r="CLC77"/>
      <c r="CLD77"/>
      <c r="CLE77"/>
      <c r="CLF77"/>
      <c r="CLG77"/>
      <c r="CLH77"/>
      <c r="CLI77"/>
      <c r="CLJ77"/>
      <c r="CLK77"/>
      <c r="CLL77"/>
      <c r="CLM77"/>
      <c r="CLN77"/>
      <c r="CLO77"/>
      <c r="CLP77"/>
      <c r="CLQ77"/>
      <c r="CLR77"/>
      <c r="CLS77"/>
      <c r="CLT77"/>
      <c r="CLU77"/>
      <c r="CLV77"/>
      <c r="CLW77"/>
      <c r="CLX77"/>
      <c r="CLY77"/>
      <c r="CLZ77"/>
      <c r="CMA77"/>
      <c r="CMB77"/>
      <c r="CMC77"/>
      <c r="CMD77"/>
      <c r="CME77"/>
      <c r="CMF77"/>
      <c r="CMG77"/>
      <c r="CMH77"/>
      <c r="CMI77"/>
      <c r="CMJ77"/>
      <c r="CMK77"/>
      <c r="CML77"/>
      <c r="CMM77"/>
      <c r="CMN77"/>
      <c r="CMO77"/>
      <c r="CMP77"/>
      <c r="CMQ77"/>
      <c r="CMR77"/>
      <c r="CMS77"/>
      <c r="CMT77"/>
      <c r="CMU77"/>
      <c r="CMV77"/>
      <c r="CMW77"/>
      <c r="CMX77"/>
      <c r="CMY77"/>
      <c r="CMZ77"/>
      <c r="CNA77"/>
      <c r="CNB77"/>
      <c r="CNC77"/>
      <c r="CND77"/>
      <c r="CNE77"/>
      <c r="CNF77"/>
      <c r="CNG77"/>
      <c r="CNH77"/>
      <c r="CNI77"/>
      <c r="CNJ77"/>
      <c r="CNK77"/>
      <c r="CNL77"/>
      <c r="CNM77"/>
      <c r="CNN77"/>
      <c r="CNO77"/>
      <c r="CNP77"/>
      <c r="CNQ77"/>
      <c r="CNR77"/>
      <c r="CNS77"/>
      <c r="CNT77"/>
      <c r="CNU77"/>
      <c r="CNV77"/>
      <c r="CNW77"/>
      <c r="CNX77"/>
      <c r="CNY77"/>
      <c r="CNZ77"/>
      <c r="COA77"/>
      <c r="COB77"/>
      <c r="COC77"/>
      <c r="COD77"/>
      <c r="COE77"/>
      <c r="COF77"/>
      <c r="COG77"/>
      <c r="COH77"/>
      <c r="COI77"/>
      <c r="COJ77"/>
      <c r="COK77"/>
      <c r="COL77"/>
      <c r="COM77"/>
      <c r="CON77"/>
      <c r="COO77"/>
      <c r="COP77"/>
      <c r="COQ77"/>
      <c r="COR77"/>
      <c r="COS77"/>
      <c r="COT77"/>
      <c r="COU77"/>
      <c r="COV77"/>
      <c r="COW77"/>
      <c r="COX77"/>
      <c r="COY77"/>
      <c r="COZ77"/>
      <c r="CPA77"/>
      <c r="CPB77"/>
      <c r="CPC77"/>
      <c r="CPD77"/>
      <c r="CPE77"/>
      <c r="CPF77"/>
      <c r="CPG77"/>
      <c r="CPH77"/>
      <c r="CPI77"/>
      <c r="CPJ77"/>
      <c r="CPK77"/>
      <c r="CPL77"/>
      <c r="CPM77"/>
      <c r="CPN77"/>
      <c r="CPO77"/>
      <c r="CPP77"/>
      <c r="CPQ77"/>
      <c r="CPR77"/>
      <c r="CPS77"/>
      <c r="CPT77"/>
      <c r="CPU77"/>
      <c r="CPV77"/>
      <c r="CPW77"/>
      <c r="CPX77"/>
      <c r="CPY77"/>
      <c r="CPZ77"/>
      <c r="CQA77"/>
      <c r="CQB77"/>
      <c r="CQC77"/>
      <c r="CQD77"/>
      <c r="CQE77"/>
      <c r="CQF77"/>
      <c r="CQG77"/>
      <c r="CQH77"/>
      <c r="CQI77"/>
      <c r="CQJ77"/>
      <c r="CQK77"/>
      <c r="CQL77"/>
      <c r="CQM77"/>
      <c r="CQN77"/>
      <c r="CQO77"/>
      <c r="CQP77"/>
      <c r="CQQ77"/>
      <c r="CQR77"/>
      <c r="CQS77"/>
      <c r="CQT77"/>
      <c r="CQU77"/>
      <c r="CQV77"/>
      <c r="CQW77"/>
      <c r="CQX77"/>
      <c r="CQY77"/>
      <c r="CQZ77"/>
      <c r="CRA77"/>
      <c r="CRB77"/>
      <c r="CRC77"/>
      <c r="CRD77"/>
      <c r="CRE77"/>
      <c r="CRF77"/>
      <c r="CRG77"/>
      <c r="CRH77"/>
      <c r="CRI77"/>
      <c r="CRJ77"/>
      <c r="CRK77"/>
      <c r="CRL77"/>
      <c r="CRM77"/>
      <c r="CRN77"/>
      <c r="CRO77"/>
      <c r="CRP77"/>
      <c r="CRQ77"/>
      <c r="CRR77"/>
      <c r="CRS77"/>
      <c r="CRT77"/>
      <c r="CRU77"/>
    </row>
    <row r="78" spans="2:2517" s="28" customFormat="1" ht="18" hidden="1" customHeight="1" x14ac:dyDescent="0.25">
      <c r="B78" s="17"/>
      <c r="C78" s="17"/>
      <c r="D78" s="17"/>
      <c r="E78" s="17"/>
      <c r="F78" s="17"/>
      <c r="G78" s="17"/>
      <c r="H78" s="17"/>
      <c r="I78" s="17"/>
      <c r="J78" s="17"/>
      <c r="K78" s="13"/>
      <c r="L78" s="17" t="s">
        <v>18</v>
      </c>
      <c r="M78" s="17" t="s">
        <v>14</v>
      </c>
      <c r="N78" s="17"/>
      <c r="O78" s="17"/>
      <c r="P78" s="13"/>
      <c r="Q78" s="17" t="s">
        <v>18</v>
      </c>
      <c r="R78" s="17" t="s">
        <v>14</v>
      </c>
      <c r="S78" s="16">
        <f t="shared" si="11"/>
        <v>0.03</v>
      </c>
      <c r="T78" s="16">
        <f t="shared" si="11"/>
        <v>0.03</v>
      </c>
      <c r="U78" s="16">
        <f t="shared" si="11"/>
        <v>0.03</v>
      </c>
      <c r="V78" s="16">
        <f t="shared" si="11"/>
        <v>0.03</v>
      </c>
      <c r="W78" s="16">
        <f t="shared" si="11"/>
        <v>0.03</v>
      </c>
      <c r="X78" s="17"/>
      <c r="Y78" s="33">
        <f t="shared" si="12"/>
        <v>11305</v>
      </c>
      <c r="Z78" s="33">
        <f t="shared" si="12"/>
        <v>11646</v>
      </c>
      <c r="AA78" s="33">
        <f t="shared" si="12"/>
        <v>11997</v>
      </c>
      <c r="AB78" s="33">
        <f t="shared" si="12"/>
        <v>12357</v>
      </c>
      <c r="AC78" s="33">
        <f t="shared" si="12"/>
        <v>12729</v>
      </c>
      <c r="AD78" s="33">
        <f t="shared" si="12"/>
        <v>13113</v>
      </c>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c r="AMG78"/>
      <c r="AMH78"/>
      <c r="AMI78"/>
      <c r="AMJ78"/>
      <c r="AMK78"/>
      <c r="AML78"/>
      <c r="AMM78"/>
      <c r="AMN78"/>
      <c r="AMO78"/>
      <c r="AMP78"/>
      <c r="AMQ78"/>
      <c r="AMR78"/>
      <c r="AMS78"/>
      <c r="AMT78"/>
      <c r="AMU78"/>
      <c r="AMV78"/>
      <c r="AMW78"/>
      <c r="AMX78"/>
      <c r="AMY78"/>
      <c r="AMZ78"/>
      <c r="ANA78"/>
      <c r="ANB78"/>
      <c r="ANC78"/>
      <c r="AND78"/>
      <c r="ANE78"/>
      <c r="ANF78"/>
      <c r="ANG78"/>
      <c r="ANH78"/>
      <c r="ANI78"/>
      <c r="ANJ78"/>
      <c r="ANK78"/>
      <c r="ANL78"/>
      <c r="ANM78"/>
      <c r="ANN78"/>
      <c r="ANO78"/>
      <c r="ANP78"/>
      <c r="ANQ78"/>
      <c r="ANR78"/>
      <c r="ANS78"/>
      <c r="ANT78"/>
      <c r="ANU78"/>
      <c r="ANV78"/>
      <c r="ANW78"/>
      <c r="ANX78"/>
      <c r="ANY78"/>
      <c r="ANZ78"/>
      <c r="AOA78"/>
      <c r="AOB78"/>
      <c r="AOC78"/>
      <c r="AOD78"/>
      <c r="AOE78"/>
      <c r="AOF78"/>
      <c r="AOG78"/>
      <c r="AOH78"/>
      <c r="AOI78"/>
      <c r="AOJ78"/>
      <c r="AOK78"/>
      <c r="AOL78"/>
      <c r="AOM78"/>
      <c r="AON78"/>
      <c r="AOO78"/>
      <c r="AOP78"/>
      <c r="AOQ78"/>
      <c r="AOR78"/>
      <c r="AOS78"/>
      <c r="AOT78"/>
      <c r="AOU78"/>
      <c r="AOV78"/>
      <c r="AOW78"/>
      <c r="AOX78"/>
      <c r="AOY78"/>
      <c r="AOZ78"/>
      <c r="APA78"/>
      <c r="APB78"/>
      <c r="APC78"/>
      <c r="APD78"/>
      <c r="APE78"/>
      <c r="APF78"/>
      <c r="APG78"/>
      <c r="APH78"/>
      <c r="API78"/>
      <c r="APJ78"/>
      <c r="APK78"/>
      <c r="APL78"/>
      <c r="APM78"/>
      <c r="APN78"/>
      <c r="APO78"/>
      <c r="APP78"/>
      <c r="APQ78"/>
      <c r="APR78"/>
      <c r="APS78"/>
      <c r="APT78"/>
      <c r="APU78"/>
      <c r="APV78"/>
      <c r="APW78"/>
      <c r="APX78"/>
      <c r="APY78"/>
      <c r="APZ78"/>
      <c r="AQA78"/>
      <c r="AQB78"/>
      <c r="AQC78"/>
      <c r="AQD78"/>
      <c r="AQE78"/>
      <c r="AQF78"/>
      <c r="AQG78"/>
      <c r="AQH78"/>
      <c r="AQI78"/>
      <c r="AQJ78"/>
      <c r="AQK78"/>
      <c r="AQL78"/>
      <c r="AQM78"/>
      <c r="AQN78"/>
      <c r="AQO78"/>
      <c r="AQP78"/>
      <c r="AQQ78"/>
      <c r="AQR78"/>
      <c r="AQS78"/>
      <c r="AQT78"/>
      <c r="AQU78"/>
      <c r="AQV78"/>
      <c r="AQW78"/>
      <c r="AQX78"/>
      <c r="AQY78"/>
      <c r="AQZ78"/>
      <c r="ARA78"/>
      <c r="ARB78"/>
      <c r="ARC78"/>
      <c r="ARD78"/>
      <c r="ARE78"/>
      <c r="ARF78"/>
      <c r="ARG78"/>
      <c r="ARH78"/>
      <c r="ARI78"/>
      <c r="ARJ78"/>
      <c r="ARK78"/>
      <c r="ARL78"/>
      <c r="ARM78"/>
      <c r="ARN78"/>
      <c r="ARO78"/>
      <c r="ARP78"/>
      <c r="ARQ78"/>
      <c r="ARR78"/>
      <c r="ARS78"/>
      <c r="ART78"/>
      <c r="ARU78"/>
      <c r="ARV78"/>
      <c r="ARW78"/>
      <c r="ARX78"/>
      <c r="ARY78"/>
      <c r="ARZ78"/>
      <c r="ASA78"/>
      <c r="ASB78"/>
      <c r="ASC78"/>
      <c r="ASD78"/>
      <c r="ASE78"/>
      <c r="ASF78"/>
      <c r="ASG78"/>
      <c r="ASH78"/>
      <c r="ASI78"/>
      <c r="ASJ78"/>
      <c r="ASK78"/>
      <c r="ASL78"/>
      <c r="ASM78"/>
      <c r="ASN78"/>
      <c r="ASO78"/>
      <c r="ASP78"/>
      <c r="ASQ78"/>
      <c r="ASR78"/>
      <c r="ASS78"/>
      <c r="AST78"/>
      <c r="ASU78"/>
      <c r="ASV78"/>
      <c r="ASW78"/>
      <c r="ASX78"/>
      <c r="ASY78"/>
      <c r="ASZ78"/>
      <c r="ATA78"/>
      <c r="ATB78"/>
      <c r="ATC78"/>
      <c r="ATD78"/>
      <c r="ATE78"/>
      <c r="ATF78"/>
      <c r="ATG78"/>
      <c r="ATH78"/>
      <c r="ATI78"/>
      <c r="ATJ78"/>
      <c r="ATK78"/>
      <c r="ATL78"/>
      <c r="ATM78"/>
      <c r="ATN78"/>
      <c r="ATO78"/>
      <c r="ATP78"/>
      <c r="ATQ78"/>
      <c r="ATR78"/>
      <c r="ATS78"/>
      <c r="ATT78"/>
      <c r="ATU78"/>
      <c r="ATV78"/>
      <c r="ATW78"/>
      <c r="ATX78"/>
      <c r="ATY78"/>
      <c r="ATZ78"/>
      <c r="AUA78"/>
      <c r="AUB78"/>
      <c r="AUC78"/>
      <c r="AUD78"/>
      <c r="AUE78"/>
      <c r="AUF78"/>
      <c r="AUG78"/>
      <c r="AUH78"/>
      <c r="AUI78"/>
      <c r="AUJ78"/>
      <c r="AUK78"/>
      <c r="AUL78"/>
      <c r="AUM78"/>
      <c r="AUN78"/>
      <c r="AUO78"/>
      <c r="AUP78"/>
      <c r="AUQ78"/>
      <c r="AUR78"/>
      <c r="AUS78"/>
      <c r="AUT78"/>
      <c r="AUU78"/>
      <c r="AUV78"/>
      <c r="AUW78"/>
      <c r="AUX78"/>
      <c r="AUY78"/>
      <c r="AUZ78"/>
      <c r="AVA78"/>
      <c r="AVB78"/>
      <c r="AVC78"/>
      <c r="AVD78"/>
      <c r="AVE78"/>
      <c r="AVF78"/>
      <c r="AVG78"/>
      <c r="AVH78"/>
      <c r="AVI78"/>
      <c r="AVJ78"/>
      <c r="AVK78"/>
      <c r="AVL78"/>
      <c r="AVM78"/>
      <c r="AVN78"/>
      <c r="AVO78"/>
      <c r="AVP78"/>
      <c r="AVQ78"/>
      <c r="AVR78"/>
      <c r="AVS78"/>
      <c r="AVT78"/>
      <c r="AVU78"/>
      <c r="AVV78"/>
      <c r="AVW78"/>
      <c r="AVX78"/>
      <c r="AVY78"/>
      <c r="AVZ78"/>
      <c r="AWA78"/>
      <c r="AWB78"/>
      <c r="AWC78"/>
      <c r="AWD78"/>
      <c r="AWE78"/>
      <c r="AWF78"/>
      <c r="AWG78"/>
      <c r="AWH78"/>
      <c r="AWI78"/>
      <c r="AWJ78"/>
      <c r="AWK78"/>
      <c r="AWL78"/>
      <c r="AWM78"/>
      <c r="AWN78"/>
      <c r="AWO78"/>
      <c r="AWP78"/>
      <c r="AWQ78"/>
      <c r="AWR78"/>
      <c r="AWS78"/>
      <c r="AWT78"/>
      <c r="AWU78"/>
      <c r="AWV78"/>
      <c r="AWW78"/>
      <c r="AWX78"/>
      <c r="AWY78"/>
      <c r="AWZ78"/>
      <c r="AXA78"/>
      <c r="AXB78"/>
      <c r="AXC78"/>
      <c r="AXD78"/>
      <c r="AXE78"/>
      <c r="AXF78"/>
      <c r="AXG78"/>
      <c r="AXH78"/>
      <c r="AXI78"/>
      <c r="AXJ78"/>
      <c r="AXK78"/>
      <c r="AXL78"/>
      <c r="AXM78"/>
      <c r="AXN78"/>
      <c r="AXO78"/>
      <c r="AXP78"/>
      <c r="AXQ78"/>
      <c r="AXR78"/>
      <c r="AXS78"/>
      <c r="AXT78"/>
      <c r="AXU78"/>
      <c r="AXV78"/>
      <c r="AXW78"/>
      <c r="AXX78"/>
      <c r="AXY78"/>
      <c r="AXZ78"/>
      <c r="AYA78"/>
      <c r="AYB78"/>
      <c r="AYC78"/>
      <c r="AYD78"/>
      <c r="AYE78"/>
      <c r="AYF78"/>
      <c r="AYG78"/>
      <c r="AYH78"/>
      <c r="AYI78"/>
      <c r="AYJ78"/>
      <c r="AYK78"/>
      <c r="AYL78"/>
      <c r="AYM78"/>
      <c r="AYN78"/>
      <c r="AYO78"/>
      <c r="AYP78"/>
      <c r="AYQ78"/>
      <c r="AYR78"/>
      <c r="AYS78"/>
      <c r="AYT78"/>
      <c r="AYU78"/>
      <c r="AYV78"/>
      <c r="AYW78"/>
      <c r="AYX78"/>
      <c r="AYY78"/>
      <c r="AYZ78"/>
      <c r="AZA78"/>
      <c r="AZB78"/>
      <c r="AZC78"/>
      <c r="AZD78"/>
      <c r="AZE78"/>
      <c r="AZF78"/>
      <c r="AZG78"/>
      <c r="AZH78"/>
      <c r="AZI78"/>
      <c r="AZJ78"/>
      <c r="AZK78"/>
      <c r="AZL78"/>
      <c r="AZM78"/>
      <c r="AZN78"/>
      <c r="AZO78"/>
      <c r="AZP78"/>
      <c r="AZQ78"/>
      <c r="AZR78"/>
      <c r="AZS78"/>
      <c r="AZT78"/>
      <c r="AZU78"/>
      <c r="AZV78"/>
      <c r="AZW78"/>
      <c r="AZX78"/>
      <c r="AZY78"/>
      <c r="AZZ78"/>
      <c r="BAA78"/>
      <c r="BAB78"/>
      <c r="BAC78"/>
      <c r="BAD78"/>
      <c r="BAE78"/>
      <c r="BAF78"/>
      <c r="BAG78"/>
      <c r="BAH78"/>
      <c r="BAI78"/>
      <c r="BAJ78"/>
      <c r="BAK78"/>
      <c r="BAL78"/>
      <c r="BAM78"/>
      <c r="BAN78"/>
      <c r="BAO78"/>
      <c r="BAP78"/>
      <c r="BAQ78"/>
      <c r="BAR78"/>
      <c r="BAS78"/>
      <c r="BAT78"/>
      <c r="BAU78"/>
      <c r="BAV78"/>
      <c r="BAW78"/>
      <c r="BAX78"/>
      <c r="BAY78"/>
      <c r="BAZ78"/>
      <c r="BBA78"/>
      <c r="BBB78"/>
      <c r="BBC78"/>
      <c r="BBD78"/>
      <c r="BBE78"/>
      <c r="BBF78"/>
      <c r="BBG78"/>
      <c r="BBH78"/>
      <c r="BBI78"/>
      <c r="BBJ78"/>
      <c r="BBK78"/>
      <c r="BBL78"/>
      <c r="BBM78"/>
      <c r="BBN78"/>
      <c r="BBO78"/>
      <c r="BBP78"/>
      <c r="BBQ78"/>
      <c r="BBR78"/>
      <c r="BBS78"/>
      <c r="BBT78"/>
      <c r="BBU78"/>
      <c r="BBV78"/>
      <c r="BBW78"/>
      <c r="BBX78"/>
      <c r="BBY78"/>
      <c r="BBZ78"/>
      <c r="BCA78"/>
      <c r="BCB78"/>
      <c r="BCC78"/>
      <c r="BCD78"/>
      <c r="BCE78"/>
      <c r="BCF78"/>
      <c r="BCG78"/>
      <c r="BCH78"/>
      <c r="BCI78"/>
      <c r="BCJ78"/>
      <c r="BCK78"/>
      <c r="BCL78"/>
      <c r="BCM78"/>
      <c r="BCN78"/>
      <c r="BCO78"/>
      <c r="BCP78"/>
      <c r="BCQ78"/>
      <c r="BCR78"/>
      <c r="BCS78"/>
      <c r="BCT78"/>
      <c r="BCU78"/>
      <c r="BCV78"/>
      <c r="BCW78"/>
      <c r="BCX78"/>
      <c r="BCY78"/>
      <c r="BCZ78"/>
      <c r="BDA78"/>
      <c r="BDB78"/>
      <c r="BDC78"/>
      <c r="BDD78"/>
      <c r="BDE78"/>
      <c r="BDF78"/>
      <c r="BDG78"/>
      <c r="BDH78"/>
      <c r="BDI78"/>
      <c r="BDJ78"/>
      <c r="BDK78"/>
      <c r="BDL78"/>
      <c r="BDM78"/>
      <c r="BDN78"/>
      <c r="BDO78"/>
      <c r="BDP78"/>
      <c r="BDQ78"/>
      <c r="BDR78"/>
      <c r="BDS78"/>
      <c r="BDT78"/>
      <c r="BDU78"/>
      <c r="BDV78"/>
      <c r="BDW78"/>
      <c r="BDX78"/>
      <c r="BDY78"/>
      <c r="BDZ78"/>
      <c r="BEA78"/>
      <c r="BEB78"/>
      <c r="BEC78"/>
      <c r="BED78"/>
      <c r="BEE78"/>
      <c r="BEF78"/>
      <c r="BEG78"/>
      <c r="BEH78"/>
      <c r="BEI78"/>
      <c r="BEJ78"/>
      <c r="BEK78"/>
      <c r="BEL78"/>
      <c r="BEM78"/>
      <c r="BEN78"/>
      <c r="BEO78"/>
      <c r="BEP78"/>
      <c r="BEQ78"/>
      <c r="BER78"/>
      <c r="BES78"/>
      <c r="BET78"/>
      <c r="BEU78"/>
      <c r="BEV78"/>
      <c r="BEW78"/>
      <c r="BEX78"/>
      <c r="BEY78"/>
      <c r="BEZ78"/>
      <c r="BFA78"/>
      <c r="BFB78"/>
      <c r="BFC78"/>
      <c r="BFD78"/>
      <c r="BFE78"/>
      <c r="BFF78"/>
      <c r="BFG78"/>
      <c r="BFH78"/>
      <c r="BFI78"/>
      <c r="BFJ78"/>
      <c r="BFK78"/>
      <c r="BFL78"/>
      <c r="BFM78"/>
      <c r="BFN78"/>
      <c r="BFO78"/>
      <c r="BFP78"/>
      <c r="BFQ78"/>
      <c r="BFR78"/>
      <c r="BFS78"/>
      <c r="BFT78"/>
      <c r="BFU78"/>
      <c r="BFV78"/>
      <c r="BFW78"/>
      <c r="BFX78"/>
      <c r="BFY78"/>
      <c r="BFZ78"/>
      <c r="BGA78"/>
      <c r="BGB78"/>
      <c r="BGC78"/>
      <c r="BGD78"/>
      <c r="BGE78"/>
      <c r="BGF78"/>
      <c r="BGG78"/>
      <c r="BGH78"/>
      <c r="BGI78"/>
      <c r="BGJ78"/>
      <c r="BGK78"/>
      <c r="BGL78"/>
      <c r="BGM78"/>
      <c r="BGN78"/>
      <c r="BGO78"/>
      <c r="BGP78"/>
      <c r="BGQ78"/>
      <c r="BGR78"/>
      <c r="BGS78"/>
      <c r="BGT78"/>
      <c r="BGU78"/>
      <c r="BGV78"/>
      <c r="BGW78"/>
      <c r="BGX78"/>
      <c r="BGY78"/>
      <c r="BGZ78"/>
      <c r="BHA78"/>
      <c r="BHB78"/>
      <c r="BHC78"/>
      <c r="BHD78"/>
      <c r="BHE78"/>
      <c r="BHF78"/>
      <c r="BHG78"/>
      <c r="BHH78"/>
      <c r="BHI78"/>
      <c r="BHJ78"/>
      <c r="BHK78"/>
      <c r="BHL78"/>
      <c r="BHM78"/>
      <c r="BHN78"/>
      <c r="BHO78"/>
      <c r="BHP78"/>
      <c r="BHQ78"/>
      <c r="BHR78"/>
      <c r="BHS78"/>
      <c r="BHT78"/>
      <c r="BHU78"/>
      <c r="BHV78"/>
      <c r="BHW78"/>
      <c r="BHX78"/>
      <c r="BHY78"/>
      <c r="BHZ78"/>
      <c r="BIA78"/>
      <c r="BIB78"/>
      <c r="BIC78"/>
      <c r="BID78"/>
      <c r="BIE78"/>
      <c r="BIF78"/>
      <c r="BIG78"/>
      <c r="BIH78"/>
      <c r="BII78"/>
      <c r="BIJ78"/>
      <c r="BIK78"/>
      <c r="BIL78"/>
      <c r="BIM78"/>
      <c r="BIN78"/>
      <c r="BIO78"/>
      <c r="BIP78"/>
      <c r="BIQ78"/>
      <c r="BIR78"/>
      <c r="BIS78"/>
      <c r="BIT78"/>
      <c r="BIU78"/>
      <c r="BIV78"/>
      <c r="BIW78"/>
      <c r="BIX78"/>
      <c r="BIY78"/>
      <c r="BIZ78"/>
      <c r="BJA78"/>
      <c r="BJB78"/>
      <c r="BJC78"/>
      <c r="BJD78"/>
      <c r="BJE78"/>
      <c r="BJF78"/>
      <c r="BJG78"/>
      <c r="BJH78"/>
      <c r="BJI78"/>
      <c r="BJJ78"/>
      <c r="BJK78"/>
      <c r="BJL78"/>
      <c r="BJM78"/>
      <c r="BJN78"/>
      <c r="BJO78"/>
      <c r="BJP78"/>
      <c r="BJQ78"/>
      <c r="BJR78"/>
      <c r="BJS78"/>
      <c r="BJT78"/>
      <c r="BJU78"/>
      <c r="BJV78"/>
      <c r="BJW78"/>
      <c r="BJX78"/>
      <c r="BJY78"/>
      <c r="BJZ78"/>
      <c r="BKA78"/>
      <c r="BKB78"/>
      <c r="BKC78"/>
      <c r="BKD78"/>
      <c r="BKE78"/>
      <c r="BKF78"/>
      <c r="BKG78"/>
      <c r="BKH78"/>
      <c r="BKI78"/>
      <c r="BKJ78"/>
      <c r="BKK78"/>
      <c r="BKL78"/>
      <c r="BKM78"/>
      <c r="BKN78"/>
      <c r="BKO78"/>
      <c r="BKP78"/>
      <c r="BKQ78"/>
      <c r="BKR78"/>
      <c r="BKS78"/>
      <c r="BKT78"/>
      <c r="BKU78"/>
      <c r="BKV78"/>
      <c r="BKW78"/>
      <c r="BKX78"/>
      <c r="BKY78"/>
      <c r="BKZ78"/>
      <c r="BLA78"/>
      <c r="BLB78"/>
      <c r="BLC78"/>
      <c r="BLD78"/>
      <c r="BLE78"/>
      <c r="BLF78"/>
      <c r="BLG78"/>
      <c r="BLH78"/>
      <c r="BLI78"/>
      <c r="BLJ78"/>
      <c r="BLK78"/>
      <c r="BLL78"/>
      <c r="BLM78"/>
      <c r="BLN78"/>
      <c r="BLO78"/>
      <c r="BLP78"/>
      <c r="BLQ78"/>
      <c r="BLR78"/>
      <c r="BLS78"/>
      <c r="BLT78"/>
      <c r="BLU78"/>
      <c r="BLV78"/>
      <c r="BLW78"/>
      <c r="BLX78"/>
      <c r="BLY78"/>
      <c r="BLZ78"/>
      <c r="BMA78"/>
      <c r="BMB78"/>
      <c r="BMC78"/>
      <c r="BMD78"/>
      <c r="BME78"/>
      <c r="BMF78"/>
      <c r="BMG78"/>
      <c r="BMH78"/>
      <c r="BMI78"/>
      <c r="BMJ78"/>
      <c r="BMK78"/>
      <c r="BML78"/>
      <c r="BMM78"/>
      <c r="BMN78"/>
      <c r="BMO78"/>
      <c r="BMP78"/>
      <c r="BMQ78"/>
      <c r="BMR78"/>
      <c r="BMS78"/>
      <c r="BMT78"/>
      <c r="BMU78"/>
      <c r="BMV78"/>
      <c r="BMW78"/>
      <c r="BMX78"/>
      <c r="BMY78"/>
      <c r="BMZ78"/>
      <c r="BNA78"/>
      <c r="BNB78"/>
      <c r="BNC78"/>
      <c r="BND78"/>
      <c r="BNE78"/>
      <c r="BNF78"/>
      <c r="BNG78"/>
      <c r="BNH78"/>
      <c r="BNI78"/>
      <c r="BNJ78"/>
      <c r="BNK78"/>
      <c r="BNL78"/>
      <c r="BNM78"/>
      <c r="BNN78"/>
      <c r="BNO78"/>
      <c r="BNP78"/>
      <c r="BNQ78"/>
      <c r="BNR78"/>
      <c r="BNS78"/>
      <c r="BNT78"/>
      <c r="BNU78"/>
      <c r="BNV78"/>
      <c r="BNW78"/>
      <c r="BNX78"/>
      <c r="BNY78"/>
      <c r="BNZ78"/>
      <c r="BOA78"/>
      <c r="BOB78"/>
      <c r="BOC78"/>
      <c r="BOD78"/>
      <c r="BOE78"/>
      <c r="BOF78"/>
      <c r="BOG78"/>
      <c r="BOH78"/>
      <c r="BOI78"/>
      <c r="BOJ78"/>
      <c r="BOK78"/>
      <c r="BOL78"/>
      <c r="BOM78"/>
      <c r="BON78"/>
      <c r="BOO78"/>
      <c r="BOP78"/>
      <c r="BOQ78"/>
      <c r="BOR78"/>
      <c r="BOS78"/>
      <c r="BOT78"/>
      <c r="BOU78"/>
      <c r="BOV78"/>
      <c r="BOW78"/>
      <c r="BOX78"/>
      <c r="BOY78"/>
      <c r="BOZ78"/>
      <c r="BPA78"/>
      <c r="BPB78"/>
      <c r="BPC78"/>
      <c r="BPD78"/>
      <c r="BPE78"/>
      <c r="BPF78"/>
      <c r="BPG78"/>
      <c r="BPH78"/>
      <c r="BPI78"/>
      <c r="BPJ78"/>
      <c r="BPK78"/>
      <c r="BPL78"/>
      <c r="BPM78"/>
      <c r="BPN78"/>
      <c r="BPO78"/>
      <c r="BPP78"/>
      <c r="BPQ78"/>
      <c r="BPR78"/>
      <c r="BPS78"/>
      <c r="BPT78"/>
      <c r="BPU78"/>
      <c r="BPV78"/>
      <c r="BPW78"/>
      <c r="BPX78"/>
      <c r="BPY78"/>
      <c r="BPZ78"/>
      <c r="BQA78"/>
      <c r="BQB78"/>
      <c r="BQC78"/>
      <c r="BQD78"/>
      <c r="BQE78"/>
      <c r="BQF78"/>
      <c r="BQG78"/>
      <c r="BQH78"/>
      <c r="BQI78"/>
      <c r="BQJ78"/>
      <c r="BQK78"/>
      <c r="BQL78"/>
      <c r="BQM78"/>
      <c r="BQN78"/>
      <c r="BQO78"/>
      <c r="BQP78"/>
      <c r="BQQ78"/>
      <c r="BQR78"/>
      <c r="BQS78"/>
      <c r="BQT78"/>
      <c r="BQU78"/>
      <c r="BQV78"/>
      <c r="BQW78"/>
      <c r="BQX78"/>
      <c r="BQY78"/>
      <c r="BQZ78"/>
      <c r="BRA78"/>
      <c r="BRB78"/>
      <c r="BRC78"/>
      <c r="BRD78"/>
      <c r="BRE78"/>
      <c r="BRF78"/>
      <c r="BRG78"/>
      <c r="BRH78"/>
      <c r="BRI78"/>
      <c r="BRJ78"/>
      <c r="BRK78"/>
      <c r="BRL78"/>
      <c r="BRM78"/>
      <c r="BRN78"/>
      <c r="BRO78"/>
      <c r="BRP78"/>
      <c r="BRQ78"/>
      <c r="BRR78"/>
      <c r="BRS78"/>
      <c r="BRT78"/>
      <c r="BRU78"/>
      <c r="BRV78"/>
      <c r="BRW78"/>
      <c r="BRX78"/>
      <c r="BRY78"/>
      <c r="BRZ78"/>
      <c r="BSA78"/>
      <c r="BSB78"/>
      <c r="BSC78"/>
      <c r="BSD78"/>
      <c r="BSE78"/>
      <c r="BSF78"/>
      <c r="BSG78"/>
      <c r="BSH78"/>
      <c r="BSI78"/>
      <c r="BSJ78"/>
      <c r="BSK78"/>
      <c r="BSL78"/>
      <c r="BSM78"/>
      <c r="BSN78"/>
      <c r="BSO78"/>
      <c r="BSP78"/>
      <c r="BSQ78"/>
      <c r="BSR78"/>
      <c r="BSS78"/>
      <c r="BST78"/>
      <c r="BSU78"/>
      <c r="BSV78"/>
      <c r="BSW78"/>
      <c r="BSX78"/>
      <c r="BSY78"/>
      <c r="BSZ78"/>
      <c r="BTA78"/>
      <c r="BTB78"/>
      <c r="BTC78"/>
      <c r="BTD78"/>
      <c r="BTE78"/>
      <c r="BTF78"/>
      <c r="BTG78"/>
      <c r="BTH78"/>
      <c r="BTI78"/>
      <c r="BTJ78"/>
      <c r="BTK78"/>
      <c r="BTL78"/>
      <c r="BTM78"/>
      <c r="BTN78"/>
      <c r="BTO78"/>
      <c r="BTP78"/>
      <c r="BTQ78"/>
      <c r="BTR78"/>
      <c r="BTS78"/>
      <c r="BTT78"/>
      <c r="BTU78"/>
      <c r="BTV78"/>
      <c r="BTW78"/>
      <c r="BTX78"/>
      <c r="BTY78"/>
      <c r="BTZ78"/>
      <c r="BUA78"/>
      <c r="BUB78"/>
      <c r="BUC78"/>
      <c r="BUD78"/>
      <c r="BUE78"/>
      <c r="BUF78"/>
      <c r="BUG78"/>
      <c r="BUH78"/>
      <c r="BUI78"/>
      <c r="BUJ78"/>
      <c r="BUK78"/>
      <c r="BUL78"/>
      <c r="BUM78"/>
      <c r="BUN78"/>
      <c r="BUO78"/>
      <c r="BUP78"/>
      <c r="BUQ78"/>
      <c r="BUR78"/>
      <c r="BUS78"/>
      <c r="BUT78"/>
      <c r="BUU78"/>
      <c r="BUV78"/>
      <c r="BUW78"/>
      <c r="BUX78"/>
      <c r="BUY78"/>
      <c r="BUZ78"/>
      <c r="BVA78"/>
      <c r="BVB78"/>
      <c r="BVC78"/>
      <c r="BVD78"/>
      <c r="BVE78"/>
      <c r="BVF78"/>
      <c r="BVG78"/>
      <c r="BVH78"/>
      <c r="BVI78"/>
      <c r="BVJ78"/>
      <c r="BVK78"/>
      <c r="BVL78"/>
      <c r="BVM78"/>
      <c r="BVN78"/>
      <c r="BVO78"/>
      <c r="BVP78"/>
      <c r="BVQ78"/>
      <c r="BVR78"/>
      <c r="BVS78"/>
      <c r="BVT78"/>
      <c r="BVU78"/>
      <c r="BVV78"/>
      <c r="BVW78"/>
      <c r="BVX78"/>
      <c r="BVY78"/>
      <c r="BVZ78"/>
      <c r="BWA78"/>
      <c r="BWB78"/>
      <c r="BWC78"/>
      <c r="BWD78"/>
      <c r="BWE78"/>
      <c r="BWF78"/>
      <c r="BWG78"/>
      <c r="BWH78"/>
      <c r="BWI78"/>
      <c r="BWJ78"/>
      <c r="BWK78"/>
      <c r="BWL78"/>
      <c r="BWM78"/>
      <c r="BWN78"/>
      <c r="BWO78"/>
      <c r="BWP78"/>
      <c r="BWQ78"/>
      <c r="BWR78"/>
      <c r="BWS78"/>
      <c r="BWT78"/>
      <c r="BWU78"/>
      <c r="BWV78"/>
      <c r="BWW78"/>
      <c r="BWX78"/>
      <c r="BWY78"/>
      <c r="BWZ78"/>
      <c r="BXA78"/>
      <c r="BXB78"/>
      <c r="BXC78"/>
      <c r="BXD78"/>
      <c r="BXE78"/>
      <c r="BXF78"/>
      <c r="BXG78"/>
      <c r="BXH78"/>
      <c r="BXI78"/>
      <c r="BXJ78"/>
      <c r="BXK78"/>
      <c r="BXL78"/>
      <c r="BXM78"/>
      <c r="BXN78"/>
      <c r="BXO78"/>
      <c r="BXP78"/>
      <c r="BXQ78"/>
      <c r="BXR78"/>
      <c r="BXS78"/>
      <c r="BXT78"/>
      <c r="BXU78"/>
      <c r="BXV78"/>
      <c r="BXW78"/>
      <c r="BXX78"/>
      <c r="BXY78"/>
      <c r="BXZ78"/>
      <c r="BYA78"/>
      <c r="BYB78"/>
      <c r="BYC78"/>
      <c r="BYD78"/>
      <c r="BYE78"/>
      <c r="BYF78"/>
      <c r="BYG78"/>
      <c r="BYH78"/>
      <c r="BYI78"/>
      <c r="BYJ78"/>
      <c r="BYK78"/>
      <c r="BYL78"/>
      <c r="BYM78"/>
      <c r="BYN78"/>
      <c r="BYO78"/>
      <c r="BYP78"/>
      <c r="BYQ78"/>
      <c r="BYR78"/>
      <c r="BYS78"/>
      <c r="BYT78"/>
      <c r="BYU78"/>
      <c r="BYV78"/>
      <c r="BYW78"/>
      <c r="BYX78"/>
      <c r="BYY78"/>
      <c r="BYZ78"/>
      <c r="BZA78"/>
      <c r="BZB78"/>
      <c r="BZC78"/>
      <c r="BZD78"/>
      <c r="BZE78"/>
      <c r="BZF78"/>
      <c r="BZG78"/>
      <c r="BZH78"/>
      <c r="BZI78"/>
      <c r="BZJ78"/>
      <c r="BZK78"/>
      <c r="BZL78"/>
      <c r="BZM78"/>
      <c r="BZN78"/>
      <c r="BZO78"/>
      <c r="BZP78"/>
      <c r="BZQ78"/>
      <c r="BZR78"/>
      <c r="BZS78"/>
      <c r="BZT78"/>
      <c r="BZU78"/>
      <c r="BZV78"/>
      <c r="BZW78"/>
      <c r="BZX78"/>
      <c r="BZY78"/>
      <c r="BZZ78"/>
      <c r="CAA78"/>
      <c r="CAB78"/>
      <c r="CAC78"/>
      <c r="CAD78"/>
      <c r="CAE78"/>
      <c r="CAF78"/>
      <c r="CAG78"/>
      <c r="CAH78"/>
      <c r="CAI78"/>
      <c r="CAJ78"/>
      <c r="CAK78"/>
      <c r="CAL78"/>
      <c r="CAM78"/>
      <c r="CAN78"/>
      <c r="CAO78"/>
      <c r="CAP78"/>
      <c r="CAQ78"/>
      <c r="CAR78"/>
      <c r="CAS78"/>
      <c r="CAT78"/>
      <c r="CAU78"/>
      <c r="CAV78"/>
      <c r="CAW78"/>
      <c r="CAX78"/>
      <c r="CAY78"/>
      <c r="CAZ78"/>
      <c r="CBA78"/>
      <c r="CBB78"/>
      <c r="CBC78"/>
      <c r="CBD78"/>
      <c r="CBE78"/>
      <c r="CBF78"/>
      <c r="CBG78"/>
      <c r="CBH78"/>
      <c r="CBI78"/>
      <c r="CBJ78"/>
      <c r="CBK78"/>
      <c r="CBL78"/>
      <c r="CBM78"/>
      <c r="CBN78"/>
      <c r="CBO78"/>
      <c r="CBP78"/>
      <c r="CBQ78"/>
      <c r="CBR78"/>
      <c r="CBS78"/>
      <c r="CBT78"/>
      <c r="CBU78"/>
      <c r="CBV78"/>
      <c r="CBW78"/>
      <c r="CBX78"/>
      <c r="CBY78"/>
      <c r="CBZ78"/>
      <c r="CCA78"/>
      <c r="CCB78"/>
      <c r="CCC78"/>
      <c r="CCD78"/>
      <c r="CCE78"/>
      <c r="CCF78"/>
      <c r="CCG78"/>
      <c r="CCH78"/>
      <c r="CCI78"/>
      <c r="CCJ78"/>
      <c r="CCK78"/>
      <c r="CCL78"/>
      <c r="CCM78"/>
      <c r="CCN78"/>
      <c r="CCO78"/>
      <c r="CCP78"/>
      <c r="CCQ78"/>
      <c r="CCR78"/>
      <c r="CCS78"/>
      <c r="CCT78"/>
      <c r="CCU78"/>
      <c r="CCV78"/>
      <c r="CCW78"/>
      <c r="CCX78"/>
      <c r="CCY78"/>
      <c r="CCZ78"/>
      <c r="CDA78"/>
      <c r="CDB78"/>
      <c r="CDC78"/>
      <c r="CDD78"/>
      <c r="CDE78"/>
      <c r="CDF78"/>
      <c r="CDG78"/>
      <c r="CDH78"/>
      <c r="CDI78"/>
      <c r="CDJ78"/>
      <c r="CDK78"/>
      <c r="CDL78"/>
      <c r="CDM78"/>
      <c r="CDN78"/>
      <c r="CDO78"/>
      <c r="CDP78"/>
      <c r="CDQ78"/>
      <c r="CDR78"/>
      <c r="CDS78"/>
      <c r="CDT78"/>
      <c r="CDU78"/>
      <c r="CDV78"/>
      <c r="CDW78"/>
      <c r="CDX78"/>
      <c r="CDY78"/>
      <c r="CDZ78"/>
      <c r="CEA78"/>
      <c r="CEB78"/>
      <c r="CEC78"/>
      <c r="CED78"/>
      <c r="CEE78"/>
      <c r="CEF78"/>
      <c r="CEG78"/>
      <c r="CEH78"/>
      <c r="CEI78"/>
      <c r="CEJ78"/>
      <c r="CEK78"/>
      <c r="CEL78"/>
      <c r="CEM78"/>
      <c r="CEN78"/>
      <c r="CEO78"/>
      <c r="CEP78"/>
      <c r="CEQ78"/>
      <c r="CER78"/>
      <c r="CES78"/>
      <c r="CET78"/>
      <c r="CEU78"/>
      <c r="CEV78"/>
      <c r="CEW78"/>
      <c r="CEX78"/>
      <c r="CEY78"/>
      <c r="CEZ78"/>
      <c r="CFA78"/>
      <c r="CFB78"/>
      <c r="CFC78"/>
      <c r="CFD78"/>
      <c r="CFE78"/>
      <c r="CFF78"/>
      <c r="CFG78"/>
      <c r="CFH78"/>
      <c r="CFI78"/>
      <c r="CFJ78"/>
      <c r="CFK78"/>
      <c r="CFL78"/>
      <c r="CFM78"/>
      <c r="CFN78"/>
      <c r="CFO78"/>
      <c r="CFP78"/>
      <c r="CFQ78"/>
      <c r="CFR78"/>
      <c r="CFS78"/>
      <c r="CFT78"/>
      <c r="CFU78"/>
      <c r="CFV78"/>
      <c r="CFW78"/>
      <c r="CFX78"/>
      <c r="CFY78"/>
      <c r="CFZ78"/>
      <c r="CGA78"/>
      <c r="CGB78"/>
      <c r="CGC78"/>
      <c r="CGD78"/>
      <c r="CGE78"/>
      <c r="CGF78"/>
      <c r="CGG78"/>
      <c r="CGH78"/>
      <c r="CGI78"/>
      <c r="CGJ78"/>
      <c r="CGK78"/>
      <c r="CGL78"/>
      <c r="CGM78"/>
      <c r="CGN78"/>
      <c r="CGO78"/>
      <c r="CGP78"/>
      <c r="CGQ78"/>
      <c r="CGR78"/>
      <c r="CGS78"/>
      <c r="CGT78"/>
      <c r="CGU78"/>
      <c r="CGV78"/>
      <c r="CGW78"/>
      <c r="CGX78"/>
      <c r="CGY78"/>
      <c r="CGZ78"/>
      <c r="CHA78"/>
      <c r="CHB78"/>
      <c r="CHC78"/>
      <c r="CHD78"/>
      <c r="CHE78"/>
      <c r="CHF78"/>
      <c r="CHG78"/>
      <c r="CHH78"/>
      <c r="CHI78"/>
      <c r="CHJ78"/>
      <c r="CHK78"/>
      <c r="CHL78"/>
      <c r="CHM78"/>
      <c r="CHN78"/>
      <c r="CHO78"/>
      <c r="CHP78"/>
      <c r="CHQ78"/>
      <c r="CHR78"/>
      <c r="CHS78"/>
      <c r="CHT78"/>
      <c r="CHU78"/>
      <c r="CHV78"/>
      <c r="CHW78"/>
      <c r="CHX78"/>
      <c r="CHY78"/>
      <c r="CHZ78"/>
      <c r="CIA78"/>
      <c r="CIB78"/>
      <c r="CIC78"/>
      <c r="CID78"/>
      <c r="CIE78"/>
      <c r="CIF78"/>
      <c r="CIG78"/>
      <c r="CIH78"/>
      <c r="CII78"/>
      <c r="CIJ78"/>
      <c r="CIK78"/>
      <c r="CIL78"/>
      <c r="CIM78"/>
      <c r="CIN78"/>
      <c r="CIO78"/>
      <c r="CIP78"/>
      <c r="CIQ78"/>
      <c r="CIR78"/>
      <c r="CIS78"/>
      <c r="CIT78"/>
      <c r="CIU78"/>
      <c r="CIV78"/>
      <c r="CIW78"/>
      <c r="CIX78"/>
      <c r="CIY78"/>
      <c r="CIZ78"/>
      <c r="CJA78"/>
      <c r="CJB78"/>
      <c r="CJC78"/>
      <c r="CJD78"/>
      <c r="CJE78"/>
      <c r="CJF78"/>
      <c r="CJG78"/>
      <c r="CJH78"/>
      <c r="CJI78"/>
      <c r="CJJ78"/>
      <c r="CJK78"/>
      <c r="CJL78"/>
      <c r="CJM78"/>
      <c r="CJN78"/>
      <c r="CJO78"/>
      <c r="CJP78"/>
      <c r="CJQ78"/>
      <c r="CJR78"/>
      <c r="CJS78"/>
      <c r="CJT78"/>
      <c r="CJU78"/>
      <c r="CJV78"/>
      <c r="CJW78"/>
      <c r="CJX78"/>
      <c r="CJY78"/>
      <c r="CJZ78"/>
      <c r="CKA78"/>
      <c r="CKB78"/>
      <c r="CKC78"/>
      <c r="CKD78"/>
      <c r="CKE78"/>
      <c r="CKF78"/>
      <c r="CKG78"/>
      <c r="CKH78"/>
      <c r="CKI78"/>
      <c r="CKJ78"/>
      <c r="CKK78"/>
      <c r="CKL78"/>
      <c r="CKM78"/>
      <c r="CKN78"/>
      <c r="CKO78"/>
      <c r="CKP78"/>
      <c r="CKQ78"/>
      <c r="CKR78"/>
      <c r="CKS78"/>
      <c r="CKT78"/>
      <c r="CKU78"/>
      <c r="CKV78"/>
      <c r="CKW78"/>
      <c r="CKX78"/>
      <c r="CKY78"/>
      <c r="CKZ78"/>
      <c r="CLA78"/>
      <c r="CLB78"/>
      <c r="CLC78"/>
      <c r="CLD78"/>
      <c r="CLE78"/>
      <c r="CLF78"/>
      <c r="CLG78"/>
      <c r="CLH78"/>
      <c r="CLI78"/>
      <c r="CLJ78"/>
      <c r="CLK78"/>
      <c r="CLL78"/>
      <c r="CLM78"/>
      <c r="CLN78"/>
      <c r="CLO78"/>
      <c r="CLP78"/>
      <c r="CLQ78"/>
      <c r="CLR78"/>
      <c r="CLS78"/>
      <c r="CLT78"/>
      <c r="CLU78"/>
      <c r="CLV78"/>
      <c r="CLW78"/>
      <c r="CLX78"/>
      <c r="CLY78"/>
      <c r="CLZ78"/>
      <c r="CMA78"/>
      <c r="CMB78"/>
      <c r="CMC78"/>
      <c r="CMD78"/>
      <c r="CME78"/>
      <c r="CMF78"/>
      <c r="CMG78"/>
      <c r="CMH78"/>
      <c r="CMI78"/>
      <c r="CMJ78"/>
      <c r="CMK78"/>
      <c r="CML78"/>
      <c r="CMM78"/>
      <c r="CMN78"/>
      <c r="CMO78"/>
      <c r="CMP78"/>
      <c r="CMQ78"/>
      <c r="CMR78"/>
      <c r="CMS78"/>
      <c r="CMT78"/>
      <c r="CMU78"/>
      <c r="CMV78"/>
      <c r="CMW78"/>
      <c r="CMX78"/>
      <c r="CMY78"/>
      <c r="CMZ78"/>
      <c r="CNA78"/>
      <c r="CNB78"/>
      <c r="CNC78"/>
      <c r="CND78"/>
      <c r="CNE78"/>
      <c r="CNF78"/>
      <c r="CNG78"/>
      <c r="CNH78"/>
      <c r="CNI78"/>
      <c r="CNJ78"/>
      <c r="CNK78"/>
      <c r="CNL78"/>
      <c r="CNM78"/>
      <c r="CNN78"/>
      <c r="CNO78"/>
      <c r="CNP78"/>
      <c r="CNQ78"/>
      <c r="CNR78"/>
      <c r="CNS78"/>
      <c r="CNT78"/>
      <c r="CNU78"/>
      <c r="CNV78"/>
      <c r="CNW78"/>
      <c r="CNX78"/>
      <c r="CNY78"/>
      <c r="CNZ78"/>
      <c r="COA78"/>
      <c r="COB78"/>
      <c r="COC78"/>
      <c r="COD78"/>
      <c r="COE78"/>
      <c r="COF78"/>
      <c r="COG78"/>
      <c r="COH78"/>
      <c r="COI78"/>
      <c r="COJ78"/>
      <c r="COK78"/>
      <c r="COL78"/>
      <c r="COM78"/>
      <c r="CON78"/>
      <c r="COO78"/>
      <c r="COP78"/>
      <c r="COQ78"/>
      <c r="COR78"/>
      <c r="COS78"/>
      <c r="COT78"/>
      <c r="COU78"/>
      <c r="COV78"/>
      <c r="COW78"/>
      <c r="COX78"/>
      <c r="COY78"/>
      <c r="COZ78"/>
      <c r="CPA78"/>
      <c r="CPB78"/>
      <c r="CPC78"/>
      <c r="CPD78"/>
      <c r="CPE78"/>
      <c r="CPF78"/>
      <c r="CPG78"/>
      <c r="CPH78"/>
      <c r="CPI78"/>
      <c r="CPJ78"/>
      <c r="CPK78"/>
      <c r="CPL78"/>
      <c r="CPM78"/>
      <c r="CPN78"/>
      <c r="CPO78"/>
      <c r="CPP78"/>
      <c r="CPQ78"/>
      <c r="CPR78"/>
      <c r="CPS78"/>
      <c r="CPT78"/>
      <c r="CPU78"/>
      <c r="CPV78"/>
      <c r="CPW78"/>
      <c r="CPX78"/>
      <c r="CPY78"/>
      <c r="CPZ78"/>
      <c r="CQA78"/>
      <c r="CQB78"/>
      <c r="CQC78"/>
      <c r="CQD78"/>
      <c r="CQE78"/>
      <c r="CQF78"/>
      <c r="CQG78"/>
      <c r="CQH78"/>
      <c r="CQI78"/>
      <c r="CQJ78"/>
      <c r="CQK78"/>
      <c r="CQL78"/>
      <c r="CQM78"/>
      <c r="CQN78"/>
      <c r="CQO78"/>
      <c r="CQP78"/>
      <c r="CQQ78"/>
      <c r="CQR78"/>
      <c r="CQS78"/>
      <c r="CQT78"/>
      <c r="CQU78"/>
      <c r="CQV78"/>
      <c r="CQW78"/>
      <c r="CQX78"/>
      <c r="CQY78"/>
      <c r="CQZ78"/>
      <c r="CRA78"/>
      <c r="CRB78"/>
      <c r="CRC78"/>
      <c r="CRD78"/>
      <c r="CRE78"/>
      <c r="CRF78"/>
      <c r="CRG78"/>
      <c r="CRH78"/>
      <c r="CRI78"/>
      <c r="CRJ78"/>
      <c r="CRK78"/>
      <c r="CRL78"/>
      <c r="CRM78"/>
      <c r="CRN78"/>
      <c r="CRO78"/>
      <c r="CRP78"/>
      <c r="CRQ78"/>
      <c r="CRR78"/>
      <c r="CRS78"/>
      <c r="CRT78"/>
      <c r="CRU78"/>
    </row>
    <row r="79" spans="2:2517" s="28" customFormat="1" ht="18" hidden="1" customHeight="1" x14ac:dyDescent="0.25">
      <c r="B79" s="17"/>
      <c r="C79" s="17"/>
      <c r="D79" s="17"/>
      <c r="E79" s="17"/>
      <c r="F79" s="17"/>
      <c r="G79" s="17"/>
      <c r="H79" s="17"/>
      <c r="I79" s="17"/>
      <c r="J79" s="17"/>
      <c r="K79" s="13"/>
      <c r="L79" s="17" t="s">
        <v>18</v>
      </c>
      <c r="M79" s="17" t="s">
        <v>16</v>
      </c>
      <c r="N79" s="17"/>
      <c r="O79" s="17"/>
      <c r="P79" s="13"/>
      <c r="Q79" s="17" t="s">
        <v>18</v>
      </c>
      <c r="R79" s="17" t="s">
        <v>16</v>
      </c>
      <c r="S79" s="16">
        <f t="shared" si="11"/>
        <v>0.01</v>
      </c>
      <c r="T79" s="16">
        <f t="shared" si="11"/>
        <v>0.01</v>
      </c>
      <c r="U79" s="16">
        <f t="shared" si="11"/>
        <v>0.01</v>
      </c>
      <c r="V79" s="16">
        <f t="shared" si="11"/>
        <v>0.01</v>
      </c>
      <c r="W79" s="16">
        <f t="shared" si="11"/>
        <v>0.01</v>
      </c>
      <c r="X79" s="17"/>
      <c r="Y79" s="33">
        <f t="shared" si="12"/>
        <v>32424</v>
      </c>
      <c r="Z79" s="33">
        <f t="shared" si="12"/>
        <v>32751</v>
      </c>
      <c r="AA79" s="33">
        <f t="shared" si="12"/>
        <v>33081</v>
      </c>
      <c r="AB79" s="33">
        <f t="shared" si="12"/>
        <v>33414</v>
      </c>
      <c r="AC79" s="33">
        <f t="shared" si="12"/>
        <v>33750</v>
      </c>
      <c r="AD79" s="33">
        <f t="shared" si="12"/>
        <v>34089</v>
      </c>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c r="AMG79"/>
      <c r="AMH79"/>
      <c r="AMI79"/>
      <c r="AMJ79"/>
      <c r="AMK79"/>
      <c r="AML79"/>
      <c r="AMM79"/>
      <c r="AMN79"/>
      <c r="AMO79"/>
      <c r="AMP79"/>
      <c r="AMQ79"/>
      <c r="AMR79"/>
      <c r="AMS79"/>
      <c r="AMT79"/>
      <c r="AMU79"/>
      <c r="AMV79"/>
      <c r="AMW79"/>
      <c r="AMX79"/>
      <c r="AMY79"/>
      <c r="AMZ79"/>
      <c r="ANA79"/>
      <c r="ANB79"/>
      <c r="ANC79"/>
      <c r="AND79"/>
      <c r="ANE79"/>
      <c r="ANF79"/>
      <c r="ANG79"/>
      <c r="ANH79"/>
      <c r="ANI79"/>
      <c r="ANJ79"/>
      <c r="ANK79"/>
      <c r="ANL79"/>
      <c r="ANM79"/>
      <c r="ANN79"/>
      <c r="ANO79"/>
      <c r="ANP79"/>
      <c r="ANQ79"/>
      <c r="ANR79"/>
      <c r="ANS79"/>
      <c r="ANT79"/>
      <c r="ANU79"/>
      <c r="ANV79"/>
      <c r="ANW79"/>
      <c r="ANX79"/>
      <c r="ANY79"/>
      <c r="ANZ79"/>
      <c r="AOA79"/>
      <c r="AOB79"/>
      <c r="AOC79"/>
      <c r="AOD79"/>
      <c r="AOE79"/>
      <c r="AOF79"/>
      <c r="AOG79"/>
      <c r="AOH79"/>
      <c r="AOI79"/>
      <c r="AOJ79"/>
      <c r="AOK79"/>
      <c r="AOL79"/>
      <c r="AOM79"/>
      <c r="AON79"/>
      <c r="AOO79"/>
      <c r="AOP79"/>
      <c r="AOQ79"/>
      <c r="AOR79"/>
      <c r="AOS79"/>
      <c r="AOT79"/>
      <c r="AOU79"/>
      <c r="AOV79"/>
      <c r="AOW79"/>
      <c r="AOX79"/>
      <c r="AOY79"/>
      <c r="AOZ79"/>
      <c r="APA79"/>
      <c r="APB79"/>
      <c r="APC79"/>
      <c r="APD79"/>
      <c r="APE79"/>
      <c r="APF79"/>
      <c r="APG79"/>
      <c r="APH79"/>
      <c r="API79"/>
      <c r="APJ79"/>
      <c r="APK79"/>
      <c r="APL79"/>
      <c r="APM79"/>
      <c r="APN79"/>
      <c r="APO79"/>
      <c r="APP79"/>
      <c r="APQ79"/>
      <c r="APR79"/>
      <c r="APS79"/>
      <c r="APT79"/>
      <c r="APU79"/>
      <c r="APV79"/>
      <c r="APW79"/>
      <c r="APX79"/>
      <c r="APY79"/>
      <c r="APZ79"/>
      <c r="AQA79"/>
      <c r="AQB79"/>
      <c r="AQC79"/>
      <c r="AQD79"/>
      <c r="AQE79"/>
      <c r="AQF79"/>
      <c r="AQG79"/>
      <c r="AQH79"/>
      <c r="AQI79"/>
      <c r="AQJ79"/>
      <c r="AQK79"/>
      <c r="AQL79"/>
      <c r="AQM79"/>
      <c r="AQN79"/>
      <c r="AQO79"/>
      <c r="AQP79"/>
      <c r="AQQ79"/>
      <c r="AQR79"/>
      <c r="AQS79"/>
      <c r="AQT79"/>
      <c r="AQU79"/>
      <c r="AQV79"/>
      <c r="AQW79"/>
      <c r="AQX79"/>
      <c r="AQY79"/>
      <c r="AQZ79"/>
      <c r="ARA79"/>
      <c r="ARB79"/>
      <c r="ARC79"/>
      <c r="ARD79"/>
      <c r="ARE79"/>
      <c r="ARF79"/>
      <c r="ARG79"/>
      <c r="ARH79"/>
      <c r="ARI79"/>
      <c r="ARJ79"/>
      <c r="ARK79"/>
      <c r="ARL79"/>
      <c r="ARM79"/>
      <c r="ARN79"/>
      <c r="ARO79"/>
      <c r="ARP79"/>
      <c r="ARQ79"/>
      <c r="ARR79"/>
      <c r="ARS79"/>
      <c r="ART79"/>
      <c r="ARU79"/>
      <c r="ARV79"/>
      <c r="ARW79"/>
      <c r="ARX79"/>
      <c r="ARY79"/>
      <c r="ARZ79"/>
      <c r="ASA79"/>
      <c r="ASB79"/>
      <c r="ASC79"/>
      <c r="ASD79"/>
      <c r="ASE79"/>
      <c r="ASF79"/>
      <c r="ASG79"/>
      <c r="ASH79"/>
      <c r="ASI79"/>
      <c r="ASJ79"/>
      <c r="ASK79"/>
      <c r="ASL79"/>
      <c r="ASM79"/>
      <c r="ASN79"/>
      <c r="ASO79"/>
      <c r="ASP79"/>
      <c r="ASQ79"/>
      <c r="ASR79"/>
      <c r="ASS79"/>
      <c r="AST79"/>
      <c r="ASU79"/>
      <c r="ASV79"/>
      <c r="ASW79"/>
      <c r="ASX79"/>
      <c r="ASY79"/>
      <c r="ASZ79"/>
      <c r="ATA79"/>
      <c r="ATB79"/>
      <c r="ATC79"/>
      <c r="ATD79"/>
      <c r="ATE79"/>
      <c r="ATF79"/>
      <c r="ATG79"/>
      <c r="ATH79"/>
      <c r="ATI79"/>
      <c r="ATJ79"/>
      <c r="ATK79"/>
      <c r="ATL79"/>
      <c r="ATM79"/>
      <c r="ATN79"/>
      <c r="ATO79"/>
      <c r="ATP79"/>
      <c r="ATQ79"/>
      <c r="ATR79"/>
      <c r="ATS79"/>
      <c r="ATT79"/>
      <c r="ATU79"/>
      <c r="ATV79"/>
      <c r="ATW79"/>
      <c r="ATX79"/>
      <c r="ATY79"/>
      <c r="ATZ79"/>
      <c r="AUA79"/>
      <c r="AUB79"/>
      <c r="AUC79"/>
      <c r="AUD79"/>
      <c r="AUE79"/>
      <c r="AUF79"/>
      <c r="AUG79"/>
      <c r="AUH79"/>
      <c r="AUI79"/>
      <c r="AUJ79"/>
      <c r="AUK79"/>
      <c r="AUL79"/>
      <c r="AUM79"/>
      <c r="AUN79"/>
      <c r="AUO79"/>
      <c r="AUP79"/>
      <c r="AUQ79"/>
      <c r="AUR79"/>
      <c r="AUS79"/>
      <c r="AUT79"/>
      <c r="AUU79"/>
      <c r="AUV79"/>
      <c r="AUW79"/>
      <c r="AUX79"/>
      <c r="AUY79"/>
      <c r="AUZ79"/>
      <c r="AVA79"/>
      <c r="AVB79"/>
      <c r="AVC79"/>
      <c r="AVD79"/>
      <c r="AVE79"/>
      <c r="AVF79"/>
      <c r="AVG79"/>
      <c r="AVH79"/>
      <c r="AVI79"/>
      <c r="AVJ79"/>
      <c r="AVK79"/>
      <c r="AVL79"/>
      <c r="AVM79"/>
      <c r="AVN79"/>
      <c r="AVO79"/>
      <c r="AVP79"/>
      <c r="AVQ79"/>
      <c r="AVR79"/>
      <c r="AVS79"/>
      <c r="AVT79"/>
      <c r="AVU79"/>
      <c r="AVV79"/>
      <c r="AVW79"/>
      <c r="AVX79"/>
      <c r="AVY79"/>
      <c r="AVZ79"/>
      <c r="AWA79"/>
      <c r="AWB79"/>
      <c r="AWC79"/>
      <c r="AWD79"/>
      <c r="AWE79"/>
      <c r="AWF79"/>
      <c r="AWG79"/>
      <c r="AWH79"/>
      <c r="AWI79"/>
      <c r="AWJ79"/>
      <c r="AWK79"/>
      <c r="AWL79"/>
      <c r="AWM79"/>
      <c r="AWN79"/>
      <c r="AWO79"/>
      <c r="AWP79"/>
      <c r="AWQ79"/>
      <c r="AWR79"/>
      <c r="AWS79"/>
      <c r="AWT79"/>
      <c r="AWU79"/>
      <c r="AWV79"/>
      <c r="AWW79"/>
      <c r="AWX79"/>
      <c r="AWY79"/>
      <c r="AWZ79"/>
      <c r="AXA79"/>
      <c r="AXB79"/>
      <c r="AXC79"/>
      <c r="AXD79"/>
      <c r="AXE79"/>
      <c r="AXF79"/>
      <c r="AXG79"/>
      <c r="AXH79"/>
      <c r="AXI79"/>
      <c r="AXJ79"/>
      <c r="AXK79"/>
      <c r="AXL79"/>
      <c r="AXM79"/>
      <c r="AXN79"/>
      <c r="AXO79"/>
      <c r="AXP79"/>
      <c r="AXQ79"/>
      <c r="AXR79"/>
      <c r="AXS79"/>
      <c r="AXT79"/>
      <c r="AXU79"/>
      <c r="AXV79"/>
      <c r="AXW79"/>
      <c r="AXX79"/>
      <c r="AXY79"/>
      <c r="AXZ79"/>
      <c r="AYA79"/>
      <c r="AYB79"/>
      <c r="AYC79"/>
      <c r="AYD79"/>
      <c r="AYE79"/>
      <c r="AYF79"/>
      <c r="AYG79"/>
      <c r="AYH79"/>
      <c r="AYI79"/>
      <c r="AYJ79"/>
      <c r="AYK79"/>
      <c r="AYL79"/>
      <c r="AYM79"/>
      <c r="AYN79"/>
      <c r="AYO79"/>
      <c r="AYP79"/>
      <c r="AYQ79"/>
      <c r="AYR79"/>
      <c r="AYS79"/>
      <c r="AYT79"/>
      <c r="AYU79"/>
      <c r="AYV79"/>
      <c r="AYW79"/>
      <c r="AYX79"/>
      <c r="AYY79"/>
      <c r="AYZ79"/>
      <c r="AZA79"/>
      <c r="AZB79"/>
      <c r="AZC79"/>
      <c r="AZD79"/>
      <c r="AZE79"/>
      <c r="AZF79"/>
      <c r="AZG79"/>
      <c r="AZH79"/>
      <c r="AZI79"/>
      <c r="AZJ79"/>
      <c r="AZK79"/>
      <c r="AZL79"/>
      <c r="AZM79"/>
      <c r="AZN79"/>
      <c r="AZO79"/>
      <c r="AZP79"/>
      <c r="AZQ79"/>
      <c r="AZR79"/>
      <c r="AZS79"/>
      <c r="AZT79"/>
      <c r="AZU79"/>
      <c r="AZV79"/>
      <c r="AZW79"/>
      <c r="AZX79"/>
      <c r="AZY79"/>
      <c r="AZZ79"/>
      <c r="BAA79"/>
      <c r="BAB79"/>
      <c r="BAC79"/>
      <c r="BAD79"/>
      <c r="BAE79"/>
      <c r="BAF79"/>
      <c r="BAG79"/>
      <c r="BAH79"/>
      <c r="BAI79"/>
      <c r="BAJ79"/>
      <c r="BAK79"/>
      <c r="BAL79"/>
      <c r="BAM79"/>
      <c r="BAN79"/>
      <c r="BAO79"/>
      <c r="BAP79"/>
      <c r="BAQ79"/>
      <c r="BAR79"/>
      <c r="BAS79"/>
      <c r="BAT79"/>
      <c r="BAU79"/>
      <c r="BAV79"/>
      <c r="BAW79"/>
      <c r="BAX79"/>
      <c r="BAY79"/>
      <c r="BAZ79"/>
      <c r="BBA79"/>
      <c r="BBB79"/>
      <c r="BBC79"/>
      <c r="BBD79"/>
      <c r="BBE79"/>
      <c r="BBF79"/>
      <c r="BBG79"/>
      <c r="BBH79"/>
      <c r="BBI79"/>
      <c r="BBJ79"/>
      <c r="BBK79"/>
      <c r="BBL79"/>
      <c r="BBM79"/>
      <c r="BBN79"/>
      <c r="BBO79"/>
      <c r="BBP79"/>
      <c r="BBQ79"/>
      <c r="BBR79"/>
      <c r="BBS79"/>
      <c r="BBT79"/>
      <c r="BBU79"/>
      <c r="BBV79"/>
      <c r="BBW79"/>
      <c r="BBX79"/>
      <c r="BBY79"/>
      <c r="BBZ79"/>
      <c r="BCA79"/>
      <c r="BCB79"/>
      <c r="BCC79"/>
      <c r="BCD79"/>
      <c r="BCE79"/>
      <c r="BCF79"/>
      <c r="BCG79"/>
      <c r="BCH79"/>
      <c r="BCI79"/>
      <c r="BCJ79"/>
      <c r="BCK79"/>
      <c r="BCL79"/>
      <c r="BCM79"/>
      <c r="BCN79"/>
      <c r="BCO79"/>
      <c r="BCP79"/>
      <c r="BCQ79"/>
      <c r="BCR79"/>
      <c r="BCS79"/>
      <c r="BCT79"/>
      <c r="BCU79"/>
      <c r="BCV79"/>
      <c r="BCW79"/>
      <c r="BCX79"/>
      <c r="BCY79"/>
      <c r="BCZ79"/>
      <c r="BDA79"/>
      <c r="BDB79"/>
      <c r="BDC79"/>
      <c r="BDD79"/>
      <c r="BDE79"/>
      <c r="BDF79"/>
      <c r="BDG79"/>
      <c r="BDH79"/>
      <c r="BDI79"/>
      <c r="BDJ79"/>
      <c r="BDK79"/>
      <c r="BDL79"/>
      <c r="BDM79"/>
      <c r="BDN79"/>
      <c r="BDO79"/>
      <c r="BDP79"/>
      <c r="BDQ79"/>
      <c r="BDR79"/>
      <c r="BDS79"/>
      <c r="BDT79"/>
      <c r="BDU79"/>
      <c r="BDV79"/>
      <c r="BDW79"/>
      <c r="BDX79"/>
      <c r="BDY79"/>
      <c r="BDZ79"/>
      <c r="BEA79"/>
      <c r="BEB79"/>
      <c r="BEC79"/>
      <c r="BED79"/>
      <c r="BEE79"/>
      <c r="BEF79"/>
      <c r="BEG79"/>
      <c r="BEH79"/>
      <c r="BEI79"/>
      <c r="BEJ79"/>
      <c r="BEK79"/>
      <c r="BEL79"/>
      <c r="BEM79"/>
      <c r="BEN79"/>
      <c r="BEO79"/>
      <c r="BEP79"/>
      <c r="BEQ79"/>
      <c r="BER79"/>
      <c r="BES79"/>
      <c r="BET79"/>
      <c r="BEU79"/>
      <c r="BEV79"/>
      <c r="BEW79"/>
      <c r="BEX79"/>
      <c r="BEY79"/>
      <c r="BEZ79"/>
      <c r="BFA79"/>
      <c r="BFB79"/>
      <c r="BFC79"/>
      <c r="BFD79"/>
      <c r="BFE79"/>
      <c r="BFF79"/>
      <c r="BFG79"/>
      <c r="BFH79"/>
      <c r="BFI79"/>
      <c r="BFJ79"/>
      <c r="BFK79"/>
      <c r="BFL79"/>
      <c r="BFM79"/>
      <c r="BFN79"/>
      <c r="BFO79"/>
      <c r="BFP79"/>
      <c r="BFQ79"/>
      <c r="BFR79"/>
      <c r="BFS79"/>
      <c r="BFT79"/>
      <c r="BFU79"/>
      <c r="BFV79"/>
      <c r="BFW79"/>
      <c r="BFX79"/>
      <c r="BFY79"/>
      <c r="BFZ79"/>
      <c r="BGA79"/>
      <c r="BGB79"/>
      <c r="BGC79"/>
      <c r="BGD79"/>
      <c r="BGE79"/>
      <c r="BGF79"/>
      <c r="BGG79"/>
      <c r="BGH79"/>
      <c r="BGI79"/>
      <c r="BGJ79"/>
      <c r="BGK79"/>
      <c r="BGL79"/>
      <c r="BGM79"/>
      <c r="BGN79"/>
      <c r="BGO79"/>
      <c r="BGP79"/>
      <c r="BGQ79"/>
      <c r="BGR79"/>
      <c r="BGS79"/>
      <c r="BGT79"/>
      <c r="BGU79"/>
      <c r="BGV79"/>
      <c r="BGW79"/>
      <c r="BGX79"/>
      <c r="BGY79"/>
      <c r="BGZ79"/>
      <c r="BHA79"/>
      <c r="BHB79"/>
      <c r="BHC79"/>
      <c r="BHD79"/>
      <c r="BHE79"/>
      <c r="BHF79"/>
      <c r="BHG79"/>
      <c r="BHH79"/>
      <c r="BHI79"/>
      <c r="BHJ79"/>
      <c r="BHK79"/>
      <c r="BHL79"/>
      <c r="BHM79"/>
      <c r="BHN79"/>
      <c r="BHO79"/>
      <c r="BHP79"/>
      <c r="BHQ79"/>
      <c r="BHR79"/>
      <c r="BHS79"/>
      <c r="BHT79"/>
      <c r="BHU79"/>
      <c r="BHV79"/>
      <c r="BHW79"/>
      <c r="BHX79"/>
      <c r="BHY79"/>
      <c r="BHZ79"/>
      <c r="BIA79"/>
      <c r="BIB79"/>
      <c r="BIC79"/>
      <c r="BID79"/>
      <c r="BIE79"/>
      <c r="BIF79"/>
      <c r="BIG79"/>
      <c r="BIH79"/>
      <c r="BII79"/>
      <c r="BIJ79"/>
      <c r="BIK79"/>
      <c r="BIL79"/>
      <c r="BIM79"/>
      <c r="BIN79"/>
      <c r="BIO79"/>
      <c r="BIP79"/>
      <c r="BIQ79"/>
      <c r="BIR79"/>
      <c r="BIS79"/>
      <c r="BIT79"/>
      <c r="BIU79"/>
      <c r="BIV79"/>
      <c r="BIW79"/>
      <c r="BIX79"/>
      <c r="BIY79"/>
      <c r="BIZ79"/>
      <c r="BJA79"/>
      <c r="BJB79"/>
      <c r="BJC79"/>
      <c r="BJD79"/>
      <c r="BJE79"/>
      <c r="BJF79"/>
      <c r="BJG79"/>
      <c r="BJH79"/>
      <c r="BJI79"/>
      <c r="BJJ79"/>
      <c r="BJK79"/>
      <c r="BJL79"/>
      <c r="BJM79"/>
      <c r="BJN79"/>
      <c r="BJO79"/>
      <c r="BJP79"/>
      <c r="BJQ79"/>
      <c r="BJR79"/>
      <c r="BJS79"/>
      <c r="BJT79"/>
      <c r="BJU79"/>
      <c r="BJV79"/>
      <c r="BJW79"/>
      <c r="BJX79"/>
      <c r="BJY79"/>
      <c r="BJZ79"/>
      <c r="BKA79"/>
      <c r="BKB79"/>
      <c r="BKC79"/>
      <c r="BKD79"/>
      <c r="BKE79"/>
      <c r="BKF79"/>
      <c r="BKG79"/>
      <c r="BKH79"/>
      <c r="BKI79"/>
      <c r="BKJ79"/>
      <c r="BKK79"/>
      <c r="BKL79"/>
      <c r="BKM79"/>
      <c r="BKN79"/>
      <c r="BKO79"/>
      <c r="BKP79"/>
      <c r="BKQ79"/>
      <c r="BKR79"/>
      <c r="BKS79"/>
      <c r="BKT79"/>
      <c r="BKU79"/>
      <c r="BKV79"/>
      <c r="BKW79"/>
      <c r="BKX79"/>
      <c r="BKY79"/>
      <c r="BKZ79"/>
      <c r="BLA79"/>
      <c r="BLB79"/>
      <c r="BLC79"/>
      <c r="BLD79"/>
      <c r="BLE79"/>
      <c r="BLF79"/>
      <c r="BLG79"/>
      <c r="BLH79"/>
      <c r="BLI79"/>
      <c r="BLJ79"/>
      <c r="BLK79"/>
      <c r="BLL79"/>
      <c r="BLM79"/>
      <c r="BLN79"/>
      <c r="BLO79"/>
      <c r="BLP79"/>
      <c r="BLQ79"/>
      <c r="BLR79"/>
      <c r="BLS79"/>
      <c r="BLT79"/>
      <c r="BLU79"/>
      <c r="BLV79"/>
      <c r="BLW79"/>
      <c r="BLX79"/>
      <c r="BLY79"/>
      <c r="BLZ79"/>
      <c r="BMA79"/>
      <c r="BMB79"/>
      <c r="BMC79"/>
      <c r="BMD79"/>
      <c r="BME79"/>
      <c r="BMF79"/>
      <c r="BMG79"/>
      <c r="BMH79"/>
      <c r="BMI79"/>
      <c r="BMJ79"/>
      <c r="BMK79"/>
      <c r="BML79"/>
      <c r="BMM79"/>
      <c r="BMN79"/>
      <c r="BMO79"/>
      <c r="BMP79"/>
      <c r="BMQ79"/>
      <c r="BMR79"/>
      <c r="BMS79"/>
      <c r="BMT79"/>
      <c r="BMU79"/>
      <c r="BMV79"/>
      <c r="BMW79"/>
      <c r="BMX79"/>
      <c r="BMY79"/>
      <c r="BMZ79"/>
      <c r="BNA79"/>
      <c r="BNB79"/>
      <c r="BNC79"/>
      <c r="BND79"/>
      <c r="BNE79"/>
      <c r="BNF79"/>
      <c r="BNG79"/>
      <c r="BNH79"/>
      <c r="BNI79"/>
      <c r="BNJ79"/>
      <c r="BNK79"/>
      <c r="BNL79"/>
      <c r="BNM79"/>
      <c r="BNN79"/>
      <c r="BNO79"/>
      <c r="BNP79"/>
      <c r="BNQ79"/>
      <c r="BNR79"/>
      <c r="BNS79"/>
      <c r="BNT79"/>
      <c r="BNU79"/>
      <c r="BNV79"/>
      <c r="BNW79"/>
      <c r="BNX79"/>
      <c r="BNY79"/>
      <c r="BNZ79"/>
      <c r="BOA79"/>
      <c r="BOB79"/>
      <c r="BOC79"/>
      <c r="BOD79"/>
      <c r="BOE79"/>
      <c r="BOF79"/>
      <c r="BOG79"/>
      <c r="BOH79"/>
      <c r="BOI79"/>
      <c r="BOJ79"/>
      <c r="BOK79"/>
      <c r="BOL79"/>
      <c r="BOM79"/>
      <c r="BON79"/>
      <c r="BOO79"/>
      <c r="BOP79"/>
      <c r="BOQ79"/>
      <c r="BOR79"/>
      <c r="BOS79"/>
      <c r="BOT79"/>
      <c r="BOU79"/>
      <c r="BOV79"/>
      <c r="BOW79"/>
      <c r="BOX79"/>
      <c r="BOY79"/>
      <c r="BOZ79"/>
      <c r="BPA79"/>
      <c r="BPB79"/>
      <c r="BPC79"/>
      <c r="BPD79"/>
      <c r="BPE79"/>
      <c r="BPF79"/>
      <c r="BPG79"/>
      <c r="BPH79"/>
      <c r="BPI79"/>
      <c r="BPJ79"/>
      <c r="BPK79"/>
      <c r="BPL79"/>
      <c r="BPM79"/>
      <c r="BPN79"/>
      <c r="BPO79"/>
      <c r="BPP79"/>
      <c r="BPQ79"/>
      <c r="BPR79"/>
      <c r="BPS79"/>
      <c r="BPT79"/>
      <c r="BPU79"/>
      <c r="BPV79"/>
      <c r="BPW79"/>
      <c r="BPX79"/>
      <c r="BPY79"/>
      <c r="BPZ79"/>
      <c r="BQA79"/>
      <c r="BQB79"/>
      <c r="BQC79"/>
      <c r="BQD79"/>
      <c r="BQE79"/>
      <c r="BQF79"/>
      <c r="BQG79"/>
      <c r="BQH79"/>
      <c r="BQI79"/>
      <c r="BQJ79"/>
      <c r="BQK79"/>
      <c r="BQL79"/>
      <c r="BQM79"/>
      <c r="BQN79"/>
      <c r="BQO79"/>
      <c r="BQP79"/>
      <c r="BQQ79"/>
      <c r="BQR79"/>
      <c r="BQS79"/>
      <c r="BQT79"/>
      <c r="BQU79"/>
      <c r="BQV79"/>
      <c r="BQW79"/>
      <c r="BQX79"/>
      <c r="BQY79"/>
      <c r="BQZ79"/>
      <c r="BRA79"/>
      <c r="BRB79"/>
      <c r="BRC79"/>
      <c r="BRD79"/>
      <c r="BRE79"/>
      <c r="BRF79"/>
      <c r="BRG79"/>
      <c r="BRH79"/>
      <c r="BRI79"/>
      <c r="BRJ79"/>
      <c r="BRK79"/>
      <c r="BRL79"/>
      <c r="BRM79"/>
      <c r="BRN79"/>
      <c r="BRO79"/>
      <c r="BRP79"/>
      <c r="BRQ79"/>
      <c r="BRR79"/>
      <c r="BRS79"/>
      <c r="BRT79"/>
      <c r="BRU79"/>
      <c r="BRV79"/>
      <c r="BRW79"/>
      <c r="BRX79"/>
      <c r="BRY79"/>
      <c r="BRZ79"/>
      <c r="BSA79"/>
      <c r="BSB79"/>
      <c r="BSC79"/>
      <c r="BSD79"/>
      <c r="BSE79"/>
      <c r="BSF79"/>
      <c r="BSG79"/>
      <c r="BSH79"/>
      <c r="BSI79"/>
      <c r="BSJ79"/>
      <c r="BSK79"/>
      <c r="BSL79"/>
      <c r="BSM79"/>
      <c r="BSN79"/>
      <c r="BSO79"/>
      <c r="BSP79"/>
      <c r="BSQ79"/>
      <c r="BSR79"/>
      <c r="BSS79"/>
      <c r="BST79"/>
      <c r="BSU79"/>
      <c r="BSV79"/>
      <c r="BSW79"/>
      <c r="BSX79"/>
      <c r="BSY79"/>
      <c r="BSZ79"/>
      <c r="BTA79"/>
      <c r="BTB79"/>
      <c r="BTC79"/>
      <c r="BTD79"/>
      <c r="BTE79"/>
      <c r="BTF79"/>
      <c r="BTG79"/>
      <c r="BTH79"/>
      <c r="BTI79"/>
      <c r="BTJ79"/>
      <c r="BTK79"/>
      <c r="BTL79"/>
      <c r="BTM79"/>
      <c r="BTN79"/>
      <c r="BTO79"/>
      <c r="BTP79"/>
      <c r="BTQ79"/>
      <c r="BTR79"/>
      <c r="BTS79"/>
      <c r="BTT79"/>
      <c r="BTU79"/>
      <c r="BTV79"/>
      <c r="BTW79"/>
      <c r="BTX79"/>
      <c r="BTY79"/>
      <c r="BTZ79"/>
      <c r="BUA79"/>
      <c r="BUB79"/>
      <c r="BUC79"/>
      <c r="BUD79"/>
      <c r="BUE79"/>
      <c r="BUF79"/>
      <c r="BUG79"/>
      <c r="BUH79"/>
      <c r="BUI79"/>
      <c r="BUJ79"/>
      <c r="BUK79"/>
      <c r="BUL79"/>
      <c r="BUM79"/>
      <c r="BUN79"/>
      <c r="BUO79"/>
      <c r="BUP79"/>
      <c r="BUQ79"/>
      <c r="BUR79"/>
      <c r="BUS79"/>
      <c r="BUT79"/>
      <c r="BUU79"/>
      <c r="BUV79"/>
      <c r="BUW79"/>
      <c r="BUX79"/>
      <c r="BUY79"/>
      <c r="BUZ79"/>
      <c r="BVA79"/>
      <c r="BVB79"/>
      <c r="BVC79"/>
      <c r="BVD79"/>
      <c r="BVE79"/>
      <c r="BVF79"/>
      <c r="BVG79"/>
      <c r="BVH79"/>
      <c r="BVI79"/>
      <c r="BVJ79"/>
      <c r="BVK79"/>
      <c r="BVL79"/>
      <c r="BVM79"/>
      <c r="BVN79"/>
      <c r="BVO79"/>
      <c r="BVP79"/>
      <c r="BVQ79"/>
      <c r="BVR79"/>
      <c r="BVS79"/>
      <c r="BVT79"/>
      <c r="BVU79"/>
      <c r="BVV79"/>
      <c r="BVW79"/>
      <c r="BVX79"/>
      <c r="BVY79"/>
      <c r="BVZ79"/>
      <c r="BWA79"/>
      <c r="BWB79"/>
      <c r="BWC79"/>
      <c r="BWD79"/>
      <c r="BWE79"/>
      <c r="BWF79"/>
      <c r="BWG79"/>
      <c r="BWH79"/>
      <c r="BWI79"/>
      <c r="BWJ79"/>
      <c r="BWK79"/>
      <c r="BWL79"/>
      <c r="BWM79"/>
      <c r="BWN79"/>
      <c r="BWO79"/>
      <c r="BWP79"/>
      <c r="BWQ79"/>
      <c r="BWR79"/>
      <c r="BWS79"/>
      <c r="BWT79"/>
      <c r="BWU79"/>
      <c r="BWV79"/>
      <c r="BWW79"/>
      <c r="BWX79"/>
      <c r="BWY79"/>
      <c r="BWZ79"/>
      <c r="BXA79"/>
      <c r="BXB79"/>
      <c r="BXC79"/>
      <c r="BXD79"/>
      <c r="BXE79"/>
      <c r="BXF79"/>
      <c r="BXG79"/>
      <c r="BXH79"/>
      <c r="BXI79"/>
      <c r="BXJ79"/>
      <c r="BXK79"/>
      <c r="BXL79"/>
      <c r="BXM79"/>
      <c r="BXN79"/>
      <c r="BXO79"/>
      <c r="BXP79"/>
      <c r="BXQ79"/>
      <c r="BXR79"/>
      <c r="BXS79"/>
      <c r="BXT79"/>
      <c r="BXU79"/>
      <c r="BXV79"/>
      <c r="BXW79"/>
      <c r="BXX79"/>
      <c r="BXY79"/>
      <c r="BXZ79"/>
      <c r="BYA79"/>
      <c r="BYB79"/>
      <c r="BYC79"/>
      <c r="BYD79"/>
      <c r="BYE79"/>
      <c r="BYF79"/>
      <c r="BYG79"/>
      <c r="BYH79"/>
      <c r="BYI79"/>
      <c r="BYJ79"/>
      <c r="BYK79"/>
      <c r="BYL79"/>
      <c r="BYM79"/>
      <c r="BYN79"/>
      <c r="BYO79"/>
      <c r="BYP79"/>
      <c r="BYQ79"/>
      <c r="BYR79"/>
      <c r="BYS79"/>
      <c r="BYT79"/>
      <c r="BYU79"/>
      <c r="BYV79"/>
      <c r="BYW79"/>
      <c r="BYX79"/>
      <c r="BYY79"/>
      <c r="BYZ79"/>
      <c r="BZA79"/>
      <c r="BZB79"/>
      <c r="BZC79"/>
      <c r="BZD79"/>
      <c r="BZE79"/>
      <c r="BZF79"/>
      <c r="BZG79"/>
      <c r="BZH79"/>
      <c r="BZI79"/>
      <c r="BZJ79"/>
      <c r="BZK79"/>
      <c r="BZL79"/>
      <c r="BZM79"/>
      <c r="BZN79"/>
      <c r="BZO79"/>
      <c r="BZP79"/>
      <c r="BZQ79"/>
      <c r="BZR79"/>
      <c r="BZS79"/>
      <c r="BZT79"/>
      <c r="BZU79"/>
      <c r="BZV79"/>
      <c r="BZW79"/>
      <c r="BZX79"/>
      <c r="BZY79"/>
      <c r="BZZ79"/>
      <c r="CAA79"/>
      <c r="CAB79"/>
      <c r="CAC79"/>
      <c r="CAD79"/>
      <c r="CAE79"/>
      <c r="CAF79"/>
      <c r="CAG79"/>
      <c r="CAH79"/>
      <c r="CAI79"/>
      <c r="CAJ79"/>
      <c r="CAK79"/>
      <c r="CAL79"/>
      <c r="CAM79"/>
      <c r="CAN79"/>
      <c r="CAO79"/>
      <c r="CAP79"/>
      <c r="CAQ79"/>
      <c r="CAR79"/>
      <c r="CAS79"/>
      <c r="CAT79"/>
      <c r="CAU79"/>
      <c r="CAV79"/>
      <c r="CAW79"/>
      <c r="CAX79"/>
      <c r="CAY79"/>
      <c r="CAZ79"/>
      <c r="CBA79"/>
      <c r="CBB79"/>
      <c r="CBC79"/>
      <c r="CBD79"/>
      <c r="CBE79"/>
      <c r="CBF79"/>
      <c r="CBG79"/>
      <c r="CBH79"/>
      <c r="CBI79"/>
      <c r="CBJ79"/>
      <c r="CBK79"/>
      <c r="CBL79"/>
      <c r="CBM79"/>
      <c r="CBN79"/>
      <c r="CBO79"/>
      <c r="CBP79"/>
      <c r="CBQ79"/>
      <c r="CBR79"/>
      <c r="CBS79"/>
      <c r="CBT79"/>
      <c r="CBU79"/>
      <c r="CBV79"/>
      <c r="CBW79"/>
      <c r="CBX79"/>
      <c r="CBY79"/>
      <c r="CBZ79"/>
      <c r="CCA79"/>
      <c r="CCB79"/>
      <c r="CCC79"/>
      <c r="CCD79"/>
      <c r="CCE79"/>
      <c r="CCF79"/>
      <c r="CCG79"/>
      <c r="CCH79"/>
      <c r="CCI79"/>
      <c r="CCJ79"/>
      <c r="CCK79"/>
      <c r="CCL79"/>
      <c r="CCM79"/>
      <c r="CCN79"/>
      <c r="CCO79"/>
      <c r="CCP79"/>
      <c r="CCQ79"/>
      <c r="CCR79"/>
      <c r="CCS79"/>
      <c r="CCT79"/>
      <c r="CCU79"/>
      <c r="CCV79"/>
      <c r="CCW79"/>
      <c r="CCX79"/>
      <c r="CCY79"/>
      <c r="CCZ79"/>
      <c r="CDA79"/>
      <c r="CDB79"/>
      <c r="CDC79"/>
      <c r="CDD79"/>
      <c r="CDE79"/>
      <c r="CDF79"/>
      <c r="CDG79"/>
      <c r="CDH79"/>
      <c r="CDI79"/>
      <c r="CDJ79"/>
      <c r="CDK79"/>
      <c r="CDL79"/>
      <c r="CDM79"/>
      <c r="CDN79"/>
      <c r="CDO79"/>
      <c r="CDP79"/>
      <c r="CDQ79"/>
      <c r="CDR79"/>
      <c r="CDS79"/>
      <c r="CDT79"/>
      <c r="CDU79"/>
      <c r="CDV79"/>
      <c r="CDW79"/>
      <c r="CDX79"/>
      <c r="CDY79"/>
      <c r="CDZ79"/>
      <c r="CEA79"/>
      <c r="CEB79"/>
      <c r="CEC79"/>
      <c r="CED79"/>
      <c r="CEE79"/>
      <c r="CEF79"/>
      <c r="CEG79"/>
      <c r="CEH79"/>
      <c r="CEI79"/>
      <c r="CEJ79"/>
      <c r="CEK79"/>
      <c r="CEL79"/>
      <c r="CEM79"/>
      <c r="CEN79"/>
      <c r="CEO79"/>
      <c r="CEP79"/>
      <c r="CEQ79"/>
      <c r="CER79"/>
      <c r="CES79"/>
      <c r="CET79"/>
      <c r="CEU79"/>
      <c r="CEV79"/>
      <c r="CEW79"/>
      <c r="CEX79"/>
      <c r="CEY79"/>
      <c r="CEZ79"/>
      <c r="CFA79"/>
      <c r="CFB79"/>
      <c r="CFC79"/>
      <c r="CFD79"/>
      <c r="CFE79"/>
      <c r="CFF79"/>
      <c r="CFG79"/>
      <c r="CFH79"/>
      <c r="CFI79"/>
      <c r="CFJ79"/>
      <c r="CFK79"/>
      <c r="CFL79"/>
      <c r="CFM79"/>
      <c r="CFN79"/>
      <c r="CFO79"/>
      <c r="CFP79"/>
      <c r="CFQ79"/>
      <c r="CFR79"/>
      <c r="CFS79"/>
      <c r="CFT79"/>
      <c r="CFU79"/>
      <c r="CFV79"/>
      <c r="CFW79"/>
      <c r="CFX79"/>
      <c r="CFY79"/>
      <c r="CFZ79"/>
      <c r="CGA79"/>
      <c r="CGB79"/>
      <c r="CGC79"/>
      <c r="CGD79"/>
      <c r="CGE79"/>
      <c r="CGF79"/>
      <c r="CGG79"/>
      <c r="CGH79"/>
      <c r="CGI79"/>
      <c r="CGJ79"/>
      <c r="CGK79"/>
      <c r="CGL79"/>
      <c r="CGM79"/>
      <c r="CGN79"/>
      <c r="CGO79"/>
      <c r="CGP79"/>
      <c r="CGQ79"/>
      <c r="CGR79"/>
      <c r="CGS79"/>
      <c r="CGT79"/>
      <c r="CGU79"/>
      <c r="CGV79"/>
      <c r="CGW79"/>
      <c r="CGX79"/>
      <c r="CGY79"/>
      <c r="CGZ79"/>
      <c r="CHA79"/>
      <c r="CHB79"/>
      <c r="CHC79"/>
      <c r="CHD79"/>
      <c r="CHE79"/>
      <c r="CHF79"/>
      <c r="CHG79"/>
      <c r="CHH79"/>
      <c r="CHI79"/>
      <c r="CHJ79"/>
      <c r="CHK79"/>
      <c r="CHL79"/>
      <c r="CHM79"/>
      <c r="CHN79"/>
      <c r="CHO79"/>
      <c r="CHP79"/>
      <c r="CHQ79"/>
      <c r="CHR79"/>
      <c r="CHS79"/>
      <c r="CHT79"/>
      <c r="CHU79"/>
      <c r="CHV79"/>
      <c r="CHW79"/>
      <c r="CHX79"/>
      <c r="CHY79"/>
      <c r="CHZ79"/>
      <c r="CIA79"/>
      <c r="CIB79"/>
      <c r="CIC79"/>
      <c r="CID79"/>
      <c r="CIE79"/>
      <c r="CIF79"/>
      <c r="CIG79"/>
      <c r="CIH79"/>
      <c r="CII79"/>
      <c r="CIJ79"/>
      <c r="CIK79"/>
      <c r="CIL79"/>
      <c r="CIM79"/>
      <c r="CIN79"/>
      <c r="CIO79"/>
      <c r="CIP79"/>
      <c r="CIQ79"/>
      <c r="CIR79"/>
      <c r="CIS79"/>
      <c r="CIT79"/>
      <c r="CIU79"/>
      <c r="CIV79"/>
      <c r="CIW79"/>
      <c r="CIX79"/>
      <c r="CIY79"/>
      <c r="CIZ79"/>
      <c r="CJA79"/>
      <c r="CJB79"/>
      <c r="CJC79"/>
      <c r="CJD79"/>
      <c r="CJE79"/>
      <c r="CJF79"/>
      <c r="CJG79"/>
      <c r="CJH79"/>
      <c r="CJI79"/>
      <c r="CJJ79"/>
      <c r="CJK79"/>
      <c r="CJL79"/>
      <c r="CJM79"/>
      <c r="CJN79"/>
      <c r="CJO79"/>
      <c r="CJP79"/>
      <c r="CJQ79"/>
      <c r="CJR79"/>
      <c r="CJS79"/>
      <c r="CJT79"/>
      <c r="CJU79"/>
      <c r="CJV79"/>
      <c r="CJW79"/>
      <c r="CJX79"/>
      <c r="CJY79"/>
      <c r="CJZ79"/>
      <c r="CKA79"/>
      <c r="CKB79"/>
      <c r="CKC79"/>
      <c r="CKD79"/>
      <c r="CKE79"/>
      <c r="CKF79"/>
      <c r="CKG79"/>
      <c r="CKH79"/>
      <c r="CKI79"/>
      <c r="CKJ79"/>
      <c r="CKK79"/>
      <c r="CKL79"/>
      <c r="CKM79"/>
      <c r="CKN79"/>
      <c r="CKO79"/>
      <c r="CKP79"/>
      <c r="CKQ79"/>
      <c r="CKR79"/>
      <c r="CKS79"/>
      <c r="CKT79"/>
      <c r="CKU79"/>
      <c r="CKV79"/>
      <c r="CKW79"/>
      <c r="CKX79"/>
      <c r="CKY79"/>
      <c r="CKZ79"/>
      <c r="CLA79"/>
      <c r="CLB79"/>
      <c r="CLC79"/>
      <c r="CLD79"/>
      <c r="CLE79"/>
      <c r="CLF79"/>
      <c r="CLG79"/>
      <c r="CLH79"/>
      <c r="CLI79"/>
      <c r="CLJ79"/>
      <c r="CLK79"/>
      <c r="CLL79"/>
      <c r="CLM79"/>
      <c r="CLN79"/>
      <c r="CLO79"/>
      <c r="CLP79"/>
      <c r="CLQ79"/>
      <c r="CLR79"/>
      <c r="CLS79"/>
      <c r="CLT79"/>
      <c r="CLU79"/>
      <c r="CLV79"/>
      <c r="CLW79"/>
      <c r="CLX79"/>
      <c r="CLY79"/>
      <c r="CLZ79"/>
      <c r="CMA79"/>
      <c r="CMB79"/>
      <c r="CMC79"/>
      <c r="CMD79"/>
      <c r="CME79"/>
      <c r="CMF79"/>
      <c r="CMG79"/>
      <c r="CMH79"/>
      <c r="CMI79"/>
      <c r="CMJ79"/>
      <c r="CMK79"/>
      <c r="CML79"/>
      <c r="CMM79"/>
      <c r="CMN79"/>
      <c r="CMO79"/>
      <c r="CMP79"/>
      <c r="CMQ79"/>
      <c r="CMR79"/>
      <c r="CMS79"/>
      <c r="CMT79"/>
      <c r="CMU79"/>
      <c r="CMV79"/>
      <c r="CMW79"/>
      <c r="CMX79"/>
      <c r="CMY79"/>
      <c r="CMZ79"/>
      <c r="CNA79"/>
      <c r="CNB79"/>
      <c r="CNC79"/>
      <c r="CND79"/>
      <c r="CNE79"/>
      <c r="CNF79"/>
      <c r="CNG79"/>
      <c r="CNH79"/>
      <c r="CNI79"/>
      <c r="CNJ79"/>
      <c r="CNK79"/>
      <c r="CNL79"/>
      <c r="CNM79"/>
      <c r="CNN79"/>
      <c r="CNO79"/>
      <c r="CNP79"/>
      <c r="CNQ79"/>
      <c r="CNR79"/>
      <c r="CNS79"/>
      <c r="CNT79"/>
      <c r="CNU79"/>
      <c r="CNV79"/>
      <c r="CNW79"/>
      <c r="CNX79"/>
      <c r="CNY79"/>
      <c r="CNZ79"/>
      <c r="COA79"/>
      <c r="COB79"/>
      <c r="COC79"/>
      <c r="COD79"/>
      <c r="COE79"/>
      <c r="COF79"/>
      <c r="COG79"/>
      <c r="COH79"/>
      <c r="COI79"/>
      <c r="COJ79"/>
      <c r="COK79"/>
      <c r="COL79"/>
      <c r="COM79"/>
      <c r="CON79"/>
      <c r="COO79"/>
      <c r="COP79"/>
      <c r="COQ79"/>
      <c r="COR79"/>
      <c r="COS79"/>
      <c r="COT79"/>
      <c r="COU79"/>
      <c r="COV79"/>
      <c r="COW79"/>
      <c r="COX79"/>
      <c r="COY79"/>
      <c r="COZ79"/>
      <c r="CPA79"/>
      <c r="CPB79"/>
      <c r="CPC79"/>
      <c r="CPD79"/>
      <c r="CPE79"/>
      <c r="CPF79"/>
      <c r="CPG79"/>
      <c r="CPH79"/>
      <c r="CPI79"/>
      <c r="CPJ79"/>
      <c r="CPK79"/>
      <c r="CPL79"/>
      <c r="CPM79"/>
      <c r="CPN79"/>
      <c r="CPO79"/>
      <c r="CPP79"/>
      <c r="CPQ79"/>
      <c r="CPR79"/>
      <c r="CPS79"/>
      <c r="CPT79"/>
      <c r="CPU79"/>
      <c r="CPV79"/>
      <c r="CPW79"/>
      <c r="CPX79"/>
      <c r="CPY79"/>
      <c r="CPZ79"/>
      <c r="CQA79"/>
      <c r="CQB79"/>
      <c r="CQC79"/>
      <c r="CQD79"/>
      <c r="CQE79"/>
      <c r="CQF79"/>
      <c r="CQG79"/>
      <c r="CQH79"/>
      <c r="CQI79"/>
      <c r="CQJ79"/>
      <c r="CQK79"/>
      <c r="CQL79"/>
      <c r="CQM79"/>
      <c r="CQN79"/>
      <c r="CQO79"/>
      <c r="CQP79"/>
      <c r="CQQ79"/>
      <c r="CQR79"/>
      <c r="CQS79"/>
      <c r="CQT79"/>
      <c r="CQU79"/>
      <c r="CQV79"/>
      <c r="CQW79"/>
      <c r="CQX79"/>
      <c r="CQY79"/>
      <c r="CQZ79"/>
      <c r="CRA79"/>
      <c r="CRB79"/>
      <c r="CRC79"/>
      <c r="CRD79"/>
      <c r="CRE79"/>
      <c r="CRF79"/>
      <c r="CRG79"/>
      <c r="CRH79"/>
      <c r="CRI79"/>
      <c r="CRJ79"/>
      <c r="CRK79"/>
      <c r="CRL79"/>
      <c r="CRM79"/>
      <c r="CRN79"/>
      <c r="CRO79"/>
      <c r="CRP79"/>
      <c r="CRQ79"/>
      <c r="CRR79"/>
      <c r="CRS79"/>
      <c r="CRT79"/>
      <c r="CRU79"/>
    </row>
    <row r="80" spans="2:2517" s="28" customFormat="1" ht="18" hidden="1" customHeight="1" x14ac:dyDescent="0.25">
      <c r="B80" s="17"/>
      <c r="C80" s="17"/>
      <c r="D80" s="17"/>
      <c r="E80" s="17"/>
      <c r="F80" s="17"/>
      <c r="G80" s="17" t="s">
        <v>20</v>
      </c>
      <c r="H80" s="17" t="s">
        <v>14</v>
      </c>
      <c r="I80" s="17"/>
      <c r="J80" s="17"/>
      <c r="K80" s="13"/>
      <c r="L80" s="17" t="s">
        <v>20</v>
      </c>
      <c r="M80" s="17" t="s">
        <v>14</v>
      </c>
      <c r="N80" s="17"/>
      <c r="O80" s="17"/>
      <c r="P80" s="13"/>
      <c r="Q80" s="17" t="s">
        <v>20</v>
      </c>
      <c r="R80" s="17" t="s">
        <v>14</v>
      </c>
      <c r="S80" s="16">
        <f t="shared" si="11"/>
        <v>0</v>
      </c>
      <c r="T80" s="16">
        <f t="shared" si="11"/>
        <v>0.03</v>
      </c>
      <c r="U80" s="16">
        <f t="shared" si="11"/>
        <v>0.03</v>
      </c>
      <c r="V80" s="16">
        <f t="shared" si="11"/>
        <v>0.03</v>
      </c>
      <c r="W80" s="16">
        <f t="shared" si="11"/>
        <v>0.03</v>
      </c>
      <c r="X80" s="17"/>
      <c r="Y80" s="33">
        <f t="shared" si="12"/>
        <v>15207</v>
      </c>
      <c r="Z80" s="33">
        <f t="shared" si="12"/>
        <v>15207</v>
      </c>
      <c r="AA80" s="33">
        <f t="shared" si="12"/>
        <v>15666</v>
      </c>
      <c r="AB80" s="33">
        <f t="shared" si="12"/>
        <v>16137</v>
      </c>
      <c r="AC80" s="33">
        <f t="shared" si="12"/>
        <v>16623</v>
      </c>
      <c r="AD80" s="33">
        <f t="shared" si="12"/>
        <v>17124</v>
      </c>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c r="AMH80"/>
      <c r="AMI80"/>
      <c r="AMJ80"/>
      <c r="AMK80"/>
      <c r="AML80"/>
      <c r="AMM80"/>
      <c r="AMN80"/>
      <c r="AMO80"/>
      <c r="AMP80"/>
      <c r="AMQ80"/>
      <c r="AMR80"/>
      <c r="AMS80"/>
      <c r="AMT80"/>
      <c r="AMU80"/>
      <c r="AMV80"/>
      <c r="AMW80"/>
      <c r="AMX80"/>
      <c r="AMY80"/>
      <c r="AMZ80"/>
      <c r="ANA80"/>
      <c r="ANB80"/>
      <c r="ANC80"/>
      <c r="AND80"/>
      <c r="ANE80"/>
      <c r="ANF80"/>
      <c r="ANG80"/>
      <c r="ANH80"/>
      <c r="ANI80"/>
      <c r="ANJ80"/>
      <c r="ANK80"/>
      <c r="ANL80"/>
      <c r="ANM80"/>
      <c r="ANN80"/>
      <c r="ANO80"/>
      <c r="ANP80"/>
      <c r="ANQ80"/>
      <c r="ANR80"/>
      <c r="ANS80"/>
      <c r="ANT80"/>
      <c r="ANU80"/>
      <c r="ANV80"/>
      <c r="ANW80"/>
      <c r="ANX80"/>
      <c r="ANY80"/>
      <c r="ANZ80"/>
      <c r="AOA80"/>
      <c r="AOB80"/>
      <c r="AOC80"/>
      <c r="AOD80"/>
      <c r="AOE80"/>
      <c r="AOF80"/>
      <c r="AOG80"/>
      <c r="AOH80"/>
      <c r="AOI80"/>
      <c r="AOJ80"/>
      <c r="AOK80"/>
      <c r="AOL80"/>
      <c r="AOM80"/>
      <c r="AON80"/>
      <c r="AOO80"/>
      <c r="AOP80"/>
      <c r="AOQ80"/>
      <c r="AOR80"/>
      <c r="AOS80"/>
      <c r="AOT80"/>
      <c r="AOU80"/>
      <c r="AOV80"/>
      <c r="AOW80"/>
      <c r="AOX80"/>
      <c r="AOY80"/>
      <c r="AOZ80"/>
      <c r="APA80"/>
      <c r="APB80"/>
      <c r="APC80"/>
      <c r="APD80"/>
      <c r="APE80"/>
      <c r="APF80"/>
      <c r="APG80"/>
      <c r="APH80"/>
      <c r="API80"/>
      <c r="APJ80"/>
      <c r="APK80"/>
      <c r="APL80"/>
      <c r="APM80"/>
      <c r="APN80"/>
      <c r="APO80"/>
      <c r="APP80"/>
      <c r="APQ80"/>
      <c r="APR80"/>
      <c r="APS80"/>
      <c r="APT80"/>
      <c r="APU80"/>
      <c r="APV80"/>
      <c r="APW80"/>
      <c r="APX80"/>
      <c r="APY80"/>
      <c r="APZ80"/>
      <c r="AQA80"/>
      <c r="AQB80"/>
      <c r="AQC80"/>
      <c r="AQD80"/>
      <c r="AQE80"/>
      <c r="AQF80"/>
      <c r="AQG80"/>
      <c r="AQH80"/>
      <c r="AQI80"/>
      <c r="AQJ80"/>
      <c r="AQK80"/>
      <c r="AQL80"/>
      <c r="AQM80"/>
      <c r="AQN80"/>
      <c r="AQO80"/>
      <c r="AQP80"/>
      <c r="AQQ80"/>
      <c r="AQR80"/>
      <c r="AQS80"/>
      <c r="AQT80"/>
      <c r="AQU80"/>
      <c r="AQV80"/>
      <c r="AQW80"/>
      <c r="AQX80"/>
      <c r="AQY80"/>
      <c r="AQZ80"/>
      <c r="ARA80"/>
      <c r="ARB80"/>
      <c r="ARC80"/>
      <c r="ARD80"/>
      <c r="ARE80"/>
      <c r="ARF80"/>
      <c r="ARG80"/>
      <c r="ARH80"/>
      <c r="ARI80"/>
      <c r="ARJ80"/>
      <c r="ARK80"/>
      <c r="ARL80"/>
      <c r="ARM80"/>
      <c r="ARN80"/>
      <c r="ARO80"/>
      <c r="ARP80"/>
      <c r="ARQ80"/>
      <c r="ARR80"/>
      <c r="ARS80"/>
      <c r="ART80"/>
      <c r="ARU80"/>
      <c r="ARV80"/>
      <c r="ARW80"/>
      <c r="ARX80"/>
      <c r="ARY80"/>
      <c r="ARZ80"/>
      <c r="ASA80"/>
      <c r="ASB80"/>
      <c r="ASC80"/>
      <c r="ASD80"/>
      <c r="ASE80"/>
      <c r="ASF80"/>
      <c r="ASG80"/>
      <c r="ASH80"/>
      <c r="ASI80"/>
      <c r="ASJ80"/>
      <c r="ASK80"/>
      <c r="ASL80"/>
      <c r="ASM80"/>
      <c r="ASN80"/>
      <c r="ASO80"/>
      <c r="ASP80"/>
      <c r="ASQ80"/>
      <c r="ASR80"/>
      <c r="ASS80"/>
      <c r="AST80"/>
      <c r="ASU80"/>
      <c r="ASV80"/>
      <c r="ASW80"/>
      <c r="ASX80"/>
      <c r="ASY80"/>
      <c r="ASZ80"/>
      <c r="ATA80"/>
      <c r="ATB80"/>
      <c r="ATC80"/>
      <c r="ATD80"/>
      <c r="ATE80"/>
      <c r="ATF80"/>
      <c r="ATG80"/>
      <c r="ATH80"/>
      <c r="ATI80"/>
      <c r="ATJ80"/>
      <c r="ATK80"/>
      <c r="ATL80"/>
      <c r="ATM80"/>
      <c r="ATN80"/>
      <c r="ATO80"/>
      <c r="ATP80"/>
      <c r="ATQ80"/>
      <c r="ATR80"/>
      <c r="ATS80"/>
      <c r="ATT80"/>
      <c r="ATU80"/>
      <c r="ATV80"/>
      <c r="ATW80"/>
      <c r="ATX80"/>
      <c r="ATY80"/>
      <c r="ATZ80"/>
      <c r="AUA80"/>
      <c r="AUB80"/>
      <c r="AUC80"/>
      <c r="AUD80"/>
      <c r="AUE80"/>
      <c r="AUF80"/>
      <c r="AUG80"/>
      <c r="AUH80"/>
      <c r="AUI80"/>
      <c r="AUJ80"/>
      <c r="AUK80"/>
      <c r="AUL80"/>
      <c r="AUM80"/>
      <c r="AUN80"/>
      <c r="AUO80"/>
      <c r="AUP80"/>
      <c r="AUQ80"/>
      <c r="AUR80"/>
      <c r="AUS80"/>
      <c r="AUT80"/>
      <c r="AUU80"/>
      <c r="AUV80"/>
      <c r="AUW80"/>
      <c r="AUX80"/>
      <c r="AUY80"/>
      <c r="AUZ80"/>
      <c r="AVA80"/>
      <c r="AVB80"/>
      <c r="AVC80"/>
      <c r="AVD80"/>
      <c r="AVE80"/>
      <c r="AVF80"/>
      <c r="AVG80"/>
      <c r="AVH80"/>
      <c r="AVI80"/>
      <c r="AVJ80"/>
      <c r="AVK80"/>
      <c r="AVL80"/>
      <c r="AVM80"/>
      <c r="AVN80"/>
      <c r="AVO80"/>
      <c r="AVP80"/>
      <c r="AVQ80"/>
      <c r="AVR80"/>
      <c r="AVS80"/>
      <c r="AVT80"/>
      <c r="AVU80"/>
      <c r="AVV80"/>
      <c r="AVW80"/>
      <c r="AVX80"/>
      <c r="AVY80"/>
      <c r="AVZ80"/>
      <c r="AWA80"/>
      <c r="AWB80"/>
      <c r="AWC80"/>
      <c r="AWD80"/>
      <c r="AWE80"/>
      <c r="AWF80"/>
      <c r="AWG80"/>
      <c r="AWH80"/>
      <c r="AWI80"/>
      <c r="AWJ80"/>
      <c r="AWK80"/>
      <c r="AWL80"/>
      <c r="AWM80"/>
      <c r="AWN80"/>
      <c r="AWO80"/>
      <c r="AWP80"/>
      <c r="AWQ80"/>
      <c r="AWR80"/>
      <c r="AWS80"/>
      <c r="AWT80"/>
      <c r="AWU80"/>
      <c r="AWV80"/>
      <c r="AWW80"/>
      <c r="AWX80"/>
      <c r="AWY80"/>
      <c r="AWZ80"/>
      <c r="AXA80"/>
      <c r="AXB80"/>
      <c r="AXC80"/>
      <c r="AXD80"/>
      <c r="AXE80"/>
      <c r="AXF80"/>
      <c r="AXG80"/>
      <c r="AXH80"/>
      <c r="AXI80"/>
      <c r="AXJ80"/>
      <c r="AXK80"/>
      <c r="AXL80"/>
      <c r="AXM80"/>
      <c r="AXN80"/>
      <c r="AXO80"/>
      <c r="AXP80"/>
      <c r="AXQ80"/>
      <c r="AXR80"/>
      <c r="AXS80"/>
      <c r="AXT80"/>
      <c r="AXU80"/>
      <c r="AXV80"/>
      <c r="AXW80"/>
      <c r="AXX80"/>
      <c r="AXY80"/>
      <c r="AXZ80"/>
      <c r="AYA80"/>
      <c r="AYB80"/>
      <c r="AYC80"/>
      <c r="AYD80"/>
      <c r="AYE80"/>
      <c r="AYF80"/>
      <c r="AYG80"/>
      <c r="AYH80"/>
      <c r="AYI80"/>
      <c r="AYJ80"/>
      <c r="AYK80"/>
      <c r="AYL80"/>
      <c r="AYM80"/>
      <c r="AYN80"/>
      <c r="AYO80"/>
      <c r="AYP80"/>
      <c r="AYQ80"/>
      <c r="AYR80"/>
      <c r="AYS80"/>
      <c r="AYT80"/>
      <c r="AYU80"/>
      <c r="AYV80"/>
      <c r="AYW80"/>
      <c r="AYX80"/>
      <c r="AYY80"/>
      <c r="AYZ80"/>
      <c r="AZA80"/>
      <c r="AZB80"/>
      <c r="AZC80"/>
      <c r="AZD80"/>
      <c r="AZE80"/>
      <c r="AZF80"/>
      <c r="AZG80"/>
      <c r="AZH80"/>
      <c r="AZI80"/>
      <c r="AZJ80"/>
      <c r="AZK80"/>
      <c r="AZL80"/>
      <c r="AZM80"/>
      <c r="AZN80"/>
      <c r="AZO80"/>
      <c r="AZP80"/>
      <c r="AZQ80"/>
      <c r="AZR80"/>
      <c r="AZS80"/>
      <c r="AZT80"/>
      <c r="AZU80"/>
      <c r="AZV80"/>
      <c r="AZW80"/>
      <c r="AZX80"/>
      <c r="AZY80"/>
      <c r="AZZ80"/>
      <c r="BAA80"/>
      <c r="BAB80"/>
      <c r="BAC80"/>
      <c r="BAD80"/>
      <c r="BAE80"/>
      <c r="BAF80"/>
      <c r="BAG80"/>
      <c r="BAH80"/>
      <c r="BAI80"/>
      <c r="BAJ80"/>
      <c r="BAK80"/>
      <c r="BAL80"/>
      <c r="BAM80"/>
      <c r="BAN80"/>
      <c r="BAO80"/>
      <c r="BAP80"/>
      <c r="BAQ80"/>
      <c r="BAR80"/>
      <c r="BAS80"/>
      <c r="BAT80"/>
      <c r="BAU80"/>
      <c r="BAV80"/>
      <c r="BAW80"/>
      <c r="BAX80"/>
      <c r="BAY80"/>
      <c r="BAZ80"/>
      <c r="BBA80"/>
      <c r="BBB80"/>
      <c r="BBC80"/>
      <c r="BBD80"/>
      <c r="BBE80"/>
      <c r="BBF80"/>
      <c r="BBG80"/>
      <c r="BBH80"/>
      <c r="BBI80"/>
      <c r="BBJ80"/>
      <c r="BBK80"/>
      <c r="BBL80"/>
      <c r="BBM80"/>
      <c r="BBN80"/>
      <c r="BBO80"/>
      <c r="BBP80"/>
      <c r="BBQ80"/>
      <c r="BBR80"/>
      <c r="BBS80"/>
      <c r="BBT80"/>
      <c r="BBU80"/>
      <c r="BBV80"/>
      <c r="BBW80"/>
      <c r="BBX80"/>
      <c r="BBY80"/>
      <c r="BBZ80"/>
      <c r="BCA80"/>
      <c r="BCB80"/>
      <c r="BCC80"/>
      <c r="BCD80"/>
      <c r="BCE80"/>
      <c r="BCF80"/>
      <c r="BCG80"/>
      <c r="BCH80"/>
      <c r="BCI80"/>
      <c r="BCJ80"/>
      <c r="BCK80"/>
      <c r="BCL80"/>
      <c r="BCM80"/>
      <c r="BCN80"/>
      <c r="BCO80"/>
      <c r="BCP80"/>
      <c r="BCQ80"/>
      <c r="BCR80"/>
      <c r="BCS80"/>
      <c r="BCT80"/>
      <c r="BCU80"/>
      <c r="BCV80"/>
      <c r="BCW80"/>
      <c r="BCX80"/>
      <c r="BCY80"/>
      <c r="BCZ80"/>
      <c r="BDA80"/>
      <c r="BDB80"/>
      <c r="BDC80"/>
      <c r="BDD80"/>
      <c r="BDE80"/>
      <c r="BDF80"/>
      <c r="BDG80"/>
      <c r="BDH80"/>
      <c r="BDI80"/>
      <c r="BDJ80"/>
      <c r="BDK80"/>
      <c r="BDL80"/>
      <c r="BDM80"/>
      <c r="BDN80"/>
      <c r="BDO80"/>
      <c r="BDP80"/>
      <c r="BDQ80"/>
      <c r="BDR80"/>
      <c r="BDS80"/>
      <c r="BDT80"/>
      <c r="BDU80"/>
      <c r="BDV80"/>
      <c r="BDW80"/>
      <c r="BDX80"/>
      <c r="BDY80"/>
      <c r="BDZ80"/>
      <c r="BEA80"/>
      <c r="BEB80"/>
      <c r="BEC80"/>
      <c r="BED80"/>
      <c r="BEE80"/>
      <c r="BEF80"/>
      <c r="BEG80"/>
      <c r="BEH80"/>
      <c r="BEI80"/>
      <c r="BEJ80"/>
      <c r="BEK80"/>
      <c r="BEL80"/>
      <c r="BEM80"/>
      <c r="BEN80"/>
      <c r="BEO80"/>
      <c r="BEP80"/>
      <c r="BEQ80"/>
      <c r="BER80"/>
      <c r="BES80"/>
      <c r="BET80"/>
      <c r="BEU80"/>
      <c r="BEV80"/>
      <c r="BEW80"/>
      <c r="BEX80"/>
      <c r="BEY80"/>
      <c r="BEZ80"/>
      <c r="BFA80"/>
      <c r="BFB80"/>
      <c r="BFC80"/>
      <c r="BFD80"/>
      <c r="BFE80"/>
      <c r="BFF80"/>
      <c r="BFG80"/>
      <c r="BFH80"/>
      <c r="BFI80"/>
      <c r="BFJ80"/>
      <c r="BFK80"/>
      <c r="BFL80"/>
      <c r="BFM80"/>
      <c r="BFN80"/>
      <c r="BFO80"/>
      <c r="BFP80"/>
      <c r="BFQ80"/>
      <c r="BFR80"/>
      <c r="BFS80"/>
      <c r="BFT80"/>
      <c r="BFU80"/>
      <c r="BFV80"/>
      <c r="BFW80"/>
      <c r="BFX80"/>
      <c r="BFY80"/>
      <c r="BFZ80"/>
      <c r="BGA80"/>
      <c r="BGB80"/>
      <c r="BGC80"/>
      <c r="BGD80"/>
      <c r="BGE80"/>
      <c r="BGF80"/>
      <c r="BGG80"/>
      <c r="BGH80"/>
      <c r="BGI80"/>
      <c r="BGJ80"/>
      <c r="BGK80"/>
      <c r="BGL80"/>
      <c r="BGM80"/>
      <c r="BGN80"/>
      <c r="BGO80"/>
      <c r="BGP80"/>
      <c r="BGQ80"/>
      <c r="BGR80"/>
      <c r="BGS80"/>
      <c r="BGT80"/>
      <c r="BGU80"/>
      <c r="BGV80"/>
      <c r="BGW80"/>
      <c r="BGX80"/>
      <c r="BGY80"/>
      <c r="BGZ80"/>
      <c r="BHA80"/>
      <c r="BHB80"/>
      <c r="BHC80"/>
      <c r="BHD80"/>
      <c r="BHE80"/>
      <c r="BHF80"/>
      <c r="BHG80"/>
      <c r="BHH80"/>
      <c r="BHI80"/>
      <c r="BHJ80"/>
      <c r="BHK80"/>
      <c r="BHL80"/>
      <c r="BHM80"/>
      <c r="BHN80"/>
      <c r="BHO80"/>
      <c r="BHP80"/>
      <c r="BHQ80"/>
      <c r="BHR80"/>
      <c r="BHS80"/>
      <c r="BHT80"/>
      <c r="BHU80"/>
      <c r="BHV80"/>
      <c r="BHW80"/>
      <c r="BHX80"/>
      <c r="BHY80"/>
      <c r="BHZ80"/>
      <c r="BIA80"/>
      <c r="BIB80"/>
      <c r="BIC80"/>
      <c r="BID80"/>
      <c r="BIE80"/>
      <c r="BIF80"/>
      <c r="BIG80"/>
      <c r="BIH80"/>
      <c r="BII80"/>
      <c r="BIJ80"/>
      <c r="BIK80"/>
      <c r="BIL80"/>
      <c r="BIM80"/>
      <c r="BIN80"/>
      <c r="BIO80"/>
      <c r="BIP80"/>
      <c r="BIQ80"/>
      <c r="BIR80"/>
      <c r="BIS80"/>
      <c r="BIT80"/>
      <c r="BIU80"/>
      <c r="BIV80"/>
      <c r="BIW80"/>
      <c r="BIX80"/>
      <c r="BIY80"/>
      <c r="BIZ80"/>
      <c r="BJA80"/>
      <c r="BJB80"/>
      <c r="BJC80"/>
      <c r="BJD80"/>
      <c r="BJE80"/>
      <c r="BJF80"/>
      <c r="BJG80"/>
      <c r="BJH80"/>
      <c r="BJI80"/>
      <c r="BJJ80"/>
      <c r="BJK80"/>
      <c r="BJL80"/>
      <c r="BJM80"/>
      <c r="BJN80"/>
      <c r="BJO80"/>
      <c r="BJP80"/>
      <c r="BJQ80"/>
      <c r="BJR80"/>
      <c r="BJS80"/>
      <c r="BJT80"/>
      <c r="BJU80"/>
      <c r="BJV80"/>
      <c r="BJW80"/>
      <c r="BJX80"/>
      <c r="BJY80"/>
      <c r="BJZ80"/>
      <c r="BKA80"/>
      <c r="BKB80"/>
      <c r="BKC80"/>
      <c r="BKD80"/>
      <c r="BKE80"/>
      <c r="BKF80"/>
      <c r="BKG80"/>
      <c r="BKH80"/>
      <c r="BKI80"/>
      <c r="BKJ80"/>
      <c r="BKK80"/>
      <c r="BKL80"/>
      <c r="BKM80"/>
      <c r="BKN80"/>
      <c r="BKO80"/>
      <c r="BKP80"/>
      <c r="BKQ80"/>
      <c r="BKR80"/>
      <c r="BKS80"/>
      <c r="BKT80"/>
      <c r="BKU80"/>
      <c r="BKV80"/>
      <c r="BKW80"/>
      <c r="BKX80"/>
      <c r="BKY80"/>
      <c r="BKZ80"/>
      <c r="BLA80"/>
      <c r="BLB80"/>
      <c r="BLC80"/>
      <c r="BLD80"/>
      <c r="BLE80"/>
      <c r="BLF80"/>
      <c r="BLG80"/>
      <c r="BLH80"/>
      <c r="BLI80"/>
      <c r="BLJ80"/>
      <c r="BLK80"/>
      <c r="BLL80"/>
      <c r="BLM80"/>
      <c r="BLN80"/>
      <c r="BLO80"/>
      <c r="BLP80"/>
      <c r="BLQ80"/>
      <c r="BLR80"/>
      <c r="BLS80"/>
      <c r="BLT80"/>
      <c r="BLU80"/>
      <c r="BLV80"/>
      <c r="BLW80"/>
      <c r="BLX80"/>
      <c r="BLY80"/>
      <c r="BLZ80"/>
      <c r="BMA80"/>
      <c r="BMB80"/>
      <c r="BMC80"/>
      <c r="BMD80"/>
      <c r="BME80"/>
      <c r="BMF80"/>
      <c r="BMG80"/>
      <c r="BMH80"/>
      <c r="BMI80"/>
      <c r="BMJ80"/>
      <c r="BMK80"/>
      <c r="BML80"/>
      <c r="BMM80"/>
      <c r="BMN80"/>
      <c r="BMO80"/>
      <c r="BMP80"/>
      <c r="BMQ80"/>
      <c r="BMR80"/>
      <c r="BMS80"/>
      <c r="BMT80"/>
      <c r="BMU80"/>
      <c r="BMV80"/>
      <c r="BMW80"/>
      <c r="BMX80"/>
      <c r="BMY80"/>
      <c r="BMZ80"/>
      <c r="BNA80"/>
      <c r="BNB80"/>
      <c r="BNC80"/>
      <c r="BND80"/>
      <c r="BNE80"/>
      <c r="BNF80"/>
      <c r="BNG80"/>
      <c r="BNH80"/>
      <c r="BNI80"/>
      <c r="BNJ80"/>
      <c r="BNK80"/>
      <c r="BNL80"/>
      <c r="BNM80"/>
      <c r="BNN80"/>
      <c r="BNO80"/>
      <c r="BNP80"/>
      <c r="BNQ80"/>
      <c r="BNR80"/>
      <c r="BNS80"/>
      <c r="BNT80"/>
      <c r="BNU80"/>
      <c r="BNV80"/>
      <c r="BNW80"/>
      <c r="BNX80"/>
      <c r="BNY80"/>
      <c r="BNZ80"/>
      <c r="BOA80"/>
      <c r="BOB80"/>
      <c r="BOC80"/>
      <c r="BOD80"/>
      <c r="BOE80"/>
      <c r="BOF80"/>
      <c r="BOG80"/>
      <c r="BOH80"/>
      <c r="BOI80"/>
      <c r="BOJ80"/>
      <c r="BOK80"/>
      <c r="BOL80"/>
      <c r="BOM80"/>
      <c r="BON80"/>
      <c r="BOO80"/>
      <c r="BOP80"/>
      <c r="BOQ80"/>
      <c r="BOR80"/>
      <c r="BOS80"/>
      <c r="BOT80"/>
      <c r="BOU80"/>
      <c r="BOV80"/>
      <c r="BOW80"/>
      <c r="BOX80"/>
      <c r="BOY80"/>
      <c r="BOZ80"/>
      <c r="BPA80"/>
      <c r="BPB80"/>
      <c r="BPC80"/>
      <c r="BPD80"/>
      <c r="BPE80"/>
      <c r="BPF80"/>
      <c r="BPG80"/>
      <c r="BPH80"/>
      <c r="BPI80"/>
      <c r="BPJ80"/>
      <c r="BPK80"/>
      <c r="BPL80"/>
      <c r="BPM80"/>
      <c r="BPN80"/>
      <c r="BPO80"/>
      <c r="BPP80"/>
      <c r="BPQ80"/>
      <c r="BPR80"/>
      <c r="BPS80"/>
      <c r="BPT80"/>
      <c r="BPU80"/>
      <c r="BPV80"/>
      <c r="BPW80"/>
      <c r="BPX80"/>
      <c r="BPY80"/>
      <c r="BPZ80"/>
      <c r="BQA80"/>
      <c r="BQB80"/>
      <c r="BQC80"/>
      <c r="BQD80"/>
      <c r="BQE80"/>
      <c r="BQF80"/>
      <c r="BQG80"/>
      <c r="BQH80"/>
      <c r="BQI80"/>
      <c r="BQJ80"/>
      <c r="BQK80"/>
      <c r="BQL80"/>
      <c r="BQM80"/>
      <c r="BQN80"/>
      <c r="BQO80"/>
      <c r="BQP80"/>
      <c r="BQQ80"/>
      <c r="BQR80"/>
      <c r="BQS80"/>
      <c r="BQT80"/>
      <c r="BQU80"/>
      <c r="BQV80"/>
      <c r="BQW80"/>
      <c r="BQX80"/>
      <c r="BQY80"/>
      <c r="BQZ80"/>
      <c r="BRA80"/>
      <c r="BRB80"/>
      <c r="BRC80"/>
      <c r="BRD80"/>
      <c r="BRE80"/>
      <c r="BRF80"/>
      <c r="BRG80"/>
      <c r="BRH80"/>
      <c r="BRI80"/>
      <c r="BRJ80"/>
      <c r="BRK80"/>
      <c r="BRL80"/>
      <c r="BRM80"/>
      <c r="BRN80"/>
      <c r="BRO80"/>
      <c r="BRP80"/>
      <c r="BRQ80"/>
      <c r="BRR80"/>
      <c r="BRS80"/>
      <c r="BRT80"/>
      <c r="BRU80"/>
      <c r="BRV80"/>
      <c r="BRW80"/>
      <c r="BRX80"/>
      <c r="BRY80"/>
      <c r="BRZ80"/>
      <c r="BSA80"/>
      <c r="BSB80"/>
      <c r="BSC80"/>
      <c r="BSD80"/>
      <c r="BSE80"/>
      <c r="BSF80"/>
      <c r="BSG80"/>
      <c r="BSH80"/>
      <c r="BSI80"/>
      <c r="BSJ80"/>
      <c r="BSK80"/>
      <c r="BSL80"/>
      <c r="BSM80"/>
      <c r="BSN80"/>
      <c r="BSO80"/>
      <c r="BSP80"/>
      <c r="BSQ80"/>
      <c r="BSR80"/>
      <c r="BSS80"/>
      <c r="BST80"/>
      <c r="BSU80"/>
      <c r="BSV80"/>
      <c r="BSW80"/>
      <c r="BSX80"/>
      <c r="BSY80"/>
      <c r="BSZ80"/>
      <c r="BTA80"/>
      <c r="BTB80"/>
      <c r="BTC80"/>
      <c r="BTD80"/>
      <c r="BTE80"/>
      <c r="BTF80"/>
      <c r="BTG80"/>
      <c r="BTH80"/>
      <c r="BTI80"/>
      <c r="BTJ80"/>
      <c r="BTK80"/>
      <c r="BTL80"/>
      <c r="BTM80"/>
      <c r="BTN80"/>
      <c r="BTO80"/>
      <c r="BTP80"/>
      <c r="BTQ80"/>
      <c r="BTR80"/>
      <c r="BTS80"/>
      <c r="BTT80"/>
      <c r="BTU80"/>
      <c r="BTV80"/>
      <c r="BTW80"/>
      <c r="BTX80"/>
      <c r="BTY80"/>
      <c r="BTZ80"/>
      <c r="BUA80"/>
      <c r="BUB80"/>
      <c r="BUC80"/>
      <c r="BUD80"/>
      <c r="BUE80"/>
      <c r="BUF80"/>
      <c r="BUG80"/>
      <c r="BUH80"/>
      <c r="BUI80"/>
      <c r="BUJ80"/>
      <c r="BUK80"/>
      <c r="BUL80"/>
      <c r="BUM80"/>
      <c r="BUN80"/>
      <c r="BUO80"/>
      <c r="BUP80"/>
      <c r="BUQ80"/>
      <c r="BUR80"/>
      <c r="BUS80"/>
      <c r="BUT80"/>
      <c r="BUU80"/>
      <c r="BUV80"/>
      <c r="BUW80"/>
      <c r="BUX80"/>
      <c r="BUY80"/>
      <c r="BUZ80"/>
      <c r="BVA80"/>
      <c r="BVB80"/>
      <c r="BVC80"/>
      <c r="BVD80"/>
      <c r="BVE80"/>
      <c r="BVF80"/>
      <c r="BVG80"/>
      <c r="BVH80"/>
      <c r="BVI80"/>
      <c r="BVJ80"/>
      <c r="BVK80"/>
      <c r="BVL80"/>
      <c r="BVM80"/>
      <c r="BVN80"/>
      <c r="BVO80"/>
      <c r="BVP80"/>
      <c r="BVQ80"/>
      <c r="BVR80"/>
      <c r="BVS80"/>
      <c r="BVT80"/>
      <c r="BVU80"/>
      <c r="BVV80"/>
      <c r="BVW80"/>
      <c r="BVX80"/>
      <c r="BVY80"/>
      <c r="BVZ80"/>
      <c r="BWA80"/>
      <c r="BWB80"/>
      <c r="BWC80"/>
      <c r="BWD80"/>
      <c r="BWE80"/>
      <c r="BWF80"/>
      <c r="BWG80"/>
      <c r="BWH80"/>
      <c r="BWI80"/>
      <c r="BWJ80"/>
      <c r="BWK80"/>
      <c r="BWL80"/>
      <c r="BWM80"/>
      <c r="BWN80"/>
      <c r="BWO80"/>
      <c r="BWP80"/>
      <c r="BWQ80"/>
      <c r="BWR80"/>
      <c r="BWS80"/>
      <c r="BWT80"/>
      <c r="BWU80"/>
      <c r="BWV80"/>
      <c r="BWW80"/>
      <c r="BWX80"/>
      <c r="BWY80"/>
      <c r="BWZ80"/>
      <c r="BXA80"/>
      <c r="BXB80"/>
      <c r="BXC80"/>
      <c r="BXD80"/>
      <c r="BXE80"/>
      <c r="BXF80"/>
      <c r="BXG80"/>
      <c r="BXH80"/>
      <c r="BXI80"/>
      <c r="BXJ80"/>
      <c r="BXK80"/>
      <c r="BXL80"/>
      <c r="BXM80"/>
      <c r="BXN80"/>
      <c r="BXO80"/>
      <c r="BXP80"/>
      <c r="BXQ80"/>
      <c r="BXR80"/>
      <c r="BXS80"/>
      <c r="BXT80"/>
      <c r="BXU80"/>
      <c r="BXV80"/>
      <c r="BXW80"/>
      <c r="BXX80"/>
      <c r="BXY80"/>
      <c r="BXZ80"/>
      <c r="BYA80"/>
      <c r="BYB80"/>
      <c r="BYC80"/>
      <c r="BYD80"/>
      <c r="BYE80"/>
      <c r="BYF80"/>
      <c r="BYG80"/>
      <c r="BYH80"/>
      <c r="BYI80"/>
      <c r="BYJ80"/>
      <c r="BYK80"/>
      <c r="BYL80"/>
      <c r="BYM80"/>
      <c r="BYN80"/>
      <c r="BYO80"/>
      <c r="BYP80"/>
      <c r="BYQ80"/>
      <c r="BYR80"/>
      <c r="BYS80"/>
      <c r="BYT80"/>
      <c r="BYU80"/>
      <c r="BYV80"/>
      <c r="BYW80"/>
      <c r="BYX80"/>
      <c r="BYY80"/>
      <c r="BYZ80"/>
      <c r="BZA80"/>
      <c r="BZB80"/>
      <c r="BZC80"/>
      <c r="BZD80"/>
      <c r="BZE80"/>
      <c r="BZF80"/>
      <c r="BZG80"/>
      <c r="BZH80"/>
      <c r="BZI80"/>
      <c r="BZJ80"/>
      <c r="BZK80"/>
      <c r="BZL80"/>
      <c r="BZM80"/>
      <c r="BZN80"/>
      <c r="BZO80"/>
      <c r="BZP80"/>
      <c r="BZQ80"/>
      <c r="BZR80"/>
      <c r="BZS80"/>
      <c r="BZT80"/>
      <c r="BZU80"/>
      <c r="BZV80"/>
      <c r="BZW80"/>
      <c r="BZX80"/>
      <c r="BZY80"/>
      <c r="BZZ80"/>
      <c r="CAA80"/>
      <c r="CAB80"/>
      <c r="CAC80"/>
      <c r="CAD80"/>
      <c r="CAE80"/>
      <c r="CAF80"/>
      <c r="CAG80"/>
      <c r="CAH80"/>
      <c r="CAI80"/>
      <c r="CAJ80"/>
      <c r="CAK80"/>
      <c r="CAL80"/>
      <c r="CAM80"/>
      <c r="CAN80"/>
      <c r="CAO80"/>
      <c r="CAP80"/>
      <c r="CAQ80"/>
      <c r="CAR80"/>
      <c r="CAS80"/>
      <c r="CAT80"/>
      <c r="CAU80"/>
      <c r="CAV80"/>
      <c r="CAW80"/>
      <c r="CAX80"/>
      <c r="CAY80"/>
      <c r="CAZ80"/>
      <c r="CBA80"/>
      <c r="CBB80"/>
      <c r="CBC80"/>
      <c r="CBD80"/>
      <c r="CBE80"/>
      <c r="CBF80"/>
      <c r="CBG80"/>
      <c r="CBH80"/>
      <c r="CBI80"/>
      <c r="CBJ80"/>
      <c r="CBK80"/>
      <c r="CBL80"/>
      <c r="CBM80"/>
      <c r="CBN80"/>
      <c r="CBO80"/>
      <c r="CBP80"/>
      <c r="CBQ80"/>
      <c r="CBR80"/>
      <c r="CBS80"/>
      <c r="CBT80"/>
      <c r="CBU80"/>
      <c r="CBV80"/>
      <c r="CBW80"/>
      <c r="CBX80"/>
      <c r="CBY80"/>
      <c r="CBZ80"/>
      <c r="CCA80"/>
      <c r="CCB80"/>
      <c r="CCC80"/>
      <c r="CCD80"/>
      <c r="CCE80"/>
      <c r="CCF80"/>
      <c r="CCG80"/>
      <c r="CCH80"/>
      <c r="CCI80"/>
      <c r="CCJ80"/>
      <c r="CCK80"/>
      <c r="CCL80"/>
      <c r="CCM80"/>
      <c r="CCN80"/>
      <c r="CCO80"/>
      <c r="CCP80"/>
      <c r="CCQ80"/>
      <c r="CCR80"/>
      <c r="CCS80"/>
      <c r="CCT80"/>
      <c r="CCU80"/>
      <c r="CCV80"/>
      <c r="CCW80"/>
      <c r="CCX80"/>
      <c r="CCY80"/>
      <c r="CCZ80"/>
      <c r="CDA80"/>
      <c r="CDB80"/>
      <c r="CDC80"/>
      <c r="CDD80"/>
      <c r="CDE80"/>
      <c r="CDF80"/>
      <c r="CDG80"/>
      <c r="CDH80"/>
      <c r="CDI80"/>
      <c r="CDJ80"/>
      <c r="CDK80"/>
      <c r="CDL80"/>
      <c r="CDM80"/>
      <c r="CDN80"/>
      <c r="CDO80"/>
      <c r="CDP80"/>
      <c r="CDQ80"/>
      <c r="CDR80"/>
      <c r="CDS80"/>
      <c r="CDT80"/>
      <c r="CDU80"/>
      <c r="CDV80"/>
      <c r="CDW80"/>
      <c r="CDX80"/>
      <c r="CDY80"/>
      <c r="CDZ80"/>
      <c r="CEA80"/>
      <c r="CEB80"/>
      <c r="CEC80"/>
      <c r="CED80"/>
      <c r="CEE80"/>
      <c r="CEF80"/>
      <c r="CEG80"/>
      <c r="CEH80"/>
      <c r="CEI80"/>
      <c r="CEJ80"/>
      <c r="CEK80"/>
      <c r="CEL80"/>
      <c r="CEM80"/>
      <c r="CEN80"/>
      <c r="CEO80"/>
      <c r="CEP80"/>
      <c r="CEQ80"/>
      <c r="CER80"/>
      <c r="CES80"/>
      <c r="CET80"/>
      <c r="CEU80"/>
      <c r="CEV80"/>
      <c r="CEW80"/>
      <c r="CEX80"/>
      <c r="CEY80"/>
      <c r="CEZ80"/>
      <c r="CFA80"/>
      <c r="CFB80"/>
      <c r="CFC80"/>
      <c r="CFD80"/>
      <c r="CFE80"/>
      <c r="CFF80"/>
      <c r="CFG80"/>
      <c r="CFH80"/>
      <c r="CFI80"/>
      <c r="CFJ80"/>
      <c r="CFK80"/>
      <c r="CFL80"/>
      <c r="CFM80"/>
      <c r="CFN80"/>
      <c r="CFO80"/>
      <c r="CFP80"/>
      <c r="CFQ80"/>
      <c r="CFR80"/>
      <c r="CFS80"/>
      <c r="CFT80"/>
      <c r="CFU80"/>
      <c r="CFV80"/>
      <c r="CFW80"/>
      <c r="CFX80"/>
      <c r="CFY80"/>
      <c r="CFZ80"/>
      <c r="CGA80"/>
      <c r="CGB80"/>
      <c r="CGC80"/>
      <c r="CGD80"/>
      <c r="CGE80"/>
      <c r="CGF80"/>
      <c r="CGG80"/>
      <c r="CGH80"/>
      <c r="CGI80"/>
      <c r="CGJ80"/>
      <c r="CGK80"/>
      <c r="CGL80"/>
      <c r="CGM80"/>
      <c r="CGN80"/>
      <c r="CGO80"/>
      <c r="CGP80"/>
      <c r="CGQ80"/>
      <c r="CGR80"/>
      <c r="CGS80"/>
      <c r="CGT80"/>
      <c r="CGU80"/>
      <c r="CGV80"/>
      <c r="CGW80"/>
      <c r="CGX80"/>
      <c r="CGY80"/>
      <c r="CGZ80"/>
      <c r="CHA80"/>
      <c r="CHB80"/>
      <c r="CHC80"/>
      <c r="CHD80"/>
      <c r="CHE80"/>
      <c r="CHF80"/>
      <c r="CHG80"/>
      <c r="CHH80"/>
      <c r="CHI80"/>
      <c r="CHJ80"/>
      <c r="CHK80"/>
      <c r="CHL80"/>
      <c r="CHM80"/>
      <c r="CHN80"/>
      <c r="CHO80"/>
      <c r="CHP80"/>
      <c r="CHQ80"/>
      <c r="CHR80"/>
      <c r="CHS80"/>
      <c r="CHT80"/>
      <c r="CHU80"/>
      <c r="CHV80"/>
      <c r="CHW80"/>
      <c r="CHX80"/>
      <c r="CHY80"/>
      <c r="CHZ80"/>
      <c r="CIA80"/>
      <c r="CIB80"/>
      <c r="CIC80"/>
      <c r="CID80"/>
      <c r="CIE80"/>
      <c r="CIF80"/>
      <c r="CIG80"/>
      <c r="CIH80"/>
      <c r="CII80"/>
      <c r="CIJ80"/>
      <c r="CIK80"/>
      <c r="CIL80"/>
      <c r="CIM80"/>
      <c r="CIN80"/>
      <c r="CIO80"/>
      <c r="CIP80"/>
      <c r="CIQ80"/>
      <c r="CIR80"/>
      <c r="CIS80"/>
      <c r="CIT80"/>
      <c r="CIU80"/>
      <c r="CIV80"/>
      <c r="CIW80"/>
      <c r="CIX80"/>
      <c r="CIY80"/>
      <c r="CIZ80"/>
      <c r="CJA80"/>
      <c r="CJB80"/>
      <c r="CJC80"/>
      <c r="CJD80"/>
      <c r="CJE80"/>
      <c r="CJF80"/>
      <c r="CJG80"/>
      <c r="CJH80"/>
      <c r="CJI80"/>
      <c r="CJJ80"/>
      <c r="CJK80"/>
      <c r="CJL80"/>
      <c r="CJM80"/>
      <c r="CJN80"/>
      <c r="CJO80"/>
      <c r="CJP80"/>
      <c r="CJQ80"/>
      <c r="CJR80"/>
      <c r="CJS80"/>
      <c r="CJT80"/>
      <c r="CJU80"/>
      <c r="CJV80"/>
      <c r="CJW80"/>
      <c r="CJX80"/>
      <c r="CJY80"/>
      <c r="CJZ80"/>
      <c r="CKA80"/>
      <c r="CKB80"/>
      <c r="CKC80"/>
      <c r="CKD80"/>
      <c r="CKE80"/>
      <c r="CKF80"/>
      <c r="CKG80"/>
      <c r="CKH80"/>
      <c r="CKI80"/>
      <c r="CKJ80"/>
      <c r="CKK80"/>
      <c r="CKL80"/>
      <c r="CKM80"/>
      <c r="CKN80"/>
      <c r="CKO80"/>
      <c r="CKP80"/>
      <c r="CKQ80"/>
      <c r="CKR80"/>
      <c r="CKS80"/>
      <c r="CKT80"/>
      <c r="CKU80"/>
      <c r="CKV80"/>
      <c r="CKW80"/>
      <c r="CKX80"/>
      <c r="CKY80"/>
      <c r="CKZ80"/>
      <c r="CLA80"/>
      <c r="CLB80"/>
      <c r="CLC80"/>
      <c r="CLD80"/>
      <c r="CLE80"/>
      <c r="CLF80"/>
      <c r="CLG80"/>
      <c r="CLH80"/>
      <c r="CLI80"/>
      <c r="CLJ80"/>
      <c r="CLK80"/>
      <c r="CLL80"/>
      <c r="CLM80"/>
      <c r="CLN80"/>
      <c r="CLO80"/>
      <c r="CLP80"/>
      <c r="CLQ80"/>
      <c r="CLR80"/>
      <c r="CLS80"/>
      <c r="CLT80"/>
      <c r="CLU80"/>
      <c r="CLV80"/>
      <c r="CLW80"/>
      <c r="CLX80"/>
      <c r="CLY80"/>
      <c r="CLZ80"/>
      <c r="CMA80"/>
      <c r="CMB80"/>
      <c r="CMC80"/>
      <c r="CMD80"/>
      <c r="CME80"/>
      <c r="CMF80"/>
      <c r="CMG80"/>
      <c r="CMH80"/>
      <c r="CMI80"/>
      <c r="CMJ80"/>
      <c r="CMK80"/>
      <c r="CML80"/>
      <c r="CMM80"/>
      <c r="CMN80"/>
      <c r="CMO80"/>
      <c r="CMP80"/>
      <c r="CMQ80"/>
      <c r="CMR80"/>
      <c r="CMS80"/>
      <c r="CMT80"/>
      <c r="CMU80"/>
      <c r="CMV80"/>
      <c r="CMW80"/>
      <c r="CMX80"/>
      <c r="CMY80"/>
      <c r="CMZ80"/>
      <c r="CNA80"/>
      <c r="CNB80"/>
      <c r="CNC80"/>
      <c r="CND80"/>
      <c r="CNE80"/>
      <c r="CNF80"/>
      <c r="CNG80"/>
      <c r="CNH80"/>
      <c r="CNI80"/>
      <c r="CNJ80"/>
      <c r="CNK80"/>
      <c r="CNL80"/>
      <c r="CNM80"/>
      <c r="CNN80"/>
      <c r="CNO80"/>
      <c r="CNP80"/>
      <c r="CNQ80"/>
      <c r="CNR80"/>
      <c r="CNS80"/>
      <c r="CNT80"/>
      <c r="CNU80"/>
      <c r="CNV80"/>
      <c r="CNW80"/>
      <c r="CNX80"/>
      <c r="CNY80"/>
      <c r="CNZ80"/>
      <c r="COA80"/>
      <c r="COB80"/>
      <c r="COC80"/>
      <c r="COD80"/>
      <c r="COE80"/>
      <c r="COF80"/>
      <c r="COG80"/>
      <c r="COH80"/>
      <c r="COI80"/>
      <c r="COJ80"/>
      <c r="COK80"/>
      <c r="COL80"/>
      <c r="COM80"/>
      <c r="CON80"/>
      <c r="COO80"/>
      <c r="COP80"/>
      <c r="COQ80"/>
      <c r="COR80"/>
      <c r="COS80"/>
      <c r="COT80"/>
      <c r="COU80"/>
      <c r="COV80"/>
      <c r="COW80"/>
      <c r="COX80"/>
      <c r="COY80"/>
      <c r="COZ80"/>
      <c r="CPA80"/>
      <c r="CPB80"/>
      <c r="CPC80"/>
      <c r="CPD80"/>
      <c r="CPE80"/>
      <c r="CPF80"/>
      <c r="CPG80"/>
      <c r="CPH80"/>
      <c r="CPI80"/>
      <c r="CPJ80"/>
      <c r="CPK80"/>
      <c r="CPL80"/>
      <c r="CPM80"/>
      <c r="CPN80"/>
      <c r="CPO80"/>
      <c r="CPP80"/>
      <c r="CPQ80"/>
      <c r="CPR80"/>
      <c r="CPS80"/>
      <c r="CPT80"/>
      <c r="CPU80"/>
      <c r="CPV80"/>
      <c r="CPW80"/>
      <c r="CPX80"/>
      <c r="CPY80"/>
      <c r="CPZ80"/>
      <c r="CQA80"/>
      <c r="CQB80"/>
      <c r="CQC80"/>
      <c r="CQD80"/>
      <c r="CQE80"/>
      <c r="CQF80"/>
      <c r="CQG80"/>
      <c r="CQH80"/>
      <c r="CQI80"/>
      <c r="CQJ80"/>
      <c r="CQK80"/>
      <c r="CQL80"/>
      <c r="CQM80"/>
      <c r="CQN80"/>
      <c r="CQO80"/>
      <c r="CQP80"/>
      <c r="CQQ80"/>
      <c r="CQR80"/>
      <c r="CQS80"/>
      <c r="CQT80"/>
      <c r="CQU80"/>
      <c r="CQV80"/>
      <c r="CQW80"/>
      <c r="CQX80"/>
      <c r="CQY80"/>
      <c r="CQZ80"/>
      <c r="CRA80"/>
      <c r="CRB80"/>
      <c r="CRC80"/>
      <c r="CRD80"/>
      <c r="CRE80"/>
      <c r="CRF80"/>
      <c r="CRG80"/>
      <c r="CRH80"/>
      <c r="CRI80"/>
      <c r="CRJ80"/>
      <c r="CRK80"/>
      <c r="CRL80"/>
      <c r="CRM80"/>
      <c r="CRN80"/>
      <c r="CRO80"/>
      <c r="CRP80"/>
      <c r="CRQ80"/>
      <c r="CRR80"/>
      <c r="CRS80"/>
      <c r="CRT80"/>
      <c r="CRU80"/>
    </row>
    <row r="81" spans="2:2517" s="28" customFormat="1" ht="18" hidden="1" customHeight="1" x14ac:dyDescent="0.25">
      <c r="B81" s="17"/>
      <c r="C81" s="17"/>
      <c r="D81" s="17"/>
      <c r="E81" s="17"/>
      <c r="F81" s="17"/>
      <c r="G81" s="17" t="s">
        <v>20</v>
      </c>
      <c r="H81" s="17" t="s">
        <v>16</v>
      </c>
      <c r="I81" s="17"/>
      <c r="J81" s="17"/>
      <c r="K81" s="13"/>
      <c r="L81" s="17" t="s">
        <v>20</v>
      </c>
      <c r="M81" s="17" t="s">
        <v>16</v>
      </c>
      <c r="N81" s="17"/>
      <c r="O81" s="17"/>
      <c r="P81" s="13"/>
      <c r="Q81" s="17" t="s">
        <v>20</v>
      </c>
      <c r="R81" s="17" t="s">
        <v>16</v>
      </c>
      <c r="S81" s="16">
        <f t="shared" si="11"/>
        <v>0</v>
      </c>
      <c r="T81" s="16">
        <f t="shared" si="11"/>
        <v>0</v>
      </c>
      <c r="U81" s="16">
        <f t="shared" si="11"/>
        <v>0</v>
      </c>
      <c r="V81" s="16">
        <f t="shared" si="11"/>
        <v>0</v>
      </c>
      <c r="W81" s="16">
        <f t="shared" si="11"/>
        <v>0</v>
      </c>
      <c r="X81" s="17"/>
      <c r="Y81" s="33">
        <f t="shared" si="12"/>
        <v>27255</v>
      </c>
      <c r="Z81" s="33">
        <f t="shared" si="12"/>
        <v>27255</v>
      </c>
      <c r="AA81" s="33">
        <f t="shared" si="12"/>
        <v>27255</v>
      </c>
      <c r="AB81" s="33">
        <f t="shared" si="12"/>
        <v>27255</v>
      </c>
      <c r="AC81" s="33">
        <f t="shared" si="12"/>
        <v>27255</v>
      </c>
      <c r="AD81" s="33">
        <f t="shared" si="12"/>
        <v>27255</v>
      </c>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c r="AMH81"/>
      <c r="AMI81"/>
      <c r="AMJ81"/>
      <c r="AMK81"/>
      <c r="AML81"/>
      <c r="AMM81"/>
      <c r="AMN81"/>
      <c r="AMO81"/>
      <c r="AMP81"/>
      <c r="AMQ81"/>
      <c r="AMR81"/>
      <c r="AMS81"/>
      <c r="AMT81"/>
      <c r="AMU81"/>
      <c r="AMV81"/>
      <c r="AMW81"/>
      <c r="AMX81"/>
      <c r="AMY81"/>
      <c r="AMZ81"/>
      <c r="ANA81"/>
      <c r="ANB81"/>
      <c r="ANC81"/>
      <c r="AND81"/>
      <c r="ANE81"/>
      <c r="ANF81"/>
      <c r="ANG81"/>
      <c r="ANH81"/>
      <c r="ANI81"/>
      <c r="ANJ81"/>
      <c r="ANK81"/>
      <c r="ANL81"/>
      <c r="ANM81"/>
      <c r="ANN81"/>
      <c r="ANO81"/>
      <c r="ANP81"/>
      <c r="ANQ81"/>
      <c r="ANR81"/>
      <c r="ANS81"/>
      <c r="ANT81"/>
      <c r="ANU81"/>
      <c r="ANV81"/>
      <c r="ANW81"/>
      <c r="ANX81"/>
      <c r="ANY81"/>
      <c r="ANZ81"/>
      <c r="AOA81"/>
      <c r="AOB81"/>
      <c r="AOC81"/>
      <c r="AOD81"/>
      <c r="AOE81"/>
      <c r="AOF81"/>
      <c r="AOG81"/>
      <c r="AOH81"/>
      <c r="AOI81"/>
      <c r="AOJ81"/>
      <c r="AOK81"/>
      <c r="AOL81"/>
      <c r="AOM81"/>
      <c r="AON81"/>
      <c r="AOO81"/>
      <c r="AOP81"/>
      <c r="AOQ81"/>
      <c r="AOR81"/>
      <c r="AOS81"/>
      <c r="AOT81"/>
      <c r="AOU81"/>
      <c r="AOV81"/>
      <c r="AOW81"/>
      <c r="AOX81"/>
      <c r="AOY81"/>
      <c r="AOZ81"/>
      <c r="APA81"/>
      <c r="APB81"/>
      <c r="APC81"/>
      <c r="APD81"/>
      <c r="APE81"/>
      <c r="APF81"/>
      <c r="APG81"/>
      <c r="APH81"/>
      <c r="API81"/>
      <c r="APJ81"/>
      <c r="APK81"/>
      <c r="APL81"/>
      <c r="APM81"/>
      <c r="APN81"/>
      <c r="APO81"/>
      <c r="APP81"/>
      <c r="APQ81"/>
      <c r="APR81"/>
      <c r="APS81"/>
      <c r="APT81"/>
      <c r="APU81"/>
      <c r="APV81"/>
      <c r="APW81"/>
      <c r="APX81"/>
      <c r="APY81"/>
      <c r="APZ81"/>
      <c r="AQA81"/>
      <c r="AQB81"/>
      <c r="AQC81"/>
      <c r="AQD81"/>
      <c r="AQE81"/>
      <c r="AQF81"/>
      <c r="AQG81"/>
      <c r="AQH81"/>
      <c r="AQI81"/>
      <c r="AQJ81"/>
      <c r="AQK81"/>
      <c r="AQL81"/>
      <c r="AQM81"/>
      <c r="AQN81"/>
      <c r="AQO81"/>
      <c r="AQP81"/>
      <c r="AQQ81"/>
      <c r="AQR81"/>
      <c r="AQS81"/>
      <c r="AQT81"/>
      <c r="AQU81"/>
      <c r="AQV81"/>
      <c r="AQW81"/>
      <c r="AQX81"/>
      <c r="AQY81"/>
      <c r="AQZ81"/>
      <c r="ARA81"/>
      <c r="ARB81"/>
      <c r="ARC81"/>
      <c r="ARD81"/>
      <c r="ARE81"/>
      <c r="ARF81"/>
      <c r="ARG81"/>
      <c r="ARH81"/>
      <c r="ARI81"/>
      <c r="ARJ81"/>
      <c r="ARK81"/>
      <c r="ARL81"/>
      <c r="ARM81"/>
      <c r="ARN81"/>
      <c r="ARO81"/>
      <c r="ARP81"/>
      <c r="ARQ81"/>
      <c r="ARR81"/>
      <c r="ARS81"/>
      <c r="ART81"/>
      <c r="ARU81"/>
      <c r="ARV81"/>
      <c r="ARW81"/>
      <c r="ARX81"/>
      <c r="ARY81"/>
      <c r="ARZ81"/>
      <c r="ASA81"/>
      <c r="ASB81"/>
      <c r="ASC81"/>
      <c r="ASD81"/>
      <c r="ASE81"/>
      <c r="ASF81"/>
      <c r="ASG81"/>
      <c r="ASH81"/>
      <c r="ASI81"/>
      <c r="ASJ81"/>
      <c r="ASK81"/>
      <c r="ASL81"/>
      <c r="ASM81"/>
      <c r="ASN81"/>
      <c r="ASO81"/>
      <c r="ASP81"/>
      <c r="ASQ81"/>
      <c r="ASR81"/>
      <c r="ASS81"/>
      <c r="AST81"/>
      <c r="ASU81"/>
      <c r="ASV81"/>
      <c r="ASW81"/>
      <c r="ASX81"/>
      <c r="ASY81"/>
      <c r="ASZ81"/>
      <c r="ATA81"/>
      <c r="ATB81"/>
      <c r="ATC81"/>
      <c r="ATD81"/>
      <c r="ATE81"/>
      <c r="ATF81"/>
      <c r="ATG81"/>
      <c r="ATH81"/>
      <c r="ATI81"/>
      <c r="ATJ81"/>
      <c r="ATK81"/>
      <c r="ATL81"/>
      <c r="ATM81"/>
      <c r="ATN81"/>
      <c r="ATO81"/>
      <c r="ATP81"/>
      <c r="ATQ81"/>
      <c r="ATR81"/>
      <c r="ATS81"/>
      <c r="ATT81"/>
      <c r="ATU81"/>
      <c r="ATV81"/>
      <c r="ATW81"/>
      <c r="ATX81"/>
      <c r="ATY81"/>
      <c r="ATZ81"/>
      <c r="AUA81"/>
      <c r="AUB81"/>
      <c r="AUC81"/>
      <c r="AUD81"/>
      <c r="AUE81"/>
      <c r="AUF81"/>
      <c r="AUG81"/>
      <c r="AUH81"/>
      <c r="AUI81"/>
      <c r="AUJ81"/>
      <c r="AUK81"/>
      <c r="AUL81"/>
      <c r="AUM81"/>
      <c r="AUN81"/>
      <c r="AUO81"/>
      <c r="AUP81"/>
      <c r="AUQ81"/>
      <c r="AUR81"/>
      <c r="AUS81"/>
      <c r="AUT81"/>
      <c r="AUU81"/>
      <c r="AUV81"/>
      <c r="AUW81"/>
      <c r="AUX81"/>
      <c r="AUY81"/>
      <c r="AUZ81"/>
      <c r="AVA81"/>
      <c r="AVB81"/>
      <c r="AVC81"/>
      <c r="AVD81"/>
      <c r="AVE81"/>
      <c r="AVF81"/>
      <c r="AVG81"/>
      <c r="AVH81"/>
      <c r="AVI81"/>
      <c r="AVJ81"/>
      <c r="AVK81"/>
      <c r="AVL81"/>
      <c r="AVM81"/>
      <c r="AVN81"/>
      <c r="AVO81"/>
      <c r="AVP81"/>
      <c r="AVQ81"/>
      <c r="AVR81"/>
      <c r="AVS81"/>
      <c r="AVT81"/>
      <c r="AVU81"/>
      <c r="AVV81"/>
      <c r="AVW81"/>
      <c r="AVX81"/>
      <c r="AVY81"/>
      <c r="AVZ81"/>
      <c r="AWA81"/>
      <c r="AWB81"/>
      <c r="AWC81"/>
      <c r="AWD81"/>
      <c r="AWE81"/>
      <c r="AWF81"/>
      <c r="AWG81"/>
      <c r="AWH81"/>
      <c r="AWI81"/>
      <c r="AWJ81"/>
      <c r="AWK81"/>
      <c r="AWL81"/>
      <c r="AWM81"/>
      <c r="AWN81"/>
      <c r="AWO81"/>
      <c r="AWP81"/>
      <c r="AWQ81"/>
      <c r="AWR81"/>
      <c r="AWS81"/>
      <c r="AWT81"/>
      <c r="AWU81"/>
      <c r="AWV81"/>
      <c r="AWW81"/>
      <c r="AWX81"/>
      <c r="AWY81"/>
      <c r="AWZ81"/>
      <c r="AXA81"/>
      <c r="AXB81"/>
      <c r="AXC81"/>
      <c r="AXD81"/>
      <c r="AXE81"/>
      <c r="AXF81"/>
      <c r="AXG81"/>
      <c r="AXH81"/>
      <c r="AXI81"/>
      <c r="AXJ81"/>
      <c r="AXK81"/>
      <c r="AXL81"/>
      <c r="AXM81"/>
      <c r="AXN81"/>
      <c r="AXO81"/>
      <c r="AXP81"/>
      <c r="AXQ81"/>
      <c r="AXR81"/>
      <c r="AXS81"/>
      <c r="AXT81"/>
      <c r="AXU81"/>
      <c r="AXV81"/>
      <c r="AXW81"/>
      <c r="AXX81"/>
      <c r="AXY81"/>
      <c r="AXZ81"/>
      <c r="AYA81"/>
      <c r="AYB81"/>
      <c r="AYC81"/>
      <c r="AYD81"/>
      <c r="AYE81"/>
      <c r="AYF81"/>
      <c r="AYG81"/>
      <c r="AYH81"/>
      <c r="AYI81"/>
      <c r="AYJ81"/>
      <c r="AYK81"/>
      <c r="AYL81"/>
      <c r="AYM81"/>
      <c r="AYN81"/>
      <c r="AYO81"/>
      <c r="AYP81"/>
      <c r="AYQ81"/>
      <c r="AYR81"/>
      <c r="AYS81"/>
      <c r="AYT81"/>
      <c r="AYU81"/>
      <c r="AYV81"/>
      <c r="AYW81"/>
      <c r="AYX81"/>
      <c r="AYY81"/>
      <c r="AYZ81"/>
      <c r="AZA81"/>
      <c r="AZB81"/>
      <c r="AZC81"/>
      <c r="AZD81"/>
      <c r="AZE81"/>
      <c r="AZF81"/>
      <c r="AZG81"/>
      <c r="AZH81"/>
      <c r="AZI81"/>
      <c r="AZJ81"/>
      <c r="AZK81"/>
      <c r="AZL81"/>
      <c r="AZM81"/>
      <c r="AZN81"/>
      <c r="AZO81"/>
      <c r="AZP81"/>
      <c r="AZQ81"/>
      <c r="AZR81"/>
      <c r="AZS81"/>
      <c r="AZT81"/>
      <c r="AZU81"/>
      <c r="AZV81"/>
      <c r="AZW81"/>
      <c r="AZX81"/>
      <c r="AZY81"/>
      <c r="AZZ81"/>
      <c r="BAA81"/>
      <c r="BAB81"/>
      <c r="BAC81"/>
      <c r="BAD81"/>
      <c r="BAE81"/>
      <c r="BAF81"/>
      <c r="BAG81"/>
      <c r="BAH81"/>
      <c r="BAI81"/>
      <c r="BAJ81"/>
      <c r="BAK81"/>
      <c r="BAL81"/>
      <c r="BAM81"/>
      <c r="BAN81"/>
      <c r="BAO81"/>
      <c r="BAP81"/>
      <c r="BAQ81"/>
      <c r="BAR81"/>
      <c r="BAS81"/>
      <c r="BAT81"/>
      <c r="BAU81"/>
      <c r="BAV81"/>
      <c r="BAW81"/>
      <c r="BAX81"/>
      <c r="BAY81"/>
      <c r="BAZ81"/>
      <c r="BBA81"/>
      <c r="BBB81"/>
      <c r="BBC81"/>
      <c r="BBD81"/>
      <c r="BBE81"/>
      <c r="BBF81"/>
      <c r="BBG81"/>
      <c r="BBH81"/>
      <c r="BBI81"/>
      <c r="BBJ81"/>
      <c r="BBK81"/>
      <c r="BBL81"/>
      <c r="BBM81"/>
      <c r="BBN81"/>
      <c r="BBO81"/>
      <c r="BBP81"/>
      <c r="BBQ81"/>
      <c r="BBR81"/>
      <c r="BBS81"/>
      <c r="BBT81"/>
      <c r="BBU81"/>
      <c r="BBV81"/>
      <c r="BBW81"/>
      <c r="BBX81"/>
      <c r="BBY81"/>
      <c r="BBZ81"/>
      <c r="BCA81"/>
      <c r="BCB81"/>
      <c r="BCC81"/>
      <c r="BCD81"/>
      <c r="BCE81"/>
      <c r="BCF81"/>
      <c r="BCG81"/>
      <c r="BCH81"/>
      <c r="BCI81"/>
      <c r="BCJ81"/>
      <c r="BCK81"/>
      <c r="BCL81"/>
      <c r="BCM81"/>
      <c r="BCN81"/>
      <c r="BCO81"/>
      <c r="BCP81"/>
      <c r="BCQ81"/>
      <c r="BCR81"/>
      <c r="BCS81"/>
      <c r="BCT81"/>
      <c r="BCU81"/>
      <c r="BCV81"/>
      <c r="BCW81"/>
      <c r="BCX81"/>
      <c r="BCY81"/>
      <c r="BCZ81"/>
      <c r="BDA81"/>
      <c r="BDB81"/>
      <c r="BDC81"/>
      <c r="BDD81"/>
      <c r="BDE81"/>
      <c r="BDF81"/>
      <c r="BDG81"/>
      <c r="BDH81"/>
      <c r="BDI81"/>
      <c r="BDJ81"/>
      <c r="BDK81"/>
      <c r="BDL81"/>
      <c r="BDM81"/>
      <c r="BDN81"/>
      <c r="BDO81"/>
      <c r="BDP81"/>
      <c r="BDQ81"/>
      <c r="BDR81"/>
      <c r="BDS81"/>
      <c r="BDT81"/>
      <c r="BDU81"/>
      <c r="BDV81"/>
      <c r="BDW81"/>
      <c r="BDX81"/>
      <c r="BDY81"/>
      <c r="BDZ81"/>
      <c r="BEA81"/>
      <c r="BEB81"/>
      <c r="BEC81"/>
      <c r="BED81"/>
      <c r="BEE81"/>
      <c r="BEF81"/>
      <c r="BEG81"/>
      <c r="BEH81"/>
      <c r="BEI81"/>
      <c r="BEJ81"/>
      <c r="BEK81"/>
      <c r="BEL81"/>
      <c r="BEM81"/>
      <c r="BEN81"/>
      <c r="BEO81"/>
      <c r="BEP81"/>
      <c r="BEQ81"/>
      <c r="BER81"/>
      <c r="BES81"/>
      <c r="BET81"/>
      <c r="BEU81"/>
      <c r="BEV81"/>
      <c r="BEW81"/>
      <c r="BEX81"/>
      <c r="BEY81"/>
      <c r="BEZ81"/>
      <c r="BFA81"/>
      <c r="BFB81"/>
      <c r="BFC81"/>
      <c r="BFD81"/>
      <c r="BFE81"/>
      <c r="BFF81"/>
      <c r="BFG81"/>
      <c r="BFH81"/>
      <c r="BFI81"/>
      <c r="BFJ81"/>
      <c r="BFK81"/>
      <c r="BFL81"/>
      <c r="BFM81"/>
      <c r="BFN81"/>
      <c r="BFO81"/>
      <c r="BFP81"/>
      <c r="BFQ81"/>
      <c r="BFR81"/>
      <c r="BFS81"/>
      <c r="BFT81"/>
      <c r="BFU81"/>
      <c r="BFV81"/>
      <c r="BFW81"/>
      <c r="BFX81"/>
      <c r="BFY81"/>
      <c r="BFZ81"/>
      <c r="BGA81"/>
      <c r="BGB81"/>
      <c r="BGC81"/>
      <c r="BGD81"/>
      <c r="BGE81"/>
      <c r="BGF81"/>
      <c r="BGG81"/>
      <c r="BGH81"/>
      <c r="BGI81"/>
      <c r="BGJ81"/>
      <c r="BGK81"/>
      <c r="BGL81"/>
      <c r="BGM81"/>
      <c r="BGN81"/>
      <c r="BGO81"/>
      <c r="BGP81"/>
      <c r="BGQ81"/>
      <c r="BGR81"/>
      <c r="BGS81"/>
      <c r="BGT81"/>
      <c r="BGU81"/>
      <c r="BGV81"/>
      <c r="BGW81"/>
      <c r="BGX81"/>
      <c r="BGY81"/>
      <c r="BGZ81"/>
      <c r="BHA81"/>
      <c r="BHB81"/>
      <c r="BHC81"/>
      <c r="BHD81"/>
      <c r="BHE81"/>
      <c r="BHF81"/>
      <c r="BHG81"/>
      <c r="BHH81"/>
      <c r="BHI81"/>
      <c r="BHJ81"/>
      <c r="BHK81"/>
      <c r="BHL81"/>
      <c r="BHM81"/>
      <c r="BHN81"/>
      <c r="BHO81"/>
      <c r="BHP81"/>
      <c r="BHQ81"/>
      <c r="BHR81"/>
      <c r="BHS81"/>
      <c r="BHT81"/>
      <c r="BHU81"/>
      <c r="BHV81"/>
      <c r="BHW81"/>
      <c r="BHX81"/>
      <c r="BHY81"/>
      <c r="BHZ81"/>
      <c r="BIA81"/>
      <c r="BIB81"/>
      <c r="BIC81"/>
      <c r="BID81"/>
      <c r="BIE81"/>
      <c r="BIF81"/>
      <c r="BIG81"/>
      <c r="BIH81"/>
      <c r="BII81"/>
      <c r="BIJ81"/>
      <c r="BIK81"/>
      <c r="BIL81"/>
      <c r="BIM81"/>
      <c r="BIN81"/>
      <c r="BIO81"/>
      <c r="BIP81"/>
      <c r="BIQ81"/>
      <c r="BIR81"/>
      <c r="BIS81"/>
      <c r="BIT81"/>
      <c r="BIU81"/>
      <c r="BIV81"/>
      <c r="BIW81"/>
      <c r="BIX81"/>
      <c r="BIY81"/>
      <c r="BIZ81"/>
      <c r="BJA81"/>
      <c r="BJB81"/>
      <c r="BJC81"/>
      <c r="BJD81"/>
      <c r="BJE81"/>
      <c r="BJF81"/>
      <c r="BJG81"/>
      <c r="BJH81"/>
      <c r="BJI81"/>
      <c r="BJJ81"/>
      <c r="BJK81"/>
      <c r="BJL81"/>
      <c r="BJM81"/>
      <c r="BJN81"/>
      <c r="BJO81"/>
      <c r="BJP81"/>
      <c r="BJQ81"/>
      <c r="BJR81"/>
      <c r="BJS81"/>
      <c r="BJT81"/>
      <c r="BJU81"/>
      <c r="BJV81"/>
      <c r="BJW81"/>
      <c r="BJX81"/>
      <c r="BJY81"/>
      <c r="BJZ81"/>
      <c r="BKA81"/>
      <c r="BKB81"/>
      <c r="BKC81"/>
      <c r="BKD81"/>
      <c r="BKE81"/>
      <c r="BKF81"/>
      <c r="BKG81"/>
      <c r="BKH81"/>
      <c r="BKI81"/>
      <c r="BKJ81"/>
      <c r="BKK81"/>
      <c r="BKL81"/>
      <c r="BKM81"/>
      <c r="BKN81"/>
      <c r="BKO81"/>
      <c r="BKP81"/>
      <c r="BKQ81"/>
      <c r="BKR81"/>
      <c r="BKS81"/>
      <c r="BKT81"/>
      <c r="BKU81"/>
      <c r="BKV81"/>
      <c r="BKW81"/>
      <c r="BKX81"/>
      <c r="BKY81"/>
      <c r="BKZ81"/>
      <c r="BLA81"/>
      <c r="BLB81"/>
      <c r="BLC81"/>
      <c r="BLD81"/>
      <c r="BLE81"/>
      <c r="BLF81"/>
      <c r="BLG81"/>
      <c r="BLH81"/>
      <c r="BLI81"/>
      <c r="BLJ81"/>
      <c r="BLK81"/>
      <c r="BLL81"/>
      <c r="BLM81"/>
      <c r="BLN81"/>
      <c r="BLO81"/>
      <c r="BLP81"/>
      <c r="BLQ81"/>
      <c r="BLR81"/>
      <c r="BLS81"/>
      <c r="BLT81"/>
      <c r="BLU81"/>
      <c r="BLV81"/>
      <c r="BLW81"/>
      <c r="BLX81"/>
      <c r="BLY81"/>
      <c r="BLZ81"/>
      <c r="BMA81"/>
      <c r="BMB81"/>
      <c r="BMC81"/>
      <c r="BMD81"/>
      <c r="BME81"/>
      <c r="BMF81"/>
      <c r="BMG81"/>
      <c r="BMH81"/>
      <c r="BMI81"/>
      <c r="BMJ81"/>
      <c r="BMK81"/>
      <c r="BML81"/>
      <c r="BMM81"/>
      <c r="BMN81"/>
      <c r="BMO81"/>
      <c r="BMP81"/>
      <c r="BMQ81"/>
      <c r="BMR81"/>
      <c r="BMS81"/>
      <c r="BMT81"/>
      <c r="BMU81"/>
      <c r="BMV81"/>
      <c r="BMW81"/>
      <c r="BMX81"/>
      <c r="BMY81"/>
      <c r="BMZ81"/>
      <c r="BNA81"/>
      <c r="BNB81"/>
      <c r="BNC81"/>
      <c r="BND81"/>
      <c r="BNE81"/>
      <c r="BNF81"/>
      <c r="BNG81"/>
      <c r="BNH81"/>
      <c r="BNI81"/>
      <c r="BNJ81"/>
      <c r="BNK81"/>
      <c r="BNL81"/>
      <c r="BNM81"/>
      <c r="BNN81"/>
      <c r="BNO81"/>
      <c r="BNP81"/>
      <c r="BNQ81"/>
      <c r="BNR81"/>
      <c r="BNS81"/>
      <c r="BNT81"/>
      <c r="BNU81"/>
      <c r="BNV81"/>
      <c r="BNW81"/>
      <c r="BNX81"/>
      <c r="BNY81"/>
      <c r="BNZ81"/>
      <c r="BOA81"/>
      <c r="BOB81"/>
      <c r="BOC81"/>
      <c r="BOD81"/>
      <c r="BOE81"/>
      <c r="BOF81"/>
      <c r="BOG81"/>
      <c r="BOH81"/>
      <c r="BOI81"/>
      <c r="BOJ81"/>
      <c r="BOK81"/>
      <c r="BOL81"/>
      <c r="BOM81"/>
      <c r="BON81"/>
      <c r="BOO81"/>
      <c r="BOP81"/>
      <c r="BOQ81"/>
      <c r="BOR81"/>
      <c r="BOS81"/>
      <c r="BOT81"/>
      <c r="BOU81"/>
      <c r="BOV81"/>
      <c r="BOW81"/>
      <c r="BOX81"/>
      <c r="BOY81"/>
      <c r="BOZ81"/>
      <c r="BPA81"/>
      <c r="BPB81"/>
      <c r="BPC81"/>
      <c r="BPD81"/>
      <c r="BPE81"/>
      <c r="BPF81"/>
      <c r="BPG81"/>
      <c r="BPH81"/>
      <c r="BPI81"/>
      <c r="BPJ81"/>
      <c r="BPK81"/>
      <c r="BPL81"/>
      <c r="BPM81"/>
      <c r="BPN81"/>
      <c r="BPO81"/>
      <c r="BPP81"/>
      <c r="BPQ81"/>
      <c r="BPR81"/>
      <c r="BPS81"/>
      <c r="BPT81"/>
      <c r="BPU81"/>
      <c r="BPV81"/>
      <c r="BPW81"/>
      <c r="BPX81"/>
      <c r="BPY81"/>
      <c r="BPZ81"/>
      <c r="BQA81"/>
      <c r="BQB81"/>
      <c r="BQC81"/>
      <c r="BQD81"/>
      <c r="BQE81"/>
      <c r="BQF81"/>
      <c r="BQG81"/>
      <c r="BQH81"/>
      <c r="BQI81"/>
      <c r="BQJ81"/>
      <c r="BQK81"/>
      <c r="BQL81"/>
      <c r="BQM81"/>
      <c r="BQN81"/>
      <c r="BQO81"/>
      <c r="BQP81"/>
      <c r="BQQ81"/>
      <c r="BQR81"/>
      <c r="BQS81"/>
      <c r="BQT81"/>
      <c r="BQU81"/>
      <c r="BQV81"/>
      <c r="BQW81"/>
      <c r="BQX81"/>
      <c r="BQY81"/>
      <c r="BQZ81"/>
      <c r="BRA81"/>
      <c r="BRB81"/>
      <c r="BRC81"/>
      <c r="BRD81"/>
      <c r="BRE81"/>
      <c r="BRF81"/>
      <c r="BRG81"/>
      <c r="BRH81"/>
      <c r="BRI81"/>
      <c r="BRJ81"/>
      <c r="BRK81"/>
      <c r="BRL81"/>
      <c r="BRM81"/>
      <c r="BRN81"/>
      <c r="BRO81"/>
      <c r="BRP81"/>
      <c r="BRQ81"/>
      <c r="BRR81"/>
      <c r="BRS81"/>
      <c r="BRT81"/>
      <c r="BRU81"/>
      <c r="BRV81"/>
      <c r="BRW81"/>
      <c r="BRX81"/>
      <c r="BRY81"/>
      <c r="BRZ81"/>
      <c r="BSA81"/>
      <c r="BSB81"/>
      <c r="BSC81"/>
      <c r="BSD81"/>
      <c r="BSE81"/>
      <c r="BSF81"/>
      <c r="BSG81"/>
      <c r="BSH81"/>
      <c r="BSI81"/>
      <c r="BSJ81"/>
      <c r="BSK81"/>
      <c r="BSL81"/>
      <c r="BSM81"/>
      <c r="BSN81"/>
      <c r="BSO81"/>
      <c r="BSP81"/>
      <c r="BSQ81"/>
      <c r="BSR81"/>
      <c r="BSS81"/>
      <c r="BST81"/>
      <c r="BSU81"/>
      <c r="BSV81"/>
      <c r="BSW81"/>
      <c r="BSX81"/>
      <c r="BSY81"/>
      <c r="BSZ81"/>
      <c r="BTA81"/>
      <c r="BTB81"/>
      <c r="BTC81"/>
      <c r="BTD81"/>
      <c r="BTE81"/>
      <c r="BTF81"/>
      <c r="BTG81"/>
      <c r="BTH81"/>
      <c r="BTI81"/>
      <c r="BTJ81"/>
      <c r="BTK81"/>
      <c r="BTL81"/>
      <c r="BTM81"/>
      <c r="BTN81"/>
      <c r="BTO81"/>
      <c r="BTP81"/>
      <c r="BTQ81"/>
      <c r="BTR81"/>
      <c r="BTS81"/>
      <c r="BTT81"/>
      <c r="BTU81"/>
      <c r="BTV81"/>
      <c r="BTW81"/>
      <c r="BTX81"/>
      <c r="BTY81"/>
      <c r="BTZ81"/>
      <c r="BUA81"/>
      <c r="BUB81"/>
      <c r="BUC81"/>
      <c r="BUD81"/>
      <c r="BUE81"/>
      <c r="BUF81"/>
      <c r="BUG81"/>
      <c r="BUH81"/>
      <c r="BUI81"/>
      <c r="BUJ81"/>
      <c r="BUK81"/>
      <c r="BUL81"/>
      <c r="BUM81"/>
      <c r="BUN81"/>
      <c r="BUO81"/>
      <c r="BUP81"/>
      <c r="BUQ81"/>
      <c r="BUR81"/>
      <c r="BUS81"/>
      <c r="BUT81"/>
      <c r="BUU81"/>
      <c r="BUV81"/>
      <c r="BUW81"/>
      <c r="BUX81"/>
      <c r="BUY81"/>
      <c r="BUZ81"/>
      <c r="BVA81"/>
      <c r="BVB81"/>
      <c r="BVC81"/>
      <c r="BVD81"/>
      <c r="BVE81"/>
      <c r="BVF81"/>
      <c r="BVG81"/>
      <c r="BVH81"/>
      <c r="BVI81"/>
      <c r="BVJ81"/>
      <c r="BVK81"/>
      <c r="BVL81"/>
      <c r="BVM81"/>
      <c r="BVN81"/>
      <c r="BVO81"/>
      <c r="BVP81"/>
      <c r="BVQ81"/>
      <c r="BVR81"/>
      <c r="BVS81"/>
      <c r="BVT81"/>
      <c r="BVU81"/>
      <c r="BVV81"/>
      <c r="BVW81"/>
      <c r="BVX81"/>
      <c r="BVY81"/>
      <c r="BVZ81"/>
      <c r="BWA81"/>
      <c r="BWB81"/>
      <c r="BWC81"/>
      <c r="BWD81"/>
      <c r="BWE81"/>
      <c r="BWF81"/>
      <c r="BWG81"/>
      <c r="BWH81"/>
      <c r="BWI81"/>
      <c r="BWJ81"/>
      <c r="BWK81"/>
      <c r="BWL81"/>
      <c r="BWM81"/>
      <c r="BWN81"/>
      <c r="BWO81"/>
      <c r="BWP81"/>
      <c r="BWQ81"/>
      <c r="BWR81"/>
      <c r="BWS81"/>
      <c r="BWT81"/>
      <c r="BWU81"/>
      <c r="BWV81"/>
      <c r="BWW81"/>
      <c r="BWX81"/>
      <c r="BWY81"/>
      <c r="BWZ81"/>
      <c r="BXA81"/>
      <c r="BXB81"/>
      <c r="BXC81"/>
      <c r="BXD81"/>
      <c r="BXE81"/>
      <c r="BXF81"/>
      <c r="BXG81"/>
      <c r="BXH81"/>
      <c r="BXI81"/>
      <c r="BXJ81"/>
      <c r="BXK81"/>
      <c r="BXL81"/>
      <c r="BXM81"/>
      <c r="BXN81"/>
      <c r="BXO81"/>
      <c r="BXP81"/>
      <c r="BXQ81"/>
      <c r="BXR81"/>
      <c r="BXS81"/>
      <c r="BXT81"/>
      <c r="BXU81"/>
      <c r="BXV81"/>
      <c r="BXW81"/>
      <c r="BXX81"/>
      <c r="BXY81"/>
      <c r="BXZ81"/>
      <c r="BYA81"/>
      <c r="BYB81"/>
      <c r="BYC81"/>
      <c r="BYD81"/>
      <c r="BYE81"/>
      <c r="BYF81"/>
      <c r="BYG81"/>
      <c r="BYH81"/>
      <c r="BYI81"/>
      <c r="BYJ81"/>
      <c r="BYK81"/>
      <c r="BYL81"/>
      <c r="BYM81"/>
      <c r="BYN81"/>
      <c r="BYO81"/>
      <c r="BYP81"/>
      <c r="BYQ81"/>
      <c r="BYR81"/>
      <c r="BYS81"/>
      <c r="BYT81"/>
      <c r="BYU81"/>
      <c r="BYV81"/>
      <c r="BYW81"/>
      <c r="BYX81"/>
      <c r="BYY81"/>
      <c r="BYZ81"/>
      <c r="BZA81"/>
      <c r="BZB81"/>
      <c r="BZC81"/>
      <c r="BZD81"/>
      <c r="BZE81"/>
      <c r="BZF81"/>
      <c r="BZG81"/>
      <c r="BZH81"/>
      <c r="BZI81"/>
      <c r="BZJ81"/>
      <c r="BZK81"/>
      <c r="BZL81"/>
      <c r="BZM81"/>
      <c r="BZN81"/>
      <c r="BZO81"/>
      <c r="BZP81"/>
      <c r="BZQ81"/>
      <c r="BZR81"/>
      <c r="BZS81"/>
      <c r="BZT81"/>
      <c r="BZU81"/>
      <c r="BZV81"/>
      <c r="BZW81"/>
      <c r="BZX81"/>
      <c r="BZY81"/>
      <c r="BZZ81"/>
      <c r="CAA81"/>
      <c r="CAB81"/>
      <c r="CAC81"/>
      <c r="CAD81"/>
      <c r="CAE81"/>
      <c r="CAF81"/>
      <c r="CAG81"/>
      <c r="CAH81"/>
      <c r="CAI81"/>
      <c r="CAJ81"/>
      <c r="CAK81"/>
      <c r="CAL81"/>
      <c r="CAM81"/>
      <c r="CAN81"/>
      <c r="CAO81"/>
      <c r="CAP81"/>
      <c r="CAQ81"/>
      <c r="CAR81"/>
      <c r="CAS81"/>
      <c r="CAT81"/>
      <c r="CAU81"/>
      <c r="CAV81"/>
      <c r="CAW81"/>
      <c r="CAX81"/>
      <c r="CAY81"/>
      <c r="CAZ81"/>
      <c r="CBA81"/>
      <c r="CBB81"/>
      <c r="CBC81"/>
      <c r="CBD81"/>
      <c r="CBE81"/>
      <c r="CBF81"/>
      <c r="CBG81"/>
      <c r="CBH81"/>
      <c r="CBI81"/>
      <c r="CBJ81"/>
      <c r="CBK81"/>
      <c r="CBL81"/>
      <c r="CBM81"/>
      <c r="CBN81"/>
      <c r="CBO81"/>
      <c r="CBP81"/>
      <c r="CBQ81"/>
      <c r="CBR81"/>
      <c r="CBS81"/>
      <c r="CBT81"/>
      <c r="CBU81"/>
      <c r="CBV81"/>
      <c r="CBW81"/>
      <c r="CBX81"/>
      <c r="CBY81"/>
      <c r="CBZ81"/>
      <c r="CCA81"/>
      <c r="CCB81"/>
      <c r="CCC81"/>
      <c r="CCD81"/>
      <c r="CCE81"/>
      <c r="CCF81"/>
      <c r="CCG81"/>
      <c r="CCH81"/>
      <c r="CCI81"/>
      <c r="CCJ81"/>
      <c r="CCK81"/>
      <c r="CCL81"/>
      <c r="CCM81"/>
      <c r="CCN81"/>
      <c r="CCO81"/>
      <c r="CCP81"/>
      <c r="CCQ81"/>
      <c r="CCR81"/>
      <c r="CCS81"/>
      <c r="CCT81"/>
      <c r="CCU81"/>
      <c r="CCV81"/>
      <c r="CCW81"/>
      <c r="CCX81"/>
      <c r="CCY81"/>
      <c r="CCZ81"/>
      <c r="CDA81"/>
      <c r="CDB81"/>
      <c r="CDC81"/>
      <c r="CDD81"/>
      <c r="CDE81"/>
      <c r="CDF81"/>
      <c r="CDG81"/>
      <c r="CDH81"/>
      <c r="CDI81"/>
      <c r="CDJ81"/>
      <c r="CDK81"/>
      <c r="CDL81"/>
      <c r="CDM81"/>
      <c r="CDN81"/>
      <c r="CDO81"/>
      <c r="CDP81"/>
      <c r="CDQ81"/>
      <c r="CDR81"/>
      <c r="CDS81"/>
      <c r="CDT81"/>
      <c r="CDU81"/>
      <c r="CDV81"/>
      <c r="CDW81"/>
      <c r="CDX81"/>
      <c r="CDY81"/>
      <c r="CDZ81"/>
      <c r="CEA81"/>
      <c r="CEB81"/>
      <c r="CEC81"/>
      <c r="CED81"/>
      <c r="CEE81"/>
      <c r="CEF81"/>
      <c r="CEG81"/>
      <c r="CEH81"/>
      <c r="CEI81"/>
      <c r="CEJ81"/>
      <c r="CEK81"/>
      <c r="CEL81"/>
      <c r="CEM81"/>
      <c r="CEN81"/>
      <c r="CEO81"/>
      <c r="CEP81"/>
      <c r="CEQ81"/>
      <c r="CER81"/>
      <c r="CES81"/>
      <c r="CET81"/>
      <c r="CEU81"/>
      <c r="CEV81"/>
      <c r="CEW81"/>
      <c r="CEX81"/>
      <c r="CEY81"/>
      <c r="CEZ81"/>
      <c r="CFA81"/>
      <c r="CFB81"/>
      <c r="CFC81"/>
      <c r="CFD81"/>
      <c r="CFE81"/>
      <c r="CFF81"/>
      <c r="CFG81"/>
      <c r="CFH81"/>
      <c r="CFI81"/>
      <c r="CFJ81"/>
      <c r="CFK81"/>
      <c r="CFL81"/>
      <c r="CFM81"/>
      <c r="CFN81"/>
      <c r="CFO81"/>
      <c r="CFP81"/>
      <c r="CFQ81"/>
      <c r="CFR81"/>
      <c r="CFS81"/>
      <c r="CFT81"/>
      <c r="CFU81"/>
      <c r="CFV81"/>
      <c r="CFW81"/>
      <c r="CFX81"/>
      <c r="CFY81"/>
      <c r="CFZ81"/>
      <c r="CGA81"/>
      <c r="CGB81"/>
      <c r="CGC81"/>
      <c r="CGD81"/>
      <c r="CGE81"/>
      <c r="CGF81"/>
      <c r="CGG81"/>
      <c r="CGH81"/>
      <c r="CGI81"/>
      <c r="CGJ81"/>
      <c r="CGK81"/>
      <c r="CGL81"/>
      <c r="CGM81"/>
      <c r="CGN81"/>
      <c r="CGO81"/>
      <c r="CGP81"/>
      <c r="CGQ81"/>
      <c r="CGR81"/>
      <c r="CGS81"/>
      <c r="CGT81"/>
      <c r="CGU81"/>
      <c r="CGV81"/>
      <c r="CGW81"/>
      <c r="CGX81"/>
      <c r="CGY81"/>
      <c r="CGZ81"/>
      <c r="CHA81"/>
      <c r="CHB81"/>
      <c r="CHC81"/>
      <c r="CHD81"/>
      <c r="CHE81"/>
      <c r="CHF81"/>
      <c r="CHG81"/>
      <c r="CHH81"/>
      <c r="CHI81"/>
      <c r="CHJ81"/>
      <c r="CHK81"/>
      <c r="CHL81"/>
      <c r="CHM81"/>
      <c r="CHN81"/>
      <c r="CHO81"/>
      <c r="CHP81"/>
      <c r="CHQ81"/>
      <c r="CHR81"/>
      <c r="CHS81"/>
      <c r="CHT81"/>
      <c r="CHU81"/>
      <c r="CHV81"/>
      <c r="CHW81"/>
      <c r="CHX81"/>
      <c r="CHY81"/>
      <c r="CHZ81"/>
      <c r="CIA81"/>
      <c r="CIB81"/>
      <c r="CIC81"/>
      <c r="CID81"/>
      <c r="CIE81"/>
      <c r="CIF81"/>
      <c r="CIG81"/>
      <c r="CIH81"/>
      <c r="CII81"/>
      <c r="CIJ81"/>
      <c r="CIK81"/>
      <c r="CIL81"/>
      <c r="CIM81"/>
      <c r="CIN81"/>
      <c r="CIO81"/>
      <c r="CIP81"/>
      <c r="CIQ81"/>
      <c r="CIR81"/>
      <c r="CIS81"/>
      <c r="CIT81"/>
      <c r="CIU81"/>
      <c r="CIV81"/>
      <c r="CIW81"/>
      <c r="CIX81"/>
      <c r="CIY81"/>
      <c r="CIZ81"/>
      <c r="CJA81"/>
      <c r="CJB81"/>
      <c r="CJC81"/>
      <c r="CJD81"/>
      <c r="CJE81"/>
      <c r="CJF81"/>
      <c r="CJG81"/>
      <c r="CJH81"/>
      <c r="CJI81"/>
      <c r="CJJ81"/>
      <c r="CJK81"/>
      <c r="CJL81"/>
      <c r="CJM81"/>
      <c r="CJN81"/>
      <c r="CJO81"/>
      <c r="CJP81"/>
      <c r="CJQ81"/>
      <c r="CJR81"/>
      <c r="CJS81"/>
      <c r="CJT81"/>
      <c r="CJU81"/>
      <c r="CJV81"/>
      <c r="CJW81"/>
      <c r="CJX81"/>
      <c r="CJY81"/>
      <c r="CJZ81"/>
      <c r="CKA81"/>
      <c r="CKB81"/>
      <c r="CKC81"/>
      <c r="CKD81"/>
      <c r="CKE81"/>
      <c r="CKF81"/>
      <c r="CKG81"/>
      <c r="CKH81"/>
      <c r="CKI81"/>
      <c r="CKJ81"/>
      <c r="CKK81"/>
      <c r="CKL81"/>
      <c r="CKM81"/>
      <c r="CKN81"/>
      <c r="CKO81"/>
      <c r="CKP81"/>
      <c r="CKQ81"/>
      <c r="CKR81"/>
      <c r="CKS81"/>
      <c r="CKT81"/>
      <c r="CKU81"/>
      <c r="CKV81"/>
      <c r="CKW81"/>
      <c r="CKX81"/>
      <c r="CKY81"/>
      <c r="CKZ81"/>
      <c r="CLA81"/>
      <c r="CLB81"/>
      <c r="CLC81"/>
      <c r="CLD81"/>
      <c r="CLE81"/>
      <c r="CLF81"/>
      <c r="CLG81"/>
      <c r="CLH81"/>
      <c r="CLI81"/>
      <c r="CLJ81"/>
      <c r="CLK81"/>
      <c r="CLL81"/>
      <c r="CLM81"/>
      <c r="CLN81"/>
      <c r="CLO81"/>
      <c r="CLP81"/>
      <c r="CLQ81"/>
      <c r="CLR81"/>
      <c r="CLS81"/>
      <c r="CLT81"/>
      <c r="CLU81"/>
      <c r="CLV81"/>
      <c r="CLW81"/>
      <c r="CLX81"/>
      <c r="CLY81"/>
      <c r="CLZ81"/>
      <c r="CMA81"/>
      <c r="CMB81"/>
      <c r="CMC81"/>
      <c r="CMD81"/>
      <c r="CME81"/>
      <c r="CMF81"/>
      <c r="CMG81"/>
      <c r="CMH81"/>
      <c r="CMI81"/>
      <c r="CMJ81"/>
      <c r="CMK81"/>
      <c r="CML81"/>
      <c r="CMM81"/>
      <c r="CMN81"/>
      <c r="CMO81"/>
      <c r="CMP81"/>
      <c r="CMQ81"/>
      <c r="CMR81"/>
      <c r="CMS81"/>
      <c r="CMT81"/>
      <c r="CMU81"/>
      <c r="CMV81"/>
      <c r="CMW81"/>
      <c r="CMX81"/>
      <c r="CMY81"/>
      <c r="CMZ81"/>
      <c r="CNA81"/>
      <c r="CNB81"/>
      <c r="CNC81"/>
      <c r="CND81"/>
      <c r="CNE81"/>
      <c r="CNF81"/>
      <c r="CNG81"/>
      <c r="CNH81"/>
      <c r="CNI81"/>
      <c r="CNJ81"/>
      <c r="CNK81"/>
      <c r="CNL81"/>
      <c r="CNM81"/>
      <c r="CNN81"/>
      <c r="CNO81"/>
      <c r="CNP81"/>
      <c r="CNQ81"/>
      <c r="CNR81"/>
      <c r="CNS81"/>
      <c r="CNT81"/>
      <c r="CNU81"/>
      <c r="CNV81"/>
      <c r="CNW81"/>
      <c r="CNX81"/>
      <c r="CNY81"/>
      <c r="CNZ81"/>
      <c r="COA81"/>
      <c r="COB81"/>
      <c r="COC81"/>
      <c r="COD81"/>
      <c r="COE81"/>
      <c r="COF81"/>
      <c r="COG81"/>
      <c r="COH81"/>
      <c r="COI81"/>
      <c r="COJ81"/>
      <c r="COK81"/>
      <c r="COL81"/>
      <c r="COM81"/>
      <c r="CON81"/>
      <c r="COO81"/>
      <c r="COP81"/>
      <c r="COQ81"/>
      <c r="COR81"/>
      <c r="COS81"/>
      <c r="COT81"/>
      <c r="COU81"/>
      <c r="COV81"/>
      <c r="COW81"/>
      <c r="COX81"/>
      <c r="COY81"/>
      <c r="COZ81"/>
      <c r="CPA81"/>
      <c r="CPB81"/>
      <c r="CPC81"/>
      <c r="CPD81"/>
      <c r="CPE81"/>
      <c r="CPF81"/>
      <c r="CPG81"/>
      <c r="CPH81"/>
      <c r="CPI81"/>
      <c r="CPJ81"/>
      <c r="CPK81"/>
      <c r="CPL81"/>
      <c r="CPM81"/>
      <c r="CPN81"/>
      <c r="CPO81"/>
      <c r="CPP81"/>
      <c r="CPQ81"/>
      <c r="CPR81"/>
      <c r="CPS81"/>
      <c r="CPT81"/>
      <c r="CPU81"/>
      <c r="CPV81"/>
      <c r="CPW81"/>
      <c r="CPX81"/>
      <c r="CPY81"/>
      <c r="CPZ81"/>
      <c r="CQA81"/>
      <c r="CQB81"/>
      <c r="CQC81"/>
      <c r="CQD81"/>
      <c r="CQE81"/>
      <c r="CQF81"/>
      <c r="CQG81"/>
      <c r="CQH81"/>
      <c r="CQI81"/>
      <c r="CQJ81"/>
      <c r="CQK81"/>
      <c r="CQL81"/>
      <c r="CQM81"/>
      <c r="CQN81"/>
      <c r="CQO81"/>
      <c r="CQP81"/>
      <c r="CQQ81"/>
      <c r="CQR81"/>
      <c r="CQS81"/>
      <c r="CQT81"/>
      <c r="CQU81"/>
      <c r="CQV81"/>
      <c r="CQW81"/>
      <c r="CQX81"/>
      <c r="CQY81"/>
      <c r="CQZ81"/>
      <c r="CRA81"/>
      <c r="CRB81"/>
      <c r="CRC81"/>
      <c r="CRD81"/>
      <c r="CRE81"/>
      <c r="CRF81"/>
      <c r="CRG81"/>
      <c r="CRH81"/>
      <c r="CRI81"/>
      <c r="CRJ81"/>
      <c r="CRK81"/>
      <c r="CRL81"/>
      <c r="CRM81"/>
      <c r="CRN81"/>
      <c r="CRO81"/>
      <c r="CRP81"/>
      <c r="CRQ81"/>
      <c r="CRR81"/>
      <c r="CRS81"/>
      <c r="CRT81"/>
      <c r="CRU81"/>
    </row>
    <row r="82" spans="2:2517" s="28" customFormat="1" ht="18" hidden="1" customHeight="1" x14ac:dyDescent="0.25">
      <c r="B82" s="17"/>
      <c r="C82" s="17"/>
      <c r="D82" s="17"/>
      <c r="E82" s="17"/>
      <c r="F82" s="17"/>
      <c r="G82" s="17" t="s">
        <v>23</v>
      </c>
      <c r="H82" s="17" t="s">
        <v>14</v>
      </c>
      <c r="I82" s="17"/>
      <c r="J82" s="17"/>
      <c r="K82" s="13"/>
      <c r="L82" s="17" t="s">
        <v>23</v>
      </c>
      <c r="M82" s="17" t="s">
        <v>14</v>
      </c>
      <c r="N82" s="17"/>
      <c r="O82" s="17"/>
      <c r="P82" s="13"/>
      <c r="Q82" s="17" t="s">
        <v>23</v>
      </c>
      <c r="R82" s="17" t="s">
        <v>14</v>
      </c>
      <c r="S82" s="16">
        <f t="shared" si="11"/>
        <v>0</v>
      </c>
      <c r="T82" s="16">
        <f t="shared" si="11"/>
        <v>0.03</v>
      </c>
      <c r="U82" s="16">
        <f t="shared" si="11"/>
        <v>0.03</v>
      </c>
      <c r="V82" s="16">
        <f t="shared" si="11"/>
        <v>0.03</v>
      </c>
      <c r="W82" s="16">
        <f t="shared" si="11"/>
        <v>0.03</v>
      </c>
      <c r="X82" s="17"/>
      <c r="Y82" s="33">
        <f t="shared" si="12"/>
        <v>15594</v>
      </c>
      <c r="Z82" s="33">
        <f t="shared" si="12"/>
        <v>15594</v>
      </c>
      <c r="AA82" s="33">
        <f t="shared" si="12"/>
        <v>16062</v>
      </c>
      <c r="AB82" s="33">
        <f t="shared" si="12"/>
        <v>16545</v>
      </c>
      <c r="AC82" s="33">
        <f t="shared" si="12"/>
        <v>17043</v>
      </c>
      <c r="AD82" s="33">
        <f t="shared" si="12"/>
        <v>17556</v>
      </c>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c r="AMH82"/>
      <c r="AMI82"/>
      <c r="AMJ82"/>
      <c r="AMK82"/>
      <c r="AML82"/>
      <c r="AMM82"/>
      <c r="AMN82"/>
      <c r="AMO82"/>
      <c r="AMP82"/>
      <c r="AMQ82"/>
      <c r="AMR82"/>
      <c r="AMS82"/>
      <c r="AMT82"/>
      <c r="AMU82"/>
      <c r="AMV82"/>
      <c r="AMW82"/>
      <c r="AMX82"/>
      <c r="AMY82"/>
      <c r="AMZ82"/>
      <c r="ANA82"/>
      <c r="ANB82"/>
      <c r="ANC82"/>
      <c r="AND82"/>
      <c r="ANE82"/>
      <c r="ANF82"/>
      <c r="ANG82"/>
      <c r="ANH82"/>
      <c r="ANI82"/>
      <c r="ANJ82"/>
      <c r="ANK82"/>
      <c r="ANL82"/>
      <c r="ANM82"/>
      <c r="ANN82"/>
      <c r="ANO82"/>
      <c r="ANP82"/>
      <c r="ANQ82"/>
      <c r="ANR82"/>
      <c r="ANS82"/>
      <c r="ANT82"/>
      <c r="ANU82"/>
      <c r="ANV82"/>
      <c r="ANW82"/>
      <c r="ANX82"/>
      <c r="ANY82"/>
      <c r="ANZ82"/>
      <c r="AOA82"/>
      <c r="AOB82"/>
      <c r="AOC82"/>
      <c r="AOD82"/>
      <c r="AOE82"/>
      <c r="AOF82"/>
      <c r="AOG82"/>
      <c r="AOH82"/>
      <c r="AOI82"/>
      <c r="AOJ82"/>
      <c r="AOK82"/>
      <c r="AOL82"/>
      <c r="AOM82"/>
      <c r="AON82"/>
      <c r="AOO82"/>
      <c r="AOP82"/>
      <c r="AOQ82"/>
      <c r="AOR82"/>
      <c r="AOS82"/>
      <c r="AOT82"/>
      <c r="AOU82"/>
      <c r="AOV82"/>
      <c r="AOW82"/>
      <c r="AOX82"/>
      <c r="AOY82"/>
      <c r="AOZ82"/>
      <c r="APA82"/>
      <c r="APB82"/>
      <c r="APC82"/>
      <c r="APD82"/>
      <c r="APE82"/>
      <c r="APF82"/>
      <c r="APG82"/>
      <c r="APH82"/>
      <c r="API82"/>
      <c r="APJ82"/>
      <c r="APK82"/>
      <c r="APL82"/>
      <c r="APM82"/>
      <c r="APN82"/>
      <c r="APO82"/>
      <c r="APP82"/>
      <c r="APQ82"/>
      <c r="APR82"/>
      <c r="APS82"/>
      <c r="APT82"/>
      <c r="APU82"/>
      <c r="APV82"/>
      <c r="APW82"/>
      <c r="APX82"/>
      <c r="APY82"/>
      <c r="APZ82"/>
      <c r="AQA82"/>
      <c r="AQB82"/>
      <c r="AQC82"/>
      <c r="AQD82"/>
      <c r="AQE82"/>
      <c r="AQF82"/>
      <c r="AQG82"/>
      <c r="AQH82"/>
      <c r="AQI82"/>
      <c r="AQJ82"/>
      <c r="AQK82"/>
      <c r="AQL82"/>
      <c r="AQM82"/>
      <c r="AQN82"/>
      <c r="AQO82"/>
      <c r="AQP82"/>
      <c r="AQQ82"/>
      <c r="AQR82"/>
      <c r="AQS82"/>
      <c r="AQT82"/>
      <c r="AQU82"/>
      <c r="AQV82"/>
      <c r="AQW82"/>
      <c r="AQX82"/>
      <c r="AQY82"/>
      <c r="AQZ82"/>
      <c r="ARA82"/>
      <c r="ARB82"/>
      <c r="ARC82"/>
      <c r="ARD82"/>
      <c r="ARE82"/>
      <c r="ARF82"/>
      <c r="ARG82"/>
      <c r="ARH82"/>
      <c r="ARI82"/>
      <c r="ARJ82"/>
      <c r="ARK82"/>
      <c r="ARL82"/>
      <c r="ARM82"/>
      <c r="ARN82"/>
      <c r="ARO82"/>
      <c r="ARP82"/>
      <c r="ARQ82"/>
      <c r="ARR82"/>
      <c r="ARS82"/>
      <c r="ART82"/>
      <c r="ARU82"/>
      <c r="ARV82"/>
      <c r="ARW82"/>
      <c r="ARX82"/>
      <c r="ARY82"/>
      <c r="ARZ82"/>
      <c r="ASA82"/>
      <c r="ASB82"/>
      <c r="ASC82"/>
      <c r="ASD82"/>
      <c r="ASE82"/>
      <c r="ASF82"/>
      <c r="ASG82"/>
      <c r="ASH82"/>
      <c r="ASI82"/>
      <c r="ASJ82"/>
      <c r="ASK82"/>
      <c r="ASL82"/>
      <c r="ASM82"/>
      <c r="ASN82"/>
      <c r="ASO82"/>
      <c r="ASP82"/>
      <c r="ASQ82"/>
      <c r="ASR82"/>
      <c r="ASS82"/>
      <c r="AST82"/>
      <c r="ASU82"/>
      <c r="ASV82"/>
      <c r="ASW82"/>
      <c r="ASX82"/>
      <c r="ASY82"/>
      <c r="ASZ82"/>
      <c r="ATA82"/>
      <c r="ATB82"/>
      <c r="ATC82"/>
      <c r="ATD82"/>
      <c r="ATE82"/>
      <c r="ATF82"/>
      <c r="ATG82"/>
      <c r="ATH82"/>
      <c r="ATI82"/>
      <c r="ATJ82"/>
      <c r="ATK82"/>
      <c r="ATL82"/>
      <c r="ATM82"/>
      <c r="ATN82"/>
      <c r="ATO82"/>
      <c r="ATP82"/>
      <c r="ATQ82"/>
      <c r="ATR82"/>
      <c r="ATS82"/>
      <c r="ATT82"/>
      <c r="ATU82"/>
      <c r="ATV82"/>
      <c r="ATW82"/>
      <c r="ATX82"/>
      <c r="ATY82"/>
      <c r="ATZ82"/>
      <c r="AUA82"/>
      <c r="AUB82"/>
      <c r="AUC82"/>
      <c r="AUD82"/>
      <c r="AUE82"/>
      <c r="AUF82"/>
      <c r="AUG82"/>
      <c r="AUH82"/>
      <c r="AUI82"/>
      <c r="AUJ82"/>
      <c r="AUK82"/>
      <c r="AUL82"/>
      <c r="AUM82"/>
      <c r="AUN82"/>
      <c r="AUO82"/>
      <c r="AUP82"/>
      <c r="AUQ82"/>
      <c r="AUR82"/>
      <c r="AUS82"/>
      <c r="AUT82"/>
      <c r="AUU82"/>
      <c r="AUV82"/>
      <c r="AUW82"/>
      <c r="AUX82"/>
      <c r="AUY82"/>
      <c r="AUZ82"/>
      <c r="AVA82"/>
      <c r="AVB82"/>
      <c r="AVC82"/>
      <c r="AVD82"/>
      <c r="AVE82"/>
      <c r="AVF82"/>
      <c r="AVG82"/>
      <c r="AVH82"/>
      <c r="AVI82"/>
      <c r="AVJ82"/>
      <c r="AVK82"/>
      <c r="AVL82"/>
      <c r="AVM82"/>
      <c r="AVN82"/>
      <c r="AVO82"/>
      <c r="AVP82"/>
      <c r="AVQ82"/>
      <c r="AVR82"/>
      <c r="AVS82"/>
      <c r="AVT82"/>
      <c r="AVU82"/>
      <c r="AVV82"/>
      <c r="AVW82"/>
      <c r="AVX82"/>
      <c r="AVY82"/>
      <c r="AVZ82"/>
      <c r="AWA82"/>
      <c r="AWB82"/>
      <c r="AWC82"/>
      <c r="AWD82"/>
      <c r="AWE82"/>
      <c r="AWF82"/>
      <c r="AWG82"/>
      <c r="AWH82"/>
      <c r="AWI82"/>
      <c r="AWJ82"/>
      <c r="AWK82"/>
      <c r="AWL82"/>
      <c r="AWM82"/>
      <c r="AWN82"/>
      <c r="AWO82"/>
      <c r="AWP82"/>
      <c r="AWQ82"/>
      <c r="AWR82"/>
      <c r="AWS82"/>
      <c r="AWT82"/>
      <c r="AWU82"/>
      <c r="AWV82"/>
      <c r="AWW82"/>
      <c r="AWX82"/>
      <c r="AWY82"/>
      <c r="AWZ82"/>
      <c r="AXA82"/>
      <c r="AXB82"/>
      <c r="AXC82"/>
      <c r="AXD82"/>
      <c r="AXE82"/>
      <c r="AXF82"/>
      <c r="AXG82"/>
      <c r="AXH82"/>
      <c r="AXI82"/>
      <c r="AXJ82"/>
      <c r="AXK82"/>
      <c r="AXL82"/>
      <c r="AXM82"/>
      <c r="AXN82"/>
      <c r="AXO82"/>
      <c r="AXP82"/>
      <c r="AXQ82"/>
      <c r="AXR82"/>
      <c r="AXS82"/>
      <c r="AXT82"/>
      <c r="AXU82"/>
      <c r="AXV82"/>
      <c r="AXW82"/>
      <c r="AXX82"/>
      <c r="AXY82"/>
      <c r="AXZ82"/>
      <c r="AYA82"/>
      <c r="AYB82"/>
      <c r="AYC82"/>
      <c r="AYD82"/>
      <c r="AYE82"/>
      <c r="AYF82"/>
      <c r="AYG82"/>
      <c r="AYH82"/>
      <c r="AYI82"/>
      <c r="AYJ82"/>
      <c r="AYK82"/>
      <c r="AYL82"/>
      <c r="AYM82"/>
      <c r="AYN82"/>
      <c r="AYO82"/>
      <c r="AYP82"/>
      <c r="AYQ82"/>
      <c r="AYR82"/>
      <c r="AYS82"/>
      <c r="AYT82"/>
      <c r="AYU82"/>
      <c r="AYV82"/>
      <c r="AYW82"/>
      <c r="AYX82"/>
      <c r="AYY82"/>
      <c r="AYZ82"/>
      <c r="AZA82"/>
      <c r="AZB82"/>
      <c r="AZC82"/>
      <c r="AZD82"/>
      <c r="AZE82"/>
      <c r="AZF82"/>
      <c r="AZG82"/>
      <c r="AZH82"/>
      <c r="AZI82"/>
      <c r="AZJ82"/>
      <c r="AZK82"/>
      <c r="AZL82"/>
      <c r="AZM82"/>
      <c r="AZN82"/>
      <c r="AZO82"/>
      <c r="AZP82"/>
      <c r="AZQ82"/>
      <c r="AZR82"/>
      <c r="AZS82"/>
      <c r="AZT82"/>
      <c r="AZU82"/>
      <c r="AZV82"/>
      <c r="AZW82"/>
      <c r="AZX82"/>
      <c r="AZY82"/>
      <c r="AZZ82"/>
      <c r="BAA82"/>
      <c r="BAB82"/>
      <c r="BAC82"/>
      <c r="BAD82"/>
      <c r="BAE82"/>
      <c r="BAF82"/>
      <c r="BAG82"/>
      <c r="BAH82"/>
      <c r="BAI82"/>
      <c r="BAJ82"/>
      <c r="BAK82"/>
      <c r="BAL82"/>
      <c r="BAM82"/>
      <c r="BAN82"/>
      <c r="BAO82"/>
      <c r="BAP82"/>
      <c r="BAQ82"/>
      <c r="BAR82"/>
      <c r="BAS82"/>
      <c r="BAT82"/>
      <c r="BAU82"/>
      <c r="BAV82"/>
      <c r="BAW82"/>
      <c r="BAX82"/>
      <c r="BAY82"/>
      <c r="BAZ82"/>
      <c r="BBA82"/>
      <c r="BBB82"/>
      <c r="BBC82"/>
      <c r="BBD82"/>
      <c r="BBE82"/>
      <c r="BBF82"/>
      <c r="BBG82"/>
      <c r="BBH82"/>
      <c r="BBI82"/>
      <c r="BBJ82"/>
      <c r="BBK82"/>
      <c r="BBL82"/>
      <c r="BBM82"/>
      <c r="BBN82"/>
      <c r="BBO82"/>
      <c r="BBP82"/>
      <c r="BBQ82"/>
      <c r="BBR82"/>
      <c r="BBS82"/>
      <c r="BBT82"/>
      <c r="BBU82"/>
      <c r="BBV82"/>
      <c r="BBW82"/>
      <c r="BBX82"/>
      <c r="BBY82"/>
      <c r="BBZ82"/>
      <c r="BCA82"/>
      <c r="BCB82"/>
      <c r="BCC82"/>
      <c r="BCD82"/>
      <c r="BCE82"/>
      <c r="BCF82"/>
      <c r="BCG82"/>
      <c r="BCH82"/>
      <c r="BCI82"/>
      <c r="BCJ82"/>
      <c r="BCK82"/>
      <c r="BCL82"/>
      <c r="BCM82"/>
      <c r="BCN82"/>
      <c r="BCO82"/>
      <c r="BCP82"/>
      <c r="BCQ82"/>
      <c r="BCR82"/>
      <c r="BCS82"/>
      <c r="BCT82"/>
      <c r="BCU82"/>
      <c r="BCV82"/>
      <c r="BCW82"/>
      <c r="BCX82"/>
      <c r="BCY82"/>
      <c r="BCZ82"/>
      <c r="BDA82"/>
      <c r="BDB82"/>
      <c r="BDC82"/>
      <c r="BDD82"/>
      <c r="BDE82"/>
      <c r="BDF82"/>
      <c r="BDG82"/>
      <c r="BDH82"/>
      <c r="BDI82"/>
      <c r="BDJ82"/>
      <c r="BDK82"/>
      <c r="BDL82"/>
      <c r="BDM82"/>
      <c r="BDN82"/>
      <c r="BDO82"/>
      <c r="BDP82"/>
      <c r="BDQ82"/>
      <c r="BDR82"/>
      <c r="BDS82"/>
      <c r="BDT82"/>
      <c r="BDU82"/>
      <c r="BDV82"/>
      <c r="BDW82"/>
      <c r="BDX82"/>
      <c r="BDY82"/>
      <c r="BDZ82"/>
      <c r="BEA82"/>
      <c r="BEB82"/>
      <c r="BEC82"/>
      <c r="BED82"/>
      <c r="BEE82"/>
      <c r="BEF82"/>
      <c r="BEG82"/>
      <c r="BEH82"/>
      <c r="BEI82"/>
      <c r="BEJ82"/>
      <c r="BEK82"/>
      <c r="BEL82"/>
      <c r="BEM82"/>
      <c r="BEN82"/>
      <c r="BEO82"/>
      <c r="BEP82"/>
      <c r="BEQ82"/>
      <c r="BER82"/>
      <c r="BES82"/>
      <c r="BET82"/>
      <c r="BEU82"/>
      <c r="BEV82"/>
      <c r="BEW82"/>
      <c r="BEX82"/>
      <c r="BEY82"/>
      <c r="BEZ82"/>
      <c r="BFA82"/>
      <c r="BFB82"/>
      <c r="BFC82"/>
      <c r="BFD82"/>
      <c r="BFE82"/>
      <c r="BFF82"/>
      <c r="BFG82"/>
      <c r="BFH82"/>
      <c r="BFI82"/>
      <c r="BFJ82"/>
      <c r="BFK82"/>
      <c r="BFL82"/>
      <c r="BFM82"/>
      <c r="BFN82"/>
      <c r="BFO82"/>
      <c r="BFP82"/>
      <c r="BFQ82"/>
      <c r="BFR82"/>
      <c r="BFS82"/>
      <c r="BFT82"/>
      <c r="BFU82"/>
      <c r="BFV82"/>
      <c r="BFW82"/>
      <c r="BFX82"/>
      <c r="BFY82"/>
      <c r="BFZ82"/>
      <c r="BGA82"/>
      <c r="BGB82"/>
      <c r="BGC82"/>
      <c r="BGD82"/>
      <c r="BGE82"/>
      <c r="BGF82"/>
      <c r="BGG82"/>
      <c r="BGH82"/>
      <c r="BGI82"/>
      <c r="BGJ82"/>
      <c r="BGK82"/>
      <c r="BGL82"/>
      <c r="BGM82"/>
      <c r="BGN82"/>
      <c r="BGO82"/>
      <c r="BGP82"/>
      <c r="BGQ82"/>
      <c r="BGR82"/>
      <c r="BGS82"/>
      <c r="BGT82"/>
      <c r="BGU82"/>
      <c r="BGV82"/>
      <c r="BGW82"/>
      <c r="BGX82"/>
      <c r="BGY82"/>
      <c r="BGZ82"/>
      <c r="BHA82"/>
      <c r="BHB82"/>
      <c r="BHC82"/>
      <c r="BHD82"/>
      <c r="BHE82"/>
      <c r="BHF82"/>
      <c r="BHG82"/>
      <c r="BHH82"/>
      <c r="BHI82"/>
      <c r="BHJ82"/>
      <c r="BHK82"/>
      <c r="BHL82"/>
      <c r="BHM82"/>
      <c r="BHN82"/>
      <c r="BHO82"/>
      <c r="BHP82"/>
      <c r="BHQ82"/>
      <c r="BHR82"/>
      <c r="BHS82"/>
      <c r="BHT82"/>
      <c r="BHU82"/>
      <c r="BHV82"/>
      <c r="BHW82"/>
      <c r="BHX82"/>
      <c r="BHY82"/>
      <c r="BHZ82"/>
      <c r="BIA82"/>
      <c r="BIB82"/>
      <c r="BIC82"/>
      <c r="BID82"/>
      <c r="BIE82"/>
      <c r="BIF82"/>
      <c r="BIG82"/>
      <c r="BIH82"/>
      <c r="BII82"/>
      <c r="BIJ82"/>
      <c r="BIK82"/>
      <c r="BIL82"/>
      <c r="BIM82"/>
      <c r="BIN82"/>
      <c r="BIO82"/>
      <c r="BIP82"/>
      <c r="BIQ82"/>
      <c r="BIR82"/>
      <c r="BIS82"/>
      <c r="BIT82"/>
      <c r="BIU82"/>
      <c r="BIV82"/>
      <c r="BIW82"/>
      <c r="BIX82"/>
      <c r="BIY82"/>
      <c r="BIZ82"/>
      <c r="BJA82"/>
      <c r="BJB82"/>
      <c r="BJC82"/>
      <c r="BJD82"/>
      <c r="BJE82"/>
      <c r="BJF82"/>
      <c r="BJG82"/>
      <c r="BJH82"/>
      <c r="BJI82"/>
      <c r="BJJ82"/>
      <c r="BJK82"/>
      <c r="BJL82"/>
      <c r="BJM82"/>
      <c r="BJN82"/>
      <c r="BJO82"/>
      <c r="BJP82"/>
      <c r="BJQ82"/>
      <c r="BJR82"/>
      <c r="BJS82"/>
      <c r="BJT82"/>
      <c r="BJU82"/>
      <c r="BJV82"/>
      <c r="BJW82"/>
      <c r="BJX82"/>
      <c r="BJY82"/>
      <c r="BJZ82"/>
      <c r="BKA82"/>
      <c r="BKB82"/>
      <c r="BKC82"/>
      <c r="BKD82"/>
      <c r="BKE82"/>
      <c r="BKF82"/>
      <c r="BKG82"/>
      <c r="BKH82"/>
      <c r="BKI82"/>
      <c r="BKJ82"/>
      <c r="BKK82"/>
      <c r="BKL82"/>
      <c r="BKM82"/>
      <c r="BKN82"/>
      <c r="BKO82"/>
      <c r="BKP82"/>
      <c r="BKQ82"/>
      <c r="BKR82"/>
      <c r="BKS82"/>
      <c r="BKT82"/>
      <c r="BKU82"/>
      <c r="BKV82"/>
      <c r="BKW82"/>
      <c r="BKX82"/>
      <c r="BKY82"/>
      <c r="BKZ82"/>
      <c r="BLA82"/>
      <c r="BLB82"/>
      <c r="BLC82"/>
      <c r="BLD82"/>
      <c r="BLE82"/>
      <c r="BLF82"/>
      <c r="BLG82"/>
      <c r="BLH82"/>
      <c r="BLI82"/>
      <c r="BLJ82"/>
      <c r="BLK82"/>
      <c r="BLL82"/>
      <c r="BLM82"/>
      <c r="BLN82"/>
      <c r="BLO82"/>
      <c r="BLP82"/>
      <c r="BLQ82"/>
      <c r="BLR82"/>
      <c r="BLS82"/>
      <c r="BLT82"/>
      <c r="BLU82"/>
      <c r="BLV82"/>
      <c r="BLW82"/>
      <c r="BLX82"/>
      <c r="BLY82"/>
      <c r="BLZ82"/>
      <c r="BMA82"/>
      <c r="BMB82"/>
      <c r="BMC82"/>
      <c r="BMD82"/>
      <c r="BME82"/>
      <c r="BMF82"/>
      <c r="BMG82"/>
      <c r="BMH82"/>
      <c r="BMI82"/>
      <c r="BMJ82"/>
      <c r="BMK82"/>
      <c r="BML82"/>
      <c r="BMM82"/>
      <c r="BMN82"/>
      <c r="BMO82"/>
      <c r="BMP82"/>
      <c r="BMQ82"/>
      <c r="BMR82"/>
      <c r="BMS82"/>
      <c r="BMT82"/>
      <c r="BMU82"/>
      <c r="BMV82"/>
      <c r="BMW82"/>
      <c r="BMX82"/>
      <c r="BMY82"/>
      <c r="BMZ82"/>
      <c r="BNA82"/>
      <c r="BNB82"/>
      <c r="BNC82"/>
      <c r="BND82"/>
      <c r="BNE82"/>
      <c r="BNF82"/>
      <c r="BNG82"/>
      <c r="BNH82"/>
      <c r="BNI82"/>
      <c r="BNJ82"/>
      <c r="BNK82"/>
      <c r="BNL82"/>
      <c r="BNM82"/>
      <c r="BNN82"/>
      <c r="BNO82"/>
      <c r="BNP82"/>
      <c r="BNQ82"/>
      <c r="BNR82"/>
      <c r="BNS82"/>
      <c r="BNT82"/>
      <c r="BNU82"/>
      <c r="BNV82"/>
      <c r="BNW82"/>
      <c r="BNX82"/>
      <c r="BNY82"/>
      <c r="BNZ82"/>
      <c r="BOA82"/>
      <c r="BOB82"/>
      <c r="BOC82"/>
      <c r="BOD82"/>
      <c r="BOE82"/>
      <c r="BOF82"/>
      <c r="BOG82"/>
      <c r="BOH82"/>
      <c r="BOI82"/>
      <c r="BOJ82"/>
      <c r="BOK82"/>
      <c r="BOL82"/>
      <c r="BOM82"/>
      <c r="BON82"/>
      <c r="BOO82"/>
      <c r="BOP82"/>
      <c r="BOQ82"/>
      <c r="BOR82"/>
      <c r="BOS82"/>
      <c r="BOT82"/>
      <c r="BOU82"/>
      <c r="BOV82"/>
      <c r="BOW82"/>
      <c r="BOX82"/>
      <c r="BOY82"/>
      <c r="BOZ82"/>
      <c r="BPA82"/>
      <c r="BPB82"/>
      <c r="BPC82"/>
      <c r="BPD82"/>
      <c r="BPE82"/>
      <c r="BPF82"/>
      <c r="BPG82"/>
      <c r="BPH82"/>
      <c r="BPI82"/>
      <c r="BPJ82"/>
      <c r="BPK82"/>
      <c r="BPL82"/>
      <c r="BPM82"/>
      <c r="BPN82"/>
      <c r="BPO82"/>
      <c r="BPP82"/>
      <c r="BPQ82"/>
      <c r="BPR82"/>
      <c r="BPS82"/>
      <c r="BPT82"/>
      <c r="BPU82"/>
      <c r="BPV82"/>
      <c r="BPW82"/>
      <c r="BPX82"/>
      <c r="BPY82"/>
      <c r="BPZ82"/>
      <c r="BQA82"/>
      <c r="BQB82"/>
      <c r="BQC82"/>
      <c r="BQD82"/>
      <c r="BQE82"/>
      <c r="BQF82"/>
      <c r="BQG82"/>
      <c r="BQH82"/>
      <c r="BQI82"/>
      <c r="BQJ82"/>
      <c r="BQK82"/>
      <c r="BQL82"/>
      <c r="BQM82"/>
      <c r="BQN82"/>
      <c r="BQO82"/>
      <c r="BQP82"/>
      <c r="BQQ82"/>
      <c r="BQR82"/>
      <c r="BQS82"/>
      <c r="BQT82"/>
      <c r="BQU82"/>
      <c r="BQV82"/>
      <c r="BQW82"/>
      <c r="BQX82"/>
      <c r="BQY82"/>
      <c r="BQZ82"/>
      <c r="BRA82"/>
      <c r="BRB82"/>
      <c r="BRC82"/>
      <c r="BRD82"/>
      <c r="BRE82"/>
      <c r="BRF82"/>
      <c r="BRG82"/>
      <c r="BRH82"/>
      <c r="BRI82"/>
      <c r="BRJ82"/>
      <c r="BRK82"/>
      <c r="BRL82"/>
      <c r="BRM82"/>
      <c r="BRN82"/>
      <c r="BRO82"/>
      <c r="BRP82"/>
      <c r="BRQ82"/>
      <c r="BRR82"/>
      <c r="BRS82"/>
      <c r="BRT82"/>
      <c r="BRU82"/>
      <c r="BRV82"/>
      <c r="BRW82"/>
      <c r="BRX82"/>
      <c r="BRY82"/>
      <c r="BRZ82"/>
      <c r="BSA82"/>
      <c r="BSB82"/>
      <c r="BSC82"/>
      <c r="BSD82"/>
      <c r="BSE82"/>
      <c r="BSF82"/>
      <c r="BSG82"/>
      <c r="BSH82"/>
      <c r="BSI82"/>
      <c r="BSJ82"/>
      <c r="BSK82"/>
      <c r="BSL82"/>
      <c r="BSM82"/>
      <c r="BSN82"/>
      <c r="BSO82"/>
      <c r="BSP82"/>
      <c r="BSQ82"/>
      <c r="BSR82"/>
      <c r="BSS82"/>
      <c r="BST82"/>
      <c r="BSU82"/>
      <c r="BSV82"/>
      <c r="BSW82"/>
      <c r="BSX82"/>
      <c r="BSY82"/>
      <c r="BSZ82"/>
      <c r="BTA82"/>
      <c r="BTB82"/>
      <c r="BTC82"/>
      <c r="BTD82"/>
      <c r="BTE82"/>
      <c r="BTF82"/>
      <c r="BTG82"/>
      <c r="BTH82"/>
      <c r="BTI82"/>
      <c r="BTJ82"/>
      <c r="BTK82"/>
      <c r="BTL82"/>
      <c r="BTM82"/>
      <c r="BTN82"/>
      <c r="BTO82"/>
      <c r="BTP82"/>
      <c r="BTQ82"/>
      <c r="BTR82"/>
      <c r="BTS82"/>
      <c r="BTT82"/>
      <c r="BTU82"/>
      <c r="BTV82"/>
      <c r="BTW82"/>
      <c r="BTX82"/>
      <c r="BTY82"/>
      <c r="BTZ82"/>
      <c r="BUA82"/>
      <c r="BUB82"/>
      <c r="BUC82"/>
      <c r="BUD82"/>
      <c r="BUE82"/>
      <c r="BUF82"/>
      <c r="BUG82"/>
      <c r="BUH82"/>
      <c r="BUI82"/>
      <c r="BUJ82"/>
      <c r="BUK82"/>
      <c r="BUL82"/>
      <c r="BUM82"/>
      <c r="BUN82"/>
      <c r="BUO82"/>
      <c r="BUP82"/>
      <c r="BUQ82"/>
      <c r="BUR82"/>
      <c r="BUS82"/>
      <c r="BUT82"/>
      <c r="BUU82"/>
      <c r="BUV82"/>
      <c r="BUW82"/>
      <c r="BUX82"/>
      <c r="BUY82"/>
      <c r="BUZ82"/>
      <c r="BVA82"/>
      <c r="BVB82"/>
      <c r="BVC82"/>
      <c r="BVD82"/>
      <c r="BVE82"/>
      <c r="BVF82"/>
      <c r="BVG82"/>
      <c r="BVH82"/>
      <c r="BVI82"/>
      <c r="BVJ82"/>
      <c r="BVK82"/>
      <c r="BVL82"/>
      <c r="BVM82"/>
      <c r="BVN82"/>
      <c r="BVO82"/>
      <c r="BVP82"/>
      <c r="BVQ82"/>
      <c r="BVR82"/>
      <c r="BVS82"/>
      <c r="BVT82"/>
      <c r="BVU82"/>
      <c r="BVV82"/>
      <c r="BVW82"/>
      <c r="BVX82"/>
      <c r="BVY82"/>
      <c r="BVZ82"/>
      <c r="BWA82"/>
      <c r="BWB82"/>
      <c r="BWC82"/>
      <c r="BWD82"/>
      <c r="BWE82"/>
      <c r="BWF82"/>
      <c r="BWG82"/>
      <c r="BWH82"/>
      <c r="BWI82"/>
      <c r="BWJ82"/>
      <c r="BWK82"/>
      <c r="BWL82"/>
      <c r="BWM82"/>
      <c r="BWN82"/>
      <c r="BWO82"/>
      <c r="BWP82"/>
      <c r="BWQ82"/>
      <c r="BWR82"/>
      <c r="BWS82"/>
      <c r="BWT82"/>
      <c r="BWU82"/>
      <c r="BWV82"/>
      <c r="BWW82"/>
      <c r="BWX82"/>
      <c r="BWY82"/>
      <c r="BWZ82"/>
      <c r="BXA82"/>
      <c r="BXB82"/>
      <c r="BXC82"/>
      <c r="BXD82"/>
      <c r="BXE82"/>
      <c r="BXF82"/>
      <c r="BXG82"/>
      <c r="BXH82"/>
      <c r="BXI82"/>
      <c r="BXJ82"/>
      <c r="BXK82"/>
      <c r="BXL82"/>
      <c r="BXM82"/>
      <c r="BXN82"/>
      <c r="BXO82"/>
      <c r="BXP82"/>
      <c r="BXQ82"/>
      <c r="BXR82"/>
      <c r="BXS82"/>
      <c r="BXT82"/>
      <c r="BXU82"/>
      <c r="BXV82"/>
      <c r="BXW82"/>
      <c r="BXX82"/>
      <c r="BXY82"/>
      <c r="BXZ82"/>
      <c r="BYA82"/>
      <c r="BYB82"/>
      <c r="BYC82"/>
      <c r="BYD82"/>
      <c r="BYE82"/>
      <c r="BYF82"/>
      <c r="BYG82"/>
      <c r="BYH82"/>
      <c r="BYI82"/>
      <c r="BYJ82"/>
      <c r="BYK82"/>
      <c r="BYL82"/>
      <c r="BYM82"/>
      <c r="BYN82"/>
      <c r="BYO82"/>
      <c r="BYP82"/>
      <c r="BYQ82"/>
      <c r="BYR82"/>
      <c r="BYS82"/>
      <c r="BYT82"/>
      <c r="BYU82"/>
      <c r="BYV82"/>
      <c r="BYW82"/>
      <c r="BYX82"/>
      <c r="BYY82"/>
      <c r="BYZ82"/>
      <c r="BZA82"/>
      <c r="BZB82"/>
      <c r="BZC82"/>
      <c r="BZD82"/>
      <c r="BZE82"/>
      <c r="BZF82"/>
      <c r="BZG82"/>
      <c r="BZH82"/>
      <c r="BZI82"/>
      <c r="BZJ82"/>
      <c r="BZK82"/>
      <c r="BZL82"/>
      <c r="BZM82"/>
      <c r="BZN82"/>
      <c r="BZO82"/>
      <c r="BZP82"/>
      <c r="BZQ82"/>
      <c r="BZR82"/>
      <c r="BZS82"/>
      <c r="BZT82"/>
      <c r="BZU82"/>
      <c r="BZV82"/>
      <c r="BZW82"/>
      <c r="BZX82"/>
      <c r="BZY82"/>
      <c r="BZZ82"/>
      <c r="CAA82"/>
      <c r="CAB82"/>
      <c r="CAC82"/>
      <c r="CAD82"/>
      <c r="CAE82"/>
      <c r="CAF82"/>
      <c r="CAG82"/>
      <c r="CAH82"/>
      <c r="CAI82"/>
      <c r="CAJ82"/>
      <c r="CAK82"/>
      <c r="CAL82"/>
      <c r="CAM82"/>
      <c r="CAN82"/>
      <c r="CAO82"/>
      <c r="CAP82"/>
      <c r="CAQ82"/>
      <c r="CAR82"/>
      <c r="CAS82"/>
      <c r="CAT82"/>
      <c r="CAU82"/>
      <c r="CAV82"/>
      <c r="CAW82"/>
      <c r="CAX82"/>
      <c r="CAY82"/>
      <c r="CAZ82"/>
      <c r="CBA82"/>
      <c r="CBB82"/>
      <c r="CBC82"/>
      <c r="CBD82"/>
      <c r="CBE82"/>
      <c r="CBF82"/>
      <c r="CBG82"/>
      <c r="CBH82"/>
      <c r="CBI82"/>
      <c r="CBJ82"/>
      <c r="CBK82"/>
      <c r="CBL82"/>
      <c r="CBM82"/>
      <c r="CBN82"/>
      <c r="CBO82"/>
      <c r="CBP82"/>
      <c r="CBQ82"/>
      <c r="CBR82"/>
      <c r="CBS82"/>
      <c r="CBT82"/>
      <c r="CBU82"/>
      <c r="CBV82"/>
      <c r="CBW82"/>
      <c r="CBX82"/>
      <c r="CBY82"/>
      <c r="CBZ82"/>
      <c r="CCA82"/>
      <c r="CCB82"/>
      <c r="CCC82"/>
      <c r="CCD82"/>
      <c r="CCE82"/>
      <c r="CCF82"/>
      <c r="CCG82"/>
      <c r="CCH82"/>
      <c r="CCI82"/>
      <c r="CCJ82"/>
      <c r="CCK82"/>
      <c r="CCL82"/>
      <c r="CCM82"/>
      <c r="CCN82"/>
      <c r="CCO82"/>
      <c r="CCP82"/>
      <c r="CCQ82"/>
      <c r="CCR82"/>
      <c r="CCS82"/>
      <c r="CCT82"/>
      <c r="CCU82"/>
      <c r="CCV82"/>
      <c r="CCW82"/>
      <c r="CCX82"/>
      <c r="CCY82"/>
      <c r="CCZ82"/>
      <c r="CDA82"/>
      <c r="CDB82"/>
      <c r="CDC82"/>
      <c r="CDD82"/>
      <c r="CDE82"/>
      <c r="CDF82"/>
      <c r="CDG82"/>
      <c r="CDH82"/>
      <c r="CDI82"/>
      <c r="CDJ82"/>
      <c r="CDK82"/>
      <c r="CDL82"/>
      <c r="CDM82"/>
      <c r="CDN82"/>
      <c r="CDO82"/>
      <c r="CDP82"/>
      <c r="CDQ82"/>
      <c r="CDR82"/>
      <c r="CDS82"/>
      <c r="CDT82"/>
      <c r="CDU82"/>
      <c r="CDV82"/>
      <c r="CDW82"/>
      <c r="CDX82"/>
      <c r="CDY82"/>
      <c r="CDZ82"/>
      <c r="CEA82"/>
      <c r="CEB82"/>
      <c r="CEC82"/>
      <c r="CED82"/>
      <c r="CEE82"/>
      <c r="CEF82"/>
      <c r="CEG82"/>
      <c r="CEH82"/>
      <c r="CEI82"/>
      <c r="CEJ82"/>
      <c r="CEK82"/>
      <c r="CEL82"/>
      <c r="CEM82"/>
      <c r="CEN82"/>
      <c r="CEO82"/>
      <c r="CEP82"/>
      <c r="CEQ82"/>
      <c r="CER82"/>
      <c r="CES82"/>
      <c r="CET82"/>
      <c r="CEU82"/>
      <c r="CEV82"/>
      <c r="CEW82"/>
      <c r="CEX82"/>
      <c r="CEY82"/>
      <c r="CEZ82"/>
      <c r="CFA82"/>
      <c r="CFB82"/>
      <c r="CFC82"/>
      <c r="CFD82"/>
      <c r="CFE82"/>
      <c r="CFF82"/>
      <c r="CFG82"/>
      <c r="CFH82"/>
      <c r="CFI82"/>
      <c r="CFJ82"/>
      <c r="CFK82"/>
      <c r="CFL82"/>
      <c r="CFM82"/>
      <c r="CFN82"/>
      <c r="CFO82"/>
      <c r="CFP82"/>
      <c r="CFQ82"/>
      <c r="CFR82"/>
      <c r="CFS82"/>
      <c r="CFT82"/>
      <c r="CFU82"/>
      <c r="CFV82"/>
      <c r="CFW82"/>
      <c r="CFX82"/>
      <c r="CFY82"/>
      <c r="CFZ82"/>
      <c r="CGA82"/>
      <c r="CGB82"/>
      <c r="CGC82"/>
      <c r="CGD82"/>
      <c r="CGE82"/>
      <c r="CGF82"/>
      <c r="CGG82"/>
      <c r="CGH82"/>
      <c r="CGI82"/>
      <c r="CGJ82"/>
      <c r="CGK82"/>
      <c r="CGL82"/>
      <c r="CGM82"/>
      <c r="CGN82"/>
      <c r="CGO82"/>
      <c r="CGP82"/>
      <c r="CGQ82"/>
      <c r="CGR82"/>
      <c r="CGS82"/>
      <c r="CGT82"/>
      <c r="CGU82"/>
      <c r="CGV82"/>
      <c r="CGW82"/>
      <c r="CGX82"/>
      <c r="CGY82"/>
      <c r="CGZ82"/>
      <c r="CHA82"/>
      <c r="CHB82"/>
      <c r="CHC82"/>
      <c r="CHD82"/>
      <c r="CHE82"/>
      <c r="CHF82"/>
      <c r="CHG82"/>
      <c r="CHH82"/>
      <c r="CHI82"/>
      <c r="CHJ82"/>
      <c r="CHK82"/>
      <c r="CHL82"/>
      <c r="CHM82"/>
      <c r="CHN82"/>
      <c r="CHO82"/>
      <c r="CHP82"/>
      <c r="CHQ82"/>
      <c r="CHR82"/>
      <c r="CHS82"/>
      <c r="CHT82"/>
      <c r="CHU82"/>
      <c r="CHV82"/>
      <c r="CHW82"/>
      <c r="CHX82"/>
      <c r="CHY82"/>
      <c r="CHZ82"/>
      <c r="CIA82"/>
      <c r="CIB82"/>
      <c r="CIC82"/>
      <c r="CID82"/>
      <c r="CIE82"/>
      <c r="CIF82"/>
      <c r="CIG82"/>
      <c r="CIH82"/>
      <c r="CII82"/>
      <c r="CIJ82"/>
      <c r="CIK82"/>
      <c r="CIL82"/>
      <c r="CIM82"/>
      <c r="CIN82"/>
      <c r="CIO82"/>
      <c r="CIP82"/>
      <c r="CIQ82"/>
      <c r="CIR82"/>
      <c r="CIS82"/>
      <c r="CIT82"/>
      <c r="CIU82"/>
      <c r="CIV82"/>
      <c r="CIW82"/>
      <c r="CIX82"/>
      <c r="CIY82"/>
      <c r="CIZ82"/>
      <c r="CJA82"/>
      <c r="CJB82"/>
      <c r="CJC82"/>
      <c r="CJD82"/>
      <c r="CJE82"/>
      <c r="CJF82"/>
      <c r="CJG82"/>
      <c r="CJH82"/>
      <c r="CJI82"/>
      <c r="CJJ82"/>
      <c r="CJK82"/>
      <c r="CJL82"/>
      <c r="CJM82"/>
      <c r="CJN82"/>
      <c r="CJO82"/>
      <c r="CJP82"/>
      <c r="CJQ82"/>
      <c r="CJR82"/>
      <c r="CJS82"/>
      <c r="CJT82"/>
      <c r="CJU82"/>
      <c r="CJV82"/>
      <c r="CJW82"/>
      <c r="CJX82"/>
      <c r="CJY82"/>
      <c r="CJZ82"/>
      <c r="CKA82"/>
      <c r="CKB82"/>
      <c r="CKC82"/>
      <c r="CKD82"/>
      <c r="CKE82"/>
      <c r="CKF82"/>
      <c r="CKG82"/>
      <c r="CKH82"/>
      <c r="CKI82"/>
      <c r="CKJ82"/>
      <c r="CKK82"/>
      <c r="CKL82"/>
      <c r="CKM82"/>
      <c r="CKN82"/>
      <c r="CKO82"/>
      <c r="CKP82"/>
      <c r="CKQ82"/>
      <c r="CKR82"/>
      <c r="CKS82"/>
      <c r="CKT82"/>
      <c r="CKU82"/>
      <c r="CKV82"/>
      <c r="CKW82"/>
      <c r="CKX82"/>
      <c r="CKY82"/>
      <c r="CKZ82"/>
      <c r="CLA82"/>
      <c r="CLB82"/>
      <c r="CLC82"/>
      <c r="CLD82"/>
      <c r="CLE82"/>
      <c r="CLF82"/>
      <c r="CLG82"/>
      <c r="CLH82"/>
      <c r="CLI82"/>
      <c r="CLJ82"/>
      <c r="CLK82"/>
      <c r="CLL82"/>
      <c r="CLM82"/>
      <c r="CLN82"/>
      <c r="CLO82"/>
      <c r="CLP82"/>
      <c r="CLQ82"/>
      <c r="CLR82"/>
      <c r="CLS82"/>
      <c r="CLT82"/>
      <c r="CLU82"/>
      <c r="CLV82"/>
      <c r="CLW82"/>
      <c r="CLX82"/>
      <c r="CLY82"/>
      <c r="CLZ82"/>
      <c r="CMA82"/>
      <c r="CMB82"/>
      <c r="CMC82"/>
      <c r="CMD82"/>
      <c r="CME82"/>
      <c r="CMF82"/>
      <c r="CMG82"/>
      <c r="CMH82"/>
      <c r="CMI82"/>
      <c r="CMJ82"/>
      <c r="CMK82"/>
      <c r="CML82"/>
      <c r="CMM82"/>
      <c r="CMN82"/>
      <c r="CMO82"/>
      <c r="CMP82"/>
      <c r="CMQ82"/>
      <c r="CMR82"/>
      <c r="CMS82"/>
      <c r="CMT82"/>
      <c r="CMU82"/>
      <c r="CMV82"/>
      <c r="CMW82"/>
      <c r="CMX82"/>
      <c r="CMY82"/>
      <c r="CMZ82"/>
      <c r="CNA82"/>
      <c r="CNB82"/>
      <c r="CNC82"/>
      <c r="CND82"/>
      <c r="CNE82"/>
      <c r="CNF82"/>
      <c r="CNG82"/>
      <c r="CNH82"/>
      <c r="CNI82"/>
      <c r="CNJ82"/>
      <c r="CNK82"/>
      <c r="CNL82"/>
      <c r="CNM82"/>
      <c r="CNN82"/>
      <c r="CNO82"/>
      <c r="CNP82"/>
      <c r="CNQ82"/>
      <c r="CNR82"/>
      <c r="CNS82"/>
      <c r="CNT82"/>
      <c r="CNU82"/>
      <c r="CNV82"/>
      <c r="CNW82"/>
      <c r="CNX82"/>
      <c r="CNY82"/>
      <c r="CNZ82"/>
      <c r="COA82"/>
      <c r="COB82"/>
      <c r="COC82"/>
      <c r="COD82"/>
      <c r="COE82"/>
      <c r="COF82"/>
      <c r="COG82"/>
      <c r="COH82"/>
      <c r="COI82"/>
      <c r="COJ82"/>
      <c r="COK82"/>
      <c r="COL82"/>
      <c r="COM82"/>
      <c r="CON82"/>
      <c r="COO82"/>
      <c r="COP82"/>
      <c r="COQ82"/>
      <c r="COR82"/>
      <c r="COS82"/>
      <c r="COT82"/>
      <c r="COU82"/>
      <c r="COV82"/>
      <c r="COW82"/>
      <c r="COX82"/>
      <c r="COY82"/>
      <c r="COZ82"/>
      <c r="CPA82"/>
      <c r="CPB82"/>
      <c r="CPC82"/>
      <c r="CPD82"/>
      <c r="CPE82"/>
      <c r="CPF82"/>
      <c r="CPG82"/>
      <c r="CPH82"/>
      <c r="CPI82"/>
      <c r="CPJ82"/>
      <c r="CPK82"/>
      <c r="CPL82"/>
      <c r="CPM82"/>
      <c r="CPN82"/>
      <c r="CPO82"/>
      <c r="CPP82"/>
      <c r="CPQ82"/>
      <c r="CPR82"/>
      <c r="CPS82"/>
      <c r="CPT82"/>
      <c r="CPU82"/>
      <c r="CPV82"/>
      <c r="CPW82"/>
      <c r="CPX82"/>
      <c r="CPY82"/>
      <c r="CPZ82"/>
      <c r="CQA82"/>
      <c r="CQB82"/>
      <c r="CQC82"/>
      <c r="CQD82"/>
      <c r="CQE82"/>
      <c r="CQF82"/>
      <c r="CQG82"/>
      <c r="CQH82"/>
      <c r="CQI82"/>
      <c r="CQJ82"/>
      <c r="CQK82"/>
      <c r="CQL82"/>
      <c r="CQM82"/>
      <c r="CQN82"/>
      <c r="CQO82"/>
      <c r="CQP82"/>
      <c r="CQQ82"/>
      <c r="CQR82"/>
      <c r="CQS82"/>
      <c r="CQT82"/>
      <c r="CQU82"/>
      <c r="CQV82"/>
      <c r="CQW82"/>
      <c r="CQX82"/>
      <c r="CQY82"/>
      <c r="CQZ82"/>
      <c r="CRA82"/>
      <c r="CRB82"/>
      <c r="CRC82"/>
      <c r="CRD82"/>
      <c r="CRE82"/>
      <c r="CRF82"/>
      <c r="CRG82"/>
      <c r="CRH82"/>
      <c r="CRI82"/>
      <c r="CRJ82"/>
      <c r="CRK82"/>
      <c r="CRL82"/>
      <c r="CRM82"/>
      <c r="CRN82"/>
      <c r="CRO82"/>
      <c r="CRP82"/>
      <c r="CRQ82"/>
      <c r="CRR82"/>
      <c r="CRS82"/>
      <c r="CRT82"/>
      <c r="CRU82"/>
    </row>
    <row r="83" spans="2:2517" s="28" customFormat="1" ht="18" hidden="1" customHeight="1" x14ac:dyDescent="0.25">
      <c r="B83" s="17"/>
      <c r="C83" s="17"/>
      <c r="D83" s="17"/>
      <c r="E83" s="17"/>
      <c r="F83" s="17"/>
      <c r="G83" s="17" t="s">
        <v>23</v>
      </c>
      <c r="H83" s="17" t="s">
        <v>16</v>
      </c>
      <c r="I83" s="17"/>
      <c r="J83" s="17"/>
      <c r="K83" s="13"/>
      <c r="L83" s="17" t="s">
        <v>23</v>
      </c>
      <c r="M83" s="17" t="s">
        <v>16</v>
      </c>
      <c r="N83" s="17"/>
      <c r="O83" s="17"/>
      <c r="P83" s="13"/>
      <c r="Q83" s="17" t="s">
        <v>23</v>
      </c>
      <c r="R83" s="17" t="s">
        <v>16</v>
      </c>
      <c r="S83" s="16">
        <f t="shared" si="11"/>
        <v>0</v>
      </c>
      <c r="T83" s="16">
        <f t="shared" si="11"/>
        <v>0</v>
      </c>
      <c r="U83" s="16">
        <f t="shared" si="11"/>
        <v>0</v>
      </c>
      <c r="V83" s="16">
        <f t="shared" si="11"/>
        <v>0</v>
      </c>
      <c r="W83" s="16">
        <f t="shared" si="11"/>
        <v>0</v>
      </c>
      <c r="X83" s="17"/>
      <c r="Y83" s="33">
        <f t="shared" si="12"/>
        <v>27837</v>
      </c>
      <c r="Z83" s="33">
        <f t="shared" si="12"/>
        <v>27837</v>
      </c>
      <c r="AA83" s="33">
        <f t="shared" si="12"/>
        <v>27837</v>
      </c>
      <c r="AB83" s="33">
        <f t="shared" si="12"/>
        <v>27837</v>
      </c>
      <c r="AC83" s="33">
        <f t="shared" si="12"/>
        <v>27837</v>
      </c>
      <c r="AD83" s="33">
        <f t="shared" si="12"/>
        <v>27837</v>
      </c>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c r="AMG83"/>
      <c r="AMH83"/>
      <c r="AMI83"/>
      <c r="AMJ83"/>
      <c r="AMK83"/>
      <c r="AML83"/>
      <c r="AMM83"/>
      <c r="AMN83"/>
      <c r="AMO83"/>
      <c r="AMP83"/>
      <c r="AMQ83"/>
      <c r="AMR83"/>
      <c r="AMS83"/>
      <c r="AMT83"/>
      <c r="AMU83"/>
      <c r="AMV83"/>
      <c r="AMW83"/>
      <c r="AMX83"/>
      <c r="AMY83"/>
      <c r="AMZ83"/>
      <c r="ANA83"/>
      <c r="ANB83"/>
      <c r="ANC83"/>
      <c r="AND83"/>
      <c r="ANE83"/>
      <c r="ANF83"/>
      <c r="ANG83"/>
      <c r="ANH83"/>
      <c r="ANI83"/>
      <c r="ANJ83"/>
      <c r="ANK83"/>
      <c r="ANL83"/>
      <c r="ANM83"/>
      <c r="ANN83"/>
      <c r="ANO83"/>
      <c r="ANP83"/>
      <c r="ANQ83"/>
      <c r="ANR83"/>
      <c r="ANS83"/>
      <c r="ANT83"/>
      <c r="ANU83"/>
      <c r="ANV83"/>
      <c r="ANW83"/>
      <c r="ANX83"/>
      <c r="ANY83"/>
      <c r="ANZ83"/>
      <c r="AOA83"/>
      <c r="AOB83"/>
      <c r="AOC83"/>
      <c r="AOD83"/>
      <c r="AOE83"/>
      <c r="AOF83"/>
      <c r="AOG83"/>
      <c r="AOH83"/>
      <c r="AOI83"/>
      <c r="AOJ83"/>
      <c r="AOK83"/>
      <c r="AOL83"/>
      <c r="AOM83"/>
      <c r="AON83"/>
      <c r="AOO83"/>
      <c r="AOP83"/>
      <c r="AOQ83"/>
      <c r="AOR83"/>
      <c r="AOS83"/>
      <c r="AOT83"/>
      <c r="AOU83"/>
      <c r="AOV83"/>
      <c r="AOW83"/>
      <c r="AOX83"/>
      <c r="AOY83"/>
      <c r="AOZ83"/>
      <c r="APA83"/>
      <c r="APB83"/>
      <c r="APC83"/>
      <c r="APD83"/>
      <c r="APE83"/>
      <c r="APF83"/>
      <c r="APG83"/>
      <c r="APH83"/>
      <c r="API83"/>
      <c r="APJ83"/>
      <c r="APK83"/>
      <c r="APL83"/>
      <c r="APM83"/>
      <c r="APN83"/>
      <c r="APO83"/>
      <c r="APP83"/>
      <c r="APQ83"/>
      <c r="APR83"/>
      <c r="APS83"/>
      <c r="APT83"/>
      <c r="APU83"/>
      <c r="APV83"/>
      <c r="APW83"/>
      <c r="APX83"/>
      <c r="APY83"/>
      <c r="APZ83"/>
      <c r="AQA83"/>
      <c r="AQB83"/>
      <c r="AQC83"/>
      <c r="AQD83"/>
      <c r="AQE83"/>
      <c r="AQF83"/>
      <c r="AQG83"/>
      <c r="AQH83"/>
      <c r="AQI83"/>
      <c r="AQJ83"/>
      <c r="AQK83"/>
      <c r="AQL83"/>
      <c r="AQM83"/>
      <c r="AQN83"/>
      <c r="AQO83"/>
      <c r="AQP83"/>
      <c r="AQQ83"/>
      <c r="AQR83"/>
      <c r="AQS83"/>
      <c r="AQT83"/>
      <c r="AQU83"/>
      <c r="AQV83"/>
      <c r="AQW83"/>
      <c r="AQX83"/>
      <c r="AQY83"/>
      <c r="AQZ83"/>
      <c r="ARA83"/>
      <c r="ARB83"/>
      <c r="ARC83"/>
      <c r="ARD83"/>
      <c r="ARE83"/>
      <c r="ARF83"/>
      <c r="ARG83"/>
      <c r="ARH83"/>
      <c r="ARI83"/>
      <c r="ARJ83"/>
      <c r="ARK83"/>
      <c r="ARL83"/>
      <c r="ARM83"/>
      <c r="ARN83"/>
      <c r="ARO83"/>
      <c r="ARP83"/>
      <c r="ARQ83"/>
      <c r="ARR83"/>
      <c r="ARS83"/>
      <c r="ART83"/>
      <c r="ARU83"/>
      <c r="ARV83"/>
      <c r="ARW83"/>
      <c r="ARX83"/>
      <c r="ARY83"/>
      <c r="ARZ83"/>
      <c r="ASA83"/>
      <c r="ASB83"/>
      <c r="ASC83"/>
      <c r="ASD83"/>
      <c r="ASE83"/>
      <c r="ASF83"/>
      <c r="ASG83"/>
      <c r="ASH83"/>
      <c r="ASI83"/>
      <c r="ASJ83"/>
      <c r="ASK83"/>
      <c r="ASL83"/>
      <c r="ASM83"/>
      <c r="ASN83"/>
      <c r="ASO83"/>
      <c r="ASP83"/>
      <c r="ASQ83"/>
      <c r="ASR83"/>
      <c r="ASS83"/>
      <c r="AST83"/>
      <c r="ASU83"/>
      <c r="ASV83"/>
      <c r="ASW83"/>
      <c r="ASX83"/>
      <c r="ASY83"/>
      <c r="ASZ83"/>
      <c r="ATA83"/>
      <c r="ATB83"/>
      <c r="ATC83"/>
      <c r="ATD83"/>
      <c r="ATE83"/>
      <c r="ATF83"/>
      <c r="ATG83"/>
      <c r="ATH83"/>
      <c r="ATI83"/>
      <c r="ATJ83"/>
      <c r="ATK83"/>
      <c r="ATL83"/>
      <c r="ATM83"/>
      <c r="ATN83"/>
      <c r="ATO83"/>
      <c r="ATP83"/>
      <c r="ATQ83"/>
      <c r="ATR83"/>
      <c r="ATS83"/>
      <c r="ATT83"/>
      <c r="ATU83"/>
      <c r="ATV83"/>
      <c r="ATW83"/>
      <c r="ATX83"/>
      <c r="ATY83"/>
      <c r="ATZ83"/>
      <c r="AUA83"/>
      <c r="AUB83"/>
      <c r="AUC83"/>
      <c r="AUD83"/>
      <c r="AUE83"/>
      <c r="AUF83"/>
      <c r="AUG83"/>
      <c r="AUH83"/>
      <c r="AUI83"/>
      <c r="AUJ83"/>
      <c r="AUK83"/>
      <c r="AUL83"/>
      <c r="AUM83"/>
      <c r="AUN83"/>
      <c r="AUO83"/>
      <c r="AUP83"/>
      <c r="AUQ83"/>
      <c r="AUR83"/>
      <c r="AUS83"/>
      <c r="AUT83"/>
      <c r="AUU83"/>
      <c r="AUV83"/>
      <c r="AUW83"/>
      <c r="AUX83"/>
      <c r="AUY83"/>
      <c r="AUZ83"/>
      <c r="AVA83"/>
      <c r="AVB83"/>
      <c r="AVC83"/>
      <c r="AVD83"/>
      <c r="AVE83"/>
      <c r="AVF83"/>
      <c r="AVG83"/>
      <c r="AVH83"/>
      <c r="AVI83"/>
      <c r="AVJ83"/>
      <c r="AVK83"/>
      <c r="AVL83"/>
      <c r="AVM83"/>
      <c r="AVN83"/>
      <c r="AVO83"/>
      <c r="AVP83"/>
      <c r="AVQ83"/>
      <c r="AVR83"/>
      <c r="AVS83"/>
      <c r="AVT83"/>
      <c r="AVU83"/>
      <c r="AVV83"/>
      <c r="AVW83"/>
      <c r="AVX83"/>
      <c r="AVY83"/>
      <c r="AVZ83"/>
      <c r="AWA83"/>
      <c r="AWB83"/>
      <c r="AWC83"/>
      <c r="AWD83"/>
      <c r="AWE83"/>
      <c r="AWF83"/>
      <c r="AWG83"/>
      <c r="AWH83"/>
      <c r="AWI83"/>
      <c r="AWJ83"/>
      <c r="AWK83"/>
      <c r="AWL83"/>
      <c r="AWM83"/>
      <c r="AWN83"/>
      <c r="AWO83"/>
      <c r="AWP83"/>
      <c r="AWQ83"/>
      <c r="AWR83"/>
      <c r="AWS83"/>
      <c r="AWT83"/>
      <c r="AWU83"/>
      <c r="AWV83"/>
      <c r="AWW83"/>
      <c r="AWX83"/>
      <c r="AWY83"/>
      <c r="AWZ83"/>
      <c r="AXA83"/>
      <c r="AXB83"/>
      <c r="AXC83"/>
      <c r="AXD83"/>
      <c r="AXE83"/>
      <c r="AXF83"/>
      <c r="AXG83"/>
      <c r="AXH83"/>
      <c r="AXI83"/>
      <c r="AXJ83"/>
      <c r="AXK83"/>
      <c r="AXL83"/>
      <c r="AXM83"/>
      <c r="AXN83"/>
      <c r="AXO83"/>
      <c r="AXP83"/>
      <c r="AXQ83"/>
      <c r="AXR83"/>
      <c r="AXS83"/>
      <c r="AXT83"/>
      <c r="AXU83"/>
      <c r="AXV83"/>
      <c r="AXW83"/>
      <c r="AXX83"/>
      <c r="AXY83"/>
      <c r="AXZ83"/>
      <c r="AYA83"/>
      <c r="AYB83"/>
      <c r="AYC83"/>
      <c r="AYD83"/>
      <c r="AYE83"/>
      <c r="AYF83"/>
      <c r="AYG83"/>
      <c r="AYH83"/>
      <c r="AYI83"/>
      <c r="AYJ83"/>
      <c r="AYK83"/>
      <c r="AYL83"/>
      <c r="AYM83"/>
      <c r="AYN83"/>
      <c r="AYO83"/>
      <c r="AYP83"/>
      <c r="AYQ83"/>
      <c r="AYR83"/>
      <c r="AYS83"/>
      <c r="AYT83"/>
      <c r="AYU83"/>
      <c r="AYV83"/>
      <c r="AYW83"/>
      <c r="AYX83"/>
      <c r="AYY83"/>
      <c r="AYZ83"/>
      <c r="AZA83"/>
      <c r="AZB83"/>
      <c r="AZC83"/>
      <c r="AZD83"/>
      <c r="AZE83"/>
      <c r="AZF83"/>
      <c r="AZG83"/>
      <c r="AZH83"/>
      <c r="AZI83"/>
      <c r="AZJ83"/>
      <c r="AZK83"/>
      <c r="AZL83"/>
      <c r="AZM83"/>
      <c r="AZN83"/>
      <c r="AZO83"/>
      <c r="AZP83"/>
      <c r="AZQ83"/>
      <c r="AZR83"/>
      <c r="AZS83"/>
      <c r="AZT83"/>
      <c r="AZU83"/>
      <c r="AZV83"/>
      <c r="AZW83"/>
      <c r="AZX83"/>
      <c r="AZY83"/>
      <c r="AZZ83"/>
      <c r="BAA83"/>
      <c r="BAB83"/>
      <c r="BAC83"/>
      <c r="BAD83"/>
      <c r="BAE83"/>
      <c r="BAF83"/>
      <c r="BAG83"/>
      <c r="BAH83"/>
      <c r="BAI83"/>
      <c r="BAJ83"/>
      <c r="BAK83"/>
      <c r="BAL83"/>
      <c r="BAM83"/>
      <c r="BAN83"/>
      <c r="BAO83"/>
      <c r="BAP83"/>
      <c r="BAQ83"/>
      <c r="BAR83"/>
      <c r="BAS83"/>
      <c r="BAT83"/>
      <c r="BAU83"/>
      <c r="BAV83"/>
      <c r="BAW83"/>
      <c r="BAX83"/>
      <c r="BAY83"/>
      <c r="BAZ83"/>
      <c r="BBA83"/>
      <c r="BBB83"/>
      <c r="BBC83"/>
      <c r="BBD83"/>
      <c r="BBE83"/>
      <c r="BBF83"/>
      <c r="BBG83"/>
      <c r="BBH83"/>
      <c r="BBI83"/>
      <c r="BBJ83"/>
      <c r="BBK83"/>
      <c r="BBL83"/>
      <c r="BBM83"/>
      <c r="BBN83"/>
      <c r="BBO83"/>
      <c r="BBP83"/>
      <c r="BBQ83"/>
      <c r="BBR83"/>
      <c r="BBS83"/>
      <c r="BBT83"/>
      <c r="BBU83"/>
      <c r="BBV83"/>
      <c r="BBW83"/>
      <c r="BBX83"/>
      <c r="BBY83"/>
      <c r="BBZ83"/>
      <c r="BCA83"/>
      <c r="BCB83"/>
      <c r="BCC83"/>
      <c r="BCD83"/>
      <c r="BCE83"/>
      <c r="BCF83"/>
      <c r="BCG83"/>
      <c r="BCH83"/>
      <c r="BCI83"/>
      <c r="BCJ83"/>
      <c r="BCK83"/>
      <c r="BCL83"/>
      <c r="BCM83"/>
      <c r="BCN83"/>
      <c r="BCO83"/>
      <c r="BCP83"/>
      <c r="BCQ83"/>
      <c r="BCR83"/>
      <c r="BCS83"/>
      <c r="BCT83"/>
      <c r="BCU83"/>
      <c r="BCV83"/>
      <c r="BCW83"/>
      <c r="BCX83"/>
      <c r="BCY83"/>
      <c r="BCZ83"/>
      <c r="BDA83"/>
      <c r="BDB83"/>
      <c r="BDC83"/>
      <c r="BDD83"/>
      <c r="BDE83"/>
      <c r="BDF83"/>
      <c r="BDG83"/>
      <c r="BDH83"/>
      <c r="BDI83"/>
      <c r="BDJ83"/>
      <c r="BDK83"/>
      <c r="BDL83"/>
      <c r="BDM83"/>
      <c r="BDN83"/>
      <c r="BDO83"/>
      <c r="BDP83"/>
      <c r="BDQ83"/>
      <c r="BDR83"/>
      <c r="BDS83"/>
      <c r="BDT83"/>
      <c r="BDU83"/>
      <c r="BDV83"/>
      <c r="BDW83"/>
      <c r="BDX83"/>
      <c r="BDY83"/>
      <c r="BDZ83"/>
      <c r="BEA83"/>
      <c r="BEB83"/>
      <c r="BEC83"/>
      <c r="BED83"/>
      <c r="BEE83"/>
      <c r="BEF83"/>
      <c r="BEG83"/>
      <c r="BEH83"/>
      <c r="BEI83"/>
      <c r="BEJ83"/>
      <c r="BEK83"/>
      <c r="BEL83"/>
      <c r="BEM83"/>
      <c r="BEN83"/>
      <c r="BEO83"/>
      <c r="BEP83"/>
      <c r="BEQ83"/>
      <c r="BER83"/>
      <c r="BES83"/>
      <c r="BET83"/>
      <c r="BEU83"/>
      <c r="BEV83"/>
      <c r="BEW83"/>
      <c r="BEX83"/>
      <c r="BEY83"/>
      <c r="BEZ83"/>
      <c r="BFA83"/>
      <c r="BFB83"/>
      <c r="BFC83"/>
      <c r="BFD83"/>
      <c r="BFE83"/>
      <c r="BFF83"/>
      <c r="BFG83"/>
      <c r="BFH83"/>
      <c r="BFI83"/>
      <c r="BFJ83"/>
      <c r="BFK83"/>
      <c r="BFL83"/>
      <c r="BFM83"/>
      <c r="BFN83"/>
      <c r="BFO83"/>
      <c r="BFP83"/>
      <c r="BFQ83"/>
      <c r="BFR83"/>
      <c r="BFS83"/>
      <c r="BFT83"/>
      <c r="BFU83"/>
      <c r="BFV83"/>
      <c r="BFW83"/>
      <c r="BFX83"/>
      <c r="BFY83"/>
      <c r="BFZ83"/>
      <c r="BGA83"/>
      <c r="BGB83"/>
      <c r="BGC83"/>
      <c r="BGD83"/>
      <c r="BGE83"/>
      <c r="BGF83"/>
      <c r="BGG83"/>
      <c r="BGH83"/>
      <c r="BGI83"/>
      <c r="BGJ83"/>
      <c r="BGK83"/>
      <c r="BGL83"/>
      <c r="BGM83"/>
      <c r="BGN83"/>
      <c r="BGO83"/>
      <c r="BGP83"/>
      <c r="BGQ83"/>
      <c r="BGR83"/>
      <c r="BGS83"/>
      <c r="BGT83"/>
      <c r="BGU83"/>
      <c r="BGV83"/>
      <c r="BGW83"/>
      <c r="BGX83"/>
      <c r="BGY83"/>
      <c r="BGZ83"/>
      <c r="BHA83"/>
      <c r="BHB83"/>
      <c r="BHC83"/>
      <c r="BHD83"/>
      <c r="BHE83"/>
      <c r="BHF83"/>
      <c r="BHG83"/>
      <c r="BHH83"/>
      <c r="BHI83"/>
      <c r="BHJ83"/>
      <c r="BHK83"/>
      <c r="BHL83"/>
      <c r="BHM83"/>
      <c r="BHN83"/>
      <c r="BHO83"/>
      <c r="BHP83"/>
      <c r="BHQ83"/>
      <c r="BHR83"/>
      <c r="BHS83"/>
      <c r="BHT83"/>
      <c r="BHU83"/>
      <c r="BHV83"/>
      <c r="BHW83"/>
      <c r="BHX83"/>
      <c r="BHY83"/>
      <c r="BHZ83"/>
      <c r="BIA83"/>
      <c r="BIB83"/>
      <c r="BIC83"/>
      <c r="BID83"/>
      <c r="BIE83"/>
      <c r="BIF83"/>
      <c r="BIG83"/>
      <c r="BIH83"/>
      <c r="BII83"/>
      <c r="BIJ83"/>
      <c r="BIK83"/>
      <c r="BIL83"/>
      <c r="BIM83"/>
      <c r="BIN83"/>
      <c r="BIO83"/>
      <c r="BIP83"/>
      <c r="BIQ83"/>
      <c r="BIR83"/>
      <c r="BIS83"/>
      <c r="BIT83"/>
      <c r="BIU83"/>
      <c r="BIV83"/>
      <c r="BIW83"/>
      <c r="BIX83"/>
      <c r="BIY83"/>
      <c r="BIZ83"/>
      <c r="BJA83"/>
      <c r="BJB83"/>
      <c r="BJC83"/>
      <c r="BJD83"/>
      <c r="BJE83"/>
      <c r="BJF83"/>
      <c r="BJG83"/>
      <c r="BJH83"/>
      <c r="BJI83"/>
      <c r="BJJ83"/>
      <c r="BJK83"/>
      <c r="BJL83"/>
      <c r="BJM83"/>
      <c r="BJN83"/>
      <c r="BJO83"/>
      <c r="BJP83"/>
      <c r="BJQ83"/>
      <c r="BJR83"/>
      <c r="BJS83"/>
      <c r="BJT83"/>
      <c r="BJU83"/>
      <c r="BJV83"/>
      <c r="BJW83"/>
      <c r="BJX83"/>
      <c r="BJY83"/>
      <c r="BJZ83"/>
      <c r="BKA83"/>
      <c r="BKB83"/>
      <c r="BKC83"/>
      <c r="BKD83"/>
      <c r="BKE83"/>
      <c r="BKF83"/>
      <c r="BKG83"/>
      <c r="BKH83"/>
      <c r="BKI83"/>
      <c r="BKJ83"/>
      <c r="BKK83"/>
      <c r="BKL83"/>
      <c r="BKM83"/>
      <c r="BKN83"/>
      <c r="BKO83"/>
      <c r="BKP83"/>
      <c r="BKQ83"/>
      <c r="BKR83"/>
      <c r="BKS83"/>
      <c r="BKT83"/>
      <c r="BKU83"/>
      <c r="BKV83"/>
      <c r="BKW83"/>
      <c r="BKX83"/>
      <c r="BKY83"/>
      <c r="BKZ83"/>
      <c r="BLA83"/>
      <c r="BLB83"/>
      <c r="BLC83"/>
      <c r="BLD83"/>
      <c r="BLE83"/>
      <c r="BLF83"/>
      <c r="BLG83"/>
      <c r="BLH83"/>
      <c r="BLI83"/>
      <c r="BLJ83"/>
      <c r="BLK83"/>
      <c r="BLL83"/>
      <c r="BLM83"/>
      <c r="BLN83"/>
      <c r="BLO83"/>
      <c r="BLP83"/>
      <c r="BLQ83"/>
      <c r="BLR83"/>
      <c r="BLS83"/>
      <c r="BLT83"/>
      <c r="BLU83"/>
      <c r="BLV83"/>
      <c r="BLW83"/>
      <c r="BLX83"/>
      <c r="BLY83"/>
      <c r="BLZ83"/>
      <c r="BMA83"/>
      <c r="BMB83"/>
      <c r="BMC83"/>
      <c r="BMD83"/>
      <c r="BME83"/>
      <c r="BMF83"/>
      <c r="BMG83"/>
      <c r="BMH83"/>
      <c r="BMI83"/>
      <c r="BMJ83"/>
      <c r="BMK83"/>
      <c r="BML83"/>
      <c r="BMM83"/>
      <c r="BMN83"/>
      <c r="BMO83"/>
      <c r="BMP83"/>
      <c r="BMQ83"/>
      <c r="BMR83"/>
      <c r="BMS83"/>
      <c r="BMT83"/>
      <c r="BMU83"/>
      <c r="BMV83"/>
      <c r="BMW83"/>
      <c r="BMX83"/>
      <c r="BMY83"/>
      <c r="BMZ83"/>
      <c r="BNA83"/>
      <c r="BNB83"/>
      <c r="BNC83"/>
      <c r="BND83"/>
      <c r="BNE83"/>
      <c r="BNF83"/>
      <c r="BNG83"/>
      <c r="BNH83"/>
      <c r="BNI83"/>
      <c r="BNJ83"/>
      <c r="BNK83"/>
      <c r="BNL83"/>
      <c r="BNM83"/>
      <c r="BNN83"/>
      <c r="BNO83"/>
      <c r="BNP83"/>
      <c r="BNQ83"/>
      <c r="BNR83"/>
      <c r="BNS83"/>
      <c r="BNT83"/>
      <c r="BNU83"/>
      <c r="BNV83"/>
      <c r="BNW83"/>
      <c r="BNX83"/>
      <c r="BNY83"/>
      <c r="BNZ83"/>
      <c r="BOA83"/>
      <c r="BOB83"/>
      <c r="BOC83"/>
      <c r="BOD83"/>
      <c r="BOE83"/>
      <c r="BOF83"/>
      <c r="BOG83"/>
      <c r="BOH83"/>
      <c r="BOI83"/>
      <c r="BOJ83"/>
      <c r="BOK83"/>
      <c r="BOL83"/>
      <c r="BOM83"/>
      <c r="BON83"/>
      <c r="BOO83"/>
      <c r="BOP83"/>
      <c r="BOQ83"/>
      <c r="BOR83"/>
      <c r="BOS83"/>
      <c r="BOT83"/>
      <c r="BOU83"/>
      <c r="BOV83"/>
      <c r="BOW83"/>
      <c r="BOX83"/>
      <c r="BOY83"/>
      <c r="BOZ83"/>
      <c r="BPA83"/>
      <c r="BPB83"/>
      <c r="BPC83"/>
      <c r="BPD83"/>
      <c r="BPE83"/>
      <c r="BPF83"/>
      <c r="BPG83"/>
      <c r="BPH83"/>
      <c r="BPI83"/>
      <c r="BPJ83"/>
      <c r="BPK83"/>
      <c r="BPL83"/>
      <c r="BPM83"/>
      <c r="BPN83"/>
      <c r="BPO83"/>
      <c r="BPP83"/>
      <c r="BPQ83"/>
      <c r="BPR83"/>
      <c r="BPS83"/>
      <c r="BPT83"/>
      <c r="BPU83"/>
      <c r="BPV83"/>
      <c r="BPW83"/>
      <c r="BPX83"/>
      <c r="BPY83"/>
      <c r="BPZ83"/>
      <c r="BQA83"/>
      <c r="BQB83"/>
      <c r="BQC83"/>
      <c r="BQD83"/>
      <c r="BQE83"/>
      <c r="BQF83"/>
      <c r="BQG83"/>
      <c r="BQH83"/>
      <c r="BQI83"/>
      <c r="BQJ83"/>
      <c r="BQK83"/>
      <c r="BQL83"/>
      <c r="BQM83"/>
      <c r="BQN83"/>
      <c r="BQO83"/>
      <c r="BQP83"/>
      <c r="BQQ83"/>
      <c r="BQR83"/>
      <c r="BQS83"/>
      <c r="BQT83"/>
      <c r="BQU83"/>
      <c r="BQV83"/>
      <c r="BQW83"/>
      <c r="BQX83"/>
      <c r="BQY83"/>
      <c r="BQZ83"/>
      <c r="BRA83"/>
      <c r="BRB83"/>
      <c r="BRC83"/>
      <c r="BRD83"/>
      <c r="BRE83"/>
      <c r="BRF83"/>
      <c r="BRG83"/>
      <c r="BRH83"/>
      <c r="BRI83"/>
      <c r="BRJ83"/>
      <c r="BRK83"/>
      <c r="BRL83"/>
      <c r="BRM83"/>
      <c r="BRN83"/>
      <c r="BRO83"/>
      <c r="BRP83"/>
      <c r="BRQ83"/>
      <c r="BRR83"/>
      <c r="BRS83"/>
      <c r="BRT83"/>
      <c r="BRU83"/>
      <c r="BRV83"/>
      <c r="BRW83"/>
      <c r="BRX83"/>
      <c r="BRY83"/>
      <c r="BRZ83"/>
      <c r="BSA83"/>
      <c r="BSB83"/>
      <c r="BSC83"/>
      <c r="BSD83"/>
      <c r="BSE83"/>
      <c r="BSF83"/>
      <c r="BSG83"/>
      <c r="BSH83"/>
      <c r="BSI83"/>
      <c r="BSJ83"/>
      <c r="BSK83"/>
      <c r="BSL83"/>
      <c r="BSM83"/>
      <c r="BSN83"/>
      <c r="BSO83"/>
      <c r="BSP83"/>
      <c r="BSQ83"/>
      <c r="BSR83"/>
      <c r="BSS83"/>
      <c r="BST83"/>
      <c r="BSU83"/>
      <c r="BSV83"/>
      <c r="BSW83"/>
      <c r="BSX83"/>
      <c r="BSY83"/>
      <c r="BSZ83"/>
      <c r="BTA83"/>
      <c r="BTB83"/>
      <c r="BTC83"/>
      <c r="BTD83"/>
      <c r="BTE83"/>
      <c r="BTF83"/>
      <c r="BTG83"/>
      <c r="BTH83"/>
      <c r="BTI83"/>
      <c r="BTJ83"/>
      <c r="BTK83"/>
      <c r="BTL83"/>
      <c r="BTM83"/>
      <c r="BTN83"/>
      <c r="BTO83"/>
      <c r="BTP83"/>
      <c r="BTQ83"/>
      <c r="BTR83"/>
      <c r="BTS83"/>
      <c r="BTT83"/>
      <c r="BTU83"/>
      <c r="BTV83"/>
      <c r="BTW83"/>
      <c r="BTX83"/>
      <c r="BTY83"/>
      <c r="BTZ83"/>
      <c r="BUA83"/>
      <c r="BUB83"/>
      <c r="BUC83"/>
      <c r="BUD83"/>
      <c r="BUE83"/>
      <c r="BUF83"/>
      <c r="BUG83"/>
      <c r="BUH83"/>
      <c r="BUI83"/>
      <c r="BUJ83"/>
      <c r="BUK83"/>
      <c r="BUL83"/>
      <c r="BUM83"/>
      <c r="BUN83"/>
      <c r="BUO83"/>
      <c r="BUP83"/>
      <c r="BUQ83"/>
      <c r="BUR83"/>
      <c r="BUS83"/>
      <c r="BUT83"/>
      <c r="BUU83"/>
      <c r="BUV83"/>
      <c r="BUW83"/>
      <c r="BUX83"/>
      <c r="BUY83"/>
      <c r="BUZ83"/>
      <c r="BVA83"/>
      <c r="BVB83"/>
      <c r="BVC83"/>
      <c r="BVD83"/>
      <c r="BVE83"/>
      <c r="BVF83"/>
      <c r="BVG83"/>
      <c r="BVH83"/>
      <c r="BVI83"/>
      <c r="BVJ83"/>
      <c r="BVK83"/>
      <c r="BVL83"/>
      <c r="BVM83"/>
      <c r="BVN83"/>
      <c r="BVO83"/>
      <c r="BVP83"/>
      <c r="BVQ83"/>
      <c r="BVR83"/>
      <c r="BVS83"/>
      <c r="BVT83"/>
      <c r="BVU83"/>
      <c r="BVV83"/>
      <c r="BVW83"/>
      <c r="BVX83"/>
      <c r="BVY83"/>
      <c r="BVZ83"/>
      <c r="BWA83"/>
      <c r="BWB83"/>
      <c r="BWC83"/>
      <c r="BWD83"/>
      <c r="BWE83"/>
      <c r="BWF83"/>
      <c r="BWG83"/>
      <c r="BWH83"/>
      <c r="BWI83"/>
      <c r="BWJ83"/>
      <c r="BWK83"/>
      <c r="BWL83"/>
      <c r="BWM83"/>
      <c r="BWN83"/>
      <c r="BWO83"/>
      <c r="BWP83"/>
      <c r="BWQ83"/>
      <c r="BWR83"/>
      <c r="BWS83"/>
      <c r="BWT83"/>
      <c r="BWU83"/>
      <c r="BWV83"/>
      <c r="BWW83"/>
      <c r="BWX83"/>
      <c r="BWY83"/>
      <c r="BWZ83"/>
      <c r="BXA83"/>
      <c r="BXB83"/>
      <c r="BXC83"/>
      <c r="BXD83"/>
      <c r="BXE83"/>
      <c r="BXF83"/>
      <c r="BXG83"/>
      <c r="BXH83"/>
      <c r="BXI83"/>
      <c r="BXJ83"/>
      <c r="BXK83"/>
      <c r="BXL83"/>
      <c r="BXM83"/>
      <c r="BXN83"/>
      <c r="BXO83"/>
      <c r="BXP83"/>
      <c r="BXQ83"/>
      <c r="BXR83"/>
      <c r="BXS83"/>
      <c r="BXT83"/>
      <c r="BXU83"/>
      <c r="BXV83"/>
      <c r="BXW83"/>
      <c r="BXX83"/>
      <c r="BXY83"/>
      <c r="BXZ83"/>
      <c r="BYA83"/>
      <c r="BYB83"/>
      <c r="BYC83"/>
      <c r="BYD83"/>
      <c r="BYE83"/>
      <c r="BYF83"/>
      <c r="BYG83"/>
      <c r="BYH83"/>
      <c r="BYI83"/>
      <c r="BYJ83"/>
      <c r="BYK83"/>
      <c r="BYL83"/>
      <c r="BYM83"/>
      <c r="BYN83"/>
      <c r="BYO83"/>
      <c r="BYP83"/>
      <c r="BYQ83"/>
      <c r="BYR83"/>
      <c r="BYS83"/>
      <c r="BYT83"/>
      <c r="BYU83"/>
      <c r="BYV83"/>
      <c r="BYW83"/>
      <c r="BYX83"/>
      <c r="BYY83"/>
      <c r="BYZ83"/>
      <c r="BZA83"/>
      <c r="BZB83"/>
      <c r="BZC83"/>
      <c r="BZD83"/>
      <c r="BZE83"/>
      <c r="BZF83"/>
      <c r="BZG83"/>
      <c r="BZH83"/>
      <c r="BZI83"/>
      <c r="BZJ83"/>
      <c r="BZK83"/>
      <c r="BZL83"/>
      <c r="BZM83"/>
      <c r="BZN83"/>
      <c r="BZO83"/>
      <c r="BZP83"/>
      <c r="BZQ83"/>
      <c r="BZR83"/>
      <c r="BZS83"/>
      <c r="BZT83"/>
      <c r="BZU83"/>
      <c r="BZV83"/>
      <c r="BZW83"/>
      <c r="BZX83"/>
      <c r="BZY83"/>
      <c r="BZZ83"/>
      <c r="CAA83"/>
      <c r="CAB83"/>
      <c r="CAC83"/>
      <c r="CAD83"/>
      <c r="CAE83"/>
      <c r="CAF83"/>
      <c r="CAG83"/>
      <c r="CAH83"/>
      <c r="CAI83"/>
      <c r="CAJ83"/>
      <c r="CAK83"/>
      <c r="CAL83"/>
      <c r="CAM83"/>
      <c r="CAN83"/>
      <c r="CAO83"/>
      <c r="CAP83"/>
      <c r="CAQ83"/>
      <c r="CAR83"/>
      <c r="CAS83"/>
      <c r="CAT83"/>
      <c r="CAU83"/>
      <c r="CAV83"/>
      <c r="CAW83"/>
      <c r="CAX83"/>
      <c r="CAY83"/>
      <c r="CAZ83"/>
      <c r="CBA83"/>
      <c r="CBB83"/>
      <c r="CBC83"/>
      <c r="CBD83"/>
      <c r="CBE83"/>
      <c r="CBF83"/>
      <c r="CBG83"/>
      <c r="CBH83"/>
      <c r="CBI83"/>
      <c r="CBJ83"/>
      <c r="CBK83"/>
      <c r="CBL83"/>
      <c r="CBM83"/>
      <c r="CBN83"/>
      <c r="CBO83"/>
      <c r="CBP83"/>
      <c r="CBQ83"/>
      <c r="CBR83"/>
      <c r="CBS83"/>
      <c r="CBT83"/>
      <c r="CBU83"/>
      <c r="CBV83"/>
      <c r="CBW83"/>
      <c r="CBX83"/>
      <c r="CBY83"/>
      <c r="CBZ83"/>
      <c r="CCA83"/>
      <c r="CCB83"/>
      <c r="CCC83"/>
      <c r="CCD83"/>
      <c r="CCE83"/>
      <c r="CCF83"/>
      <c r="CCG83"/>
      <c r="CCH83"/>
      <c r="CCI83"/>
      <c r="CCJ83"/>
      <c r="CCK83"/>
      <c r="CCL83"/>
      <c r="CCM83"/>
      <c r="CCN83"/>
      <c r="CCO83"/>
      <c r="CCP83"/>
      <c r="CCQ83"/>
      <c r="CCR83"/>
      <c r="CCS83"/>
      <c r="CCT83"/>
      <c r="CCU83"/>
      <c r="CCV83"/>
      <c r="CCW83"/>
      <c r="CCX83"/>
      <c r="CCY83"/>
      <c r="CCZ83"/>
      <c r="CDA83"/>
      <c r="CDB83"/>
      <c r="CDC83"/>
      <c r="CDD83"/>
      <c r="CDE83"/>
      <c r="CDF83"/>
      <c r="CDG83"/>
      <c r="CDH83"/>
      <c r="CDI83"/>
      <c r="CDJ83"/>
      <c r="CDK83"/>
      <c r="CDL83"/>
      <c r="CDM83"/>
      <c r="CDN83"/>
      <c r="CDO83"/>
      <c r="CDP83"/>
      <c r="CDQ83"/>
      <c r="CDR83"/>
      <c r="CDS83"/>
      <c r="CDT83"/>
      <c r="CDU83"/>
      <c r="CDV83"/>
      <c r="CDW83"/>
      <c r="CDX83"/>
      <c r="CDY83"/>
      <c r="CDZ83"/>
      <c r="CEA83"/>
      <c r="CEB83"/>
      <c r="CEC83"/>
      <c r="CED83"/>
      <c r="CEE83"/>
      <c r="CEF83"/>
      <c r="CEG83"/>
      <c r="CEH83"/>
      <c r="CEI83"/>
      <c r="CEJ83"/>
      <c r="CEK83"/>
      <c r="CEL83"/>
      <c r="CEM83"/>
      <c r="CEN83"/>
      <c r="CEO83"/>
      <c r="CEP83"/>
      <c r="CEQ83"/>
      <c r="CER83"/>
      <c r="CES83"/>
      <c r="CET83"/>
      <c r="CEU83"/>
      <c r="CEV83"/>
      <c r="CEW83"/>
      <c r="CEX83"/>
      <c r="CEY83"/>
      <c r="CEZ83"/>
      <c r="CFA83"/>
      <c r="CFB83"/>
      <c r="CFC83"/>
      <c r="CFD83"/>
      <c r="CFE83"/>
      <c r="CFF83"/>
      <c r="CFG83"/>
      <c r="CFH83"/>
      <c r="CFI83"/>
      <c r="CFJ83"/>
      <c r="CFK83"/>
      <c r="CFL83"/>
      <c r="CFM83"/>
      <c r="CFN83"/>
      <c r="CFO83"/>
      <c r="CFP83"/>
      <c r="CFQ83"/>
      <c r="CFR83"/>
      <c r="CFS83"/>
      <c r="CFT83"/>
      <c r="CFU83"/>
      <c r="CFV83"/>
      <c r="CFW83"/>
      <c r="CFX83"/>
      <c r="CFY83"/>
      <c r="CFZ83"/>
      <c r="CGA83"/>
      <c r="CGB83"/>
      <c r="CGC83"/>
      <c r="CGD83"/>
      <c r="CGE83"/>
      <c r="CGF83"/>
      <c r="CGG83"/>
      <c r="CGH83"/>
      <c r="CGI83"/>
      <c r="CGJ83"/>
      <c r="CGK83"/>
      <c r="CGL83"/>
      <c r="CGM83"/>
      <c r="CGN83"/>
      <c r="CGO83"/>
      <c r="CGP83"/>
      <c r="CGQ83"/>
      <c r="CGR83"/>
      <c r="CGS83"/>
      <c r="CGT83"/>
      <c r="CGU83"/>
      <c r="CGV83"/>
      <c r="CGW83"/>
      <c r="CGX83"/>
      <c r="CGY83"/>
      <c r="CGZ83"/>
      <c r="CHA83"/>
      <c r="CHB83"/>
      <c r="CHC83"/>
      <c r="CHD83"/>
      <c r="CHE83"/>
      <c r="CHF83"/>
      <c r="CHG83"/>
      <c r="CHH83"/>
      <c r="CHI83"/>
      <c r="CHJ83"/>
      <c r="CHK83"/>
      <c r="CHL83"/>
      <c r="CHM83"/>
      <c r="CHN83"/>
      <c r="CHO83"/>
      <c r="CHP83"/>
      <c r="CHQ83"/>
      <c r="CHR83"/>
      <c r="CHS83"/>
      <c r="CHT83"/>
      <c r="CHU83"/>
      <c r="CHV83"/>
      <c r="CHW83"/>
      <c r="CHX83"/>
      <c r="CHY83"/>
      <c r="CHZ83"/>
      <c r="CIA83"/>
      <c r="CIB83"/>
      <c r="CIC83"/>
      <c r="CID83"/>
      <c r="CIE83"/>
      <c r="CIF83"/>
      <c r="CIG83"/>
      <c r="CIH83"/>
      <c r="CII83"/>
      <c r="CIJ83"/>
      <c r="CIK83"/>
      <c r="CIL83"/>
      <c r="CIM83"/>
      <c r="CIN83"/>
      <c r="CIO83"/>
      <c r="CIP83"/>
      <c r="CIQ83"/>
      <c r="CIR83"/>
      <c r="CIS83"/>
      <c r="CIT83"/>
      <c r="CIU83"/>
      <c r="CIV83"/>
      <c r="CIW83"/>
      <c r="CIX83"/>
      <c r="CIY83"/>
      <c r="CIZ83"/>
      <c r="CJA83"/>
      <c r="CJB83"/>
      <c r="CJC83"/>
      <c r="CJD83"/>
      <c r="CJE83"/>
      <c r="CJF83"/>
      <c r="CJG83"/>
      <c r="CJH83"/>
      <c r="CJI83"/>
      <c r="CJJ83"/>
      <c r="CJK83"/>
      <c r="CJL83"/>
      <c r="CJM83"/>
      <c r="CJN83"/>
      <c r="CJO83"/>
      <c r="CJP83"/>
      <c r="CJQ83"/>
      <c r="CJR83"/>
      <c r="CJS83"/>
      <c r="CJT83"/>
      <c r="CJU83"/>
      <c r="CJV83"/>
      <c r="CJW83"/>
      <c r="CJX83"/>
      <c r="CJY83"/>
      <c r="CJZ83"/>
      <c r="CKA83"/>
      <c r="CKB83"/>
      <c r="CKC83"/>
      <c r="CKD83"/>
      <c r="CKE83"/>
      <c r="CKF83"/>
      <c r="CKG83"/>
      <c r="CKH83"/>
      <c r="CKI83"/>
      <c r="CKJ83"/>
      <c r="CKK83"/>
      <c r="CKL83"/>
      <c r="CKM83"/>
      <c r="CKN83"/>
      <c r="CKO83"/>
      <c r="CKP83"/>
      <c r="CKQ83"/>
      <c r="CKR83"/>
      <c r="CKS83"/>
      <c r="CKT83"/>
      <c r="CKU83"/>
      <c r="CKV83"/>
      <c r="CKW83"/>
      <c r="CKX83"/>
      <c r="CKY83"/>
      <c r="CKZ83"/>
      <c r="CLA83"/>
      <c r="CLB83"/>
      <c r="CLC83"/>
      <c r="CLD83"/>
      <c r="CLE83"/>
      <c r="CLF83"/>
      <c r="CLG83"/>
      <c r="CLH83"/>
      <c r="CLI83"/>
      <c r="CLJ83"/>
      <c r="CLK83"/>
      <c r="CLL83"/>
      <c r="CLM83"/>
      <c r="CLN83"/>
      <c r="CLO83"/>
      <c r="CLP83"/>
      <c r="CLQ83"/>
      <c r="CLR83"/>
      <c r="CLS83"/>
      <c r="CLT83"/>
      <c r="CLU83"/>
      <c r="CLV83"/>
      <c r="CLW83"/>
      <c r="CLX83"/>
      <c r="CLY83"/>
      <c r="CLZ83"/>
      <c r="CMA83"/>
      <c r="CMB83"/>
      <c r="CMC83"/>
      <c r="CMD83"/>
      <c r="CME83"/>
      <c r="CMF83"/>
      <c r="CMG83"/>
      <c r="CMH83"/>
      <c r="CMI83"/>
      <c r="CMJ83"/>
      <c r="CMK83"/>
      <c r="CML83"/>
      <c r="CMM83"/>
      <c r="CMN83"/>
      <c r="CMO83"/>
      <c r="CMP83"/>
      <c r="CMQ83"/>
      <c r="CMR83"/>
      <c r="CMS83"/>
      <c r="CMT83"/>
      <c r="CMU83"/>
      <c r="CMV83"/>
      <c r="CMW83"/>
      <c r="CMX83"/>
      <c r="CMY83"/>
      <c r="CMZ83"/>
      <c r="CNA83"/>
      <c r="CNB83"/>
      <c r="CNC83"/>
      <c r="CND83"/>
      <c r="CNE83"/>
      <c r="CNF83"/>
      <c r="CNG83"/>
      <c r="CNH83"/>
      <c r="CNI83"/>
      <c r="CNJ83"/>
      <c r="CNK83"/>
      <c r="CNL83"/>
      <c r="CNM83"/>
      <c r="CNN83"/>
      <c r="CNO83"/>
      <c r="CNP83"/>
      <c r="CNQ83"/>
      <c r="CNR83"/>
      <c r="CNS83"/>
      <c r="CNT83"/>
      <c r="CNU83"/>
      <c r="CNV83"/>
      <c r="CNW83"/>
      <c r="CNX83"/>
      <c r="CNY83"/>
      <c r="CNZ83"/>
      <c r="COA83"/>
      <c r="COB83"/>
      <c r="COC83"/>
      <c r="COD83"/>
      <c r="COE83"/>
      <c r="COF83"/>
      <c r="COG83"/>
      <c r="COH83"/>
      <c r="COI83"/>
      <c r="COJ83"/>
      <c r="COK83"/>
      <c r="COL83"/>
      <c r="COM83"/>
      <c r="CON83"/>
      <c r="COO83"/>
      <c r="COP83"/>
      <c r="COQ83"/>
      <c r="COR83"/>
      <c r="COS83"/>
      <c r="COT83"/>
      <c r="COU83"/>
      <c r="COV83"/>
      <c r="COW83"/>
      <c r="COX83"/>
      <c r="COY83"/>
      <c r="COZ83"/>
      <c r="CPA83"/>
      <c r="CPB83"/>
      <c r="CPC83"/>
      <c r="CPD83"/>
      <c r="CPE83"/>
      <c r="CPF83"/>
      <c r="CPG83"/>
      <c r="CPH83"/>
      <c r="CPI83"/>
      <c r="CPJ83"/>
      <c r="CPK83"/>
      <c r="CPL83"/>
      <c r="CPM83"/>
      <c r="CPN83"/>
      <c r="CPO83"/>
      <c r="CPP83"/>
      <c r="CPQ83"/>
      <c r="CPR83"/>
      <c r="CPS83"/>
      <c r="CPT83"/>
      <c r="CPU83"/>
      <c r="CPV83"/>
      <c r="CPW83"/>
      <c r="CPX83"/>
      <c r="CPY83"/>
      <c r="CPZ83"/>
      <c r="CQA83"/>
      <c r="CQB83"/>
      <c r="CQC83"/>
      <c r="CQD83"/>
      <c r="CQE83"/>
      <c r="CQF83"/>
      <c r="CQG83"/>
      <c r="CQH83"/>
      <c r="CQI83"/>
      <c r="CQJ83"/>
      <c r="CQK83"/>
      <c r="CQL83"/>
      <c r="CQM83"/>
      <c r="CQN83"/>
      <c r="CQO83"/>
      <c r="CQP83"/>
      <c r="CQQ83"/>
      <c r="CQR83"/>
      <c r="CQS83"/>
      <c r="CQT83"/>
      <c r="CQU83"/>
      <c r="CQV83"/>
      <c r="CQW83"/>
      <c r="CQX83"/>
      <c r="CQY83"/>
      <c r="CQZ83"/>
      <c r="CRA83"/>
      <c r="CRB83"/>
      <c r="CRC83"/>
      <c r="CRD83"/>
      <c r="CRE83"/>
      <c r="CRF83"/>
      <c r="CRG83"/>
      <c r="CRH83"/>
      <c r="CRI83"/>
      <c r="CRJ83"/>
      <c r="CRK83"/>
      <c r="CRL83"/>
      <c r="CRM83"/>
      <c r="CRN83"/>
      <c r="CRO83"/>
      <c r="CRP83"/>
      <c r="CRQ83"/>
      <c r="CRR83"/>
      <c r="CRS83"/>
      <c r="CRT83"/>
      <c r="CRU83"/>
    </row>
    <row r="84" spans="2:2517" s="28" customFormat="1" ht="18" hidden="1" customHeight="1" x14ac:dyDescent="0.25">
      <c r="B84" s="17"/>
      <c r="C84" s="17"/>
      <c r="D84" s="17"/>
      <c r="E84" s="17"/>
      <c r="F84" s="17"/>
      <c r="G84" s="17"/>
      <c r="H84" s="17"/>
      <c r="I84" s="17"/>
      <c r="J84" s="17"/>
      <c r="K84" s="13"/>
      <c r="L84" s="17" t="s">
        <v>26</v>
      </c>
      <c r="M84" s="17" t="s">
        <v>14</v>
      </c>
      <c r="N84" s="17"/>
      <c r="O84" s="17"/>
      <c r="P84" s="13"/>
      <c r="Q84" s="17" t="s">
        <v>26</v>
      </c>
      <c r="R84" s="17" t="s">
        <v>14</v>
      </c>
      <c r="S84" s="16">
        <f t="shared" si="11"/>
        <v>0</v>
      </c>
      <c r="T84" s="16">
        <f t="shared" si="11"/>
        <v>0.03</v>
      </c>
      <c r="U84" s="16">
        <f t="shared" si="11"/>
        <v>0.03</v>
      </c>
      <c r="V84" s="16">
        <f t="shared" si="11"/>
        <v>0.03</v>
      </c>
      <c r="W84" s="16">
        <f t="shared" si="11"/>
        <v>0.03</v>
      </c>
      <c r="X84" s="17"/>
      <c r="Y84" s="33">
        <f t="shared" si="12"/>
        <v>15948</v>
      </c>
      <c r="Z84" s="33">
        <f t="shared" si="12"/>
        <v>15948</v>
      </c>
      <c r="AA84" s="33">
        <f t="shared" si="12"/>
        <v>16428</v>
      </c>
      <c r="AB84" s="33">
        <f t="shared" si="12"/>
        <v>16923</v>
      </c>
      <c r="AC84" s="33">
        <f t="shared" si="12"/>
        <v>17433</v>
      </c>
      <c r="AD84" s="33">
        <f t="shared" si="12"/>
        <v>17958</v>
      </c>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c r="AMG84"/>
      <c r="AMH84"/>
      <c r="AMI84"/>
      <c r="AMJ84"/>
      <c r="AMK84"/>
      <c r="AML84"/>
      <c r="AMM84"/>
      <c r="AMN84"/>
      <c r="AMO84"/>
      <c r="AMP84"/>
      <c r="AMQ84"/>
      <c r="AMR84"/>
      <c r="AMS84"/>
      <c r="AMT84"/>
      <c r="AMU84"/>
      <c r="AMV84"/>
      <c r="AMW84"/>
      <c r="AMX84"/>
      <c r="AMY84"/>
      <c r="AMZ84"/>
      <c r="ANA84"/>
      <c r="ANB84"/>
      <c r="ANC84"/>
      <c r="AND84"/>
      <c r="ANE84"/>
      <c r="ANF84"/>
      <c r="ANG84"/>
      <c r="ANH84"/>
      <c r="ANI84"/>
      <c r="ANJ84"/>
      <c r="ANK84"/>
      <c r="ANL84"/>
      <c r="ANM84"/>
      <c r="ANN84"/>
      <c r="ANO84"/>
      <c r="ANP84"/>
      <c r="ANQ84"/>
      <c r="ANR84"/>
      <c r="ANS84"/>
      <c r="ANT84"/>
      <c r="ANU84"/>
      <c r="ANV84"/>
      <c r="ANW84"/>
      <c r="ANX84"/>
      <c r="ANY84"/>
      <c r="ANZ84"/>
      <c r="AOA84"/>
      <c r="AOB84"/>
      <c r="AOC84"/>
      <c r="AOD84"/>
      <c r="AOE84"/>
      <c r="AOF84"/>
      <c r="AOG84"/>
      <c r="AOH84"/>
      <c r="AOI84"/>
      <c r="AOJ84"/>
      <c r="AOK84"/>
      <c r="AOL84"/>
      <c r="AOM84"/>
      <c r="AON84"/>
      <c r="AOO84"/>
      <c r="AOP84"/>
      <c r="AOQ84"/>
      <c r="AOR84"/>
      <c r="AOS84"/>
      <c r="AOT84"/>
      <c r="AOU84"/>
      <c r="AOV84"/>
      <c r="AOW84"/>
      <c r="AOX84"/>
      <c r="AOY84"/>
      <c r="AOZ84"/>
      <c r="APA84"/>
      <c r="APB84"/>
      <c r="APC84"/>
      <c r="APD84"/>
      <c r="APE84"/>
      <c r="APF84"/>
      <c r="APG84"/>
      <c r="APH84"/>
      <c r="API84"/>
      <c r="APJ84"/>
      <c r="APK84"/>
      <c r="APL84"/>
      <c r="APM84"/>
      <c r="APN84"/>
      <c r="APO84"/>
      <c r="APP84"/>
      <c r="APQ84"/>
      <c r="APR84"/>
      <c r="APS84"/>
      <c r="APT84"/>
      <c r="APU84"/>
      <c r="APV84"/>
      <c r="APW84"/>
      <c r="APX84"/>
      <c r="APY84"/>
      <c r="APZ84"/>
      <c r="AQA84"/>
      <c r="AQB84"/>
      <c r="AQC84"/>
      <c r="AQD84"/>
      <c r="AQE84"/>
      <c r="AQF84"/>
      <c r="AQG84"/>
      <c r="AQH84"/>
      <c r="AQI84"/>
      <c r="AQJ84"/>
      <c r="AQK84"/>
      <c r="AQL84"/>
      <c r="AQM84"/>
      <c r="AQN84"/>
      <c r="AQO84"/>
      <c r="AQP84"/>
      <c r="AQQ84"/>
      <c r="AQR84"/>
      <c r="AQS84"/>
      <c r="AQT84"/>
      <c r="AQU84"/>
      <c r="AQV84"/>
      <c r="AQW84"/>
      <c r="AQX84"/>
      <c r="AQY84"/>
      <c r="AQZ84"/>
      <c r="ARA84"/>
      <c r="ARB84"/>
      <c r="ARC84"/>
      <c r="ARD84"/>
      <c r="ARE84"/>
      <c r="ARF84"/>
      <c r="ARG84"/>
      <c r="ARH84"/>
      <c r="ARI84"/>
      <c r="ARJ84"/>
      <c r="ARK84"/>
      <c r="ARL84"/>
      <c r="ARM84"/>
      <c r="ARN84"/>
      <c r="ARO84"/>
      <c r="ARP84"/>
      <c r="ARQ84"/>
      <c r="ARR84"/>
      <c r="ARS84"/>
      <c r="ART84"/>
      <c r="ARU84"/>
      <c r="ARV84"/>
      <c r="ARW84"/>
      <c r="ARX84"/>
      <c r="ARY84"/>
      <c r="ARZ84"/>
      <c r="ASA84"/>
      <c r="ASB84"/>
      <c r="ASC84"/>
      <c r="ASD84"/>
      <c r="ASE84"/>
      <c r="ASF84"/>
      <c r="ASG84"/>
      <c r="ASH84"/>
      <c r="ASI84"/>
      <c r="ASJ84"/>
      <c r="ASK84"/>
      <c r="ASL84"/>
      <c r="ASM84"/>
      <c r="ASN84"/>
      <c r="ASO84"/>
      <c r="ASP84"/>
      <c r="ASQ84"/>
      <c r="ASR84"/>
      <c r="ASS84"/>
      <c r="AST84"/>
      <c r="ASU84"/>
      <c r="ASV84"/>
      <c r="ASW84"/>
      <c r="ASX84"/>
      <c r="ASY84"/>
      <c r="ASZ84"/>
      <c r="ATA84"/>
      <c r="ATB84"/>
      <c r="ATC84"/>
      <c r="ATD84"/>
      <c r="ATE84"/>
      <c r="ATF84"/>
      <c r="ATG84"/>
      <c r="ATH84"/>
      <c r="ATI84"/>
      <c r="ATJ84"/>
      <c r="ATK84"/>
      <c r="ATL84"/>
      <c r="ATM84"/>
      <c r="ATN84"/>
      <c r="ATO84"/>
      <c r="ATP84"/>
      <c r="ATQ84"/>
      <c r="ATR84"/>
      <c r="ATS84"/>
      <c r="ATT84"/>
      <c r="ATU84"/>
      <c r="ATV84"/>
      <c r="ATW84"/>
      <c r="ATX84"/>
      <c r="ATY84"/>
      <c r="ATZ84"/>
      <c r="AUA84"/>
      <c r="AUB84"/>
      <c r="AUC84"/>
      <c r="AUD84"/>
      <c r="AUE84"/>
      <c r="AUF84"/>
      <c r="AUG84"/>
      <c r="AUH84"/>
      <c r="AUI84"/>
      <c r="AUJ84"/>
      <c r="AUK84"/>
      <c r="AUL84"/>
      <c r="AUM84"/>
      <c r="AUN84"/>
      <c r="AUO84"/>
      <c r="AUP84"/>
      <c r="AUQ84"/>
      <c r="AUR84"/>
      <c r="AUS84"/>
      <c r="AUT84"/>
      <c r="AUU84"/>
      <c r="AUV84"/>
      <c r="AUW84"/>
      <c r="AUX84"/>
      <c r="AUY84"/>
      <c r="AUZ84"/>
      <c r="AVA84"/>
      <c r="AVB84"/>
      <c r="AVC84"/>
      <c r="AVD84"/>
      <c r="AVE84"/>
      <c r="AVF84"/>
      <c r="AVG84"/>
      <c r="AVH84"/>
      <c r="AVI84"/>
      <c r="AVJ84"/>
      <c r="AVK84"/>
      <c r="AVL84"/>
      <c r="AVM84"/>
      <c r="AVN84"/>
      <c r="AVO84"/>
      <c r="AVP84"/>
      <c r="AVQ84"/>
      <c r="AVR84"/>
      <c r="AVS84"/>
      <c r="AVT84"/>
      <c r="AVU84"/>
      <c r="AVV84"/>
      <c r="AVW84"/>
      <c r="AVX84"/>
      <c r="AVY84"/>
      <c r="AVZ84"/>
      <c r="AWA84"/>
      <c r="AWB84"/>
      <c r="AWC84"/>
      <c r="AWD84"/>
      <c r="AWE84"/>
      <c r="AWF84"/>
      <c r="AWG84"/>
      <c r="AWH84"/>
      <c r="AWI84"/>
      <c r="AWJ84"/>
      <c r="AWK84"/>
      <c r="AWL84"/>
      <c r="AWM84"/>
      <c r="AWN84"/>
      <c r="AWO84"/>
      <c r="AWP84"/>
      <c r="AWQ84"/>
      <c r="AWR84"/>
      <c r="AWS84"/>
      <c r="AWT84"/>
      <c r="AWU84"/>
      <c r="AWV84"/>
      <c r="AWW84"/>
      <c r="AWX84"/>
      <c r="AWY84"/>
      <c r="AWZ84"/>
      <c r="AXA84"/>
      <c r="AXB84"/>
      <c r="AXC84"/>
      <c r="AXD84"/>
      <c r="AXE84"/>
      <c r="AXF84"/>
      <c r="AXG84"/>
      <c r="AXH84"/>
      <c r="AXI84"/>
      <c r="AXJ84"/>
      <c r="AXK84"/>
      <c r="AXL84"/>
      <c r="AXM84"/>
      <c r="AXN84"/>
      <c r="AXO84"/>
      <c r="AXP84"/>
      <c r="AXQ84"/>
      <c r="AXR84"/>
      <c r="AXS84"/>
      <c r="AXT84"/>
      <c r="AXU84"/>
      <c r="AXV84"/>
      <c r="AXW84"/>
      <c r="AXX84"/>
      <c r="AXY84"/>
      <c r="AXZ84"/>
      <c r="AYA84"/>
      <c r="AYB84"/>
      <c r="AYC84"/>
      <c r="AYD84"/>
      <c r="AYE84"/>
      <c r="AYF84"/>
      <c r="AYG84"/>
      <c r="AYH84"/>
      <c r="AYI84"/>
      <c r="AYJ84"/>
      <c r="AYK84"/>
      <c r="AYL84"/>
      <c r="AYM84"/>
      <c r="AYN84"/>
      <c r="AYO84"/>
      <c r="AYP84"/>
      <c r="AYQ84"/>
      <c r="AYR84"/>
      <c r="AYS84"/>
      <c r="AYT84"/>
      <c r="AYU84"/>
      <c r="AYV84"/>
      <c r="AYW84"/>
      <c r="AYX84"/>
      <c r="AYY84"/>
      <c r="AYZ84"/>
      <c r="AZA84"/>
      <c r="AZB84"/>
      <c r="AZC84"/>
      <c r="AZD84"/>
      <c r="AZE84"/>
      <c r="AZF84"/>
      <c r="AZG84"/>
      <c r="AZH84"/>
      <c r="AZI84"/>
      <c r="AZJ84"/>
      <c r="AZK84"/>
      <c r="AZL84"/>
      <c r="AZM84"/>
      <c r="AZN84"/>
      <c r="AZO84"/>
      <c r="AZP84"/>
      <c r="AZQ84"/>
      <c r="AZR84"/>
      <c r="AZS84"/>
      <c r="AZT84"/>
      <c r="AZU84"/>
      <c r="AZV84"/>
      <c r="AZW84"/>
      <c r="AZX84"/>
      <c r="AZY84"/>
      <c r="AZZ84"/>
      <c r="BAA84"/>
      <c r="BAB84"/>
      <c r="BAC84"/>
      <c r="BAD84"/>
      <c r="BAE84"/>
      <c r="BAF84"/>
      <c r="BAG84"/>
      <c r="BAH84"/>
      <c r="BAI84"/>
      <c r="BAJ84"/>
      <c r="BAK84"/>
      <c r="BAL84"/>
      <c r="BAM84"/>
      <c r="BAN84"/>
      <c r="BAO84"/>
      <c r="BAP84"/>
      <c r="BAQ84"/>
      <c r="BAR84"/>
      <c r="BAS84"/>
      <c r="BAT84"/>
      <c r="BAU84"/>
      <c r="BAV84"/>
      <c r="BAW84"/>
      <c r="BAX84"/>
      <c r="BAY84"/>
      <c r="BAZ84"/>
      <c r="BBA84"/>
      <c r="BBB84"/>
      <c r="BBC84"/>
      <c r="BBD84"/>
      <c r="BBE84"/>
      <c r="BBF84"/>
      <c r="BBG84"/>
      <c r="BBH84"/>
      <c r="BBI84"/>
      <c r="BBJ84"/>
      <c r="BBK84"/>
      <c r="BBL84"/>
      <c r="BBM84"/>
      <c r="BBN84"/>
      <c r="BBO84"/>
      <c r="BBP84"/>
      <c r="BBQ84"/>
      <c r="BBR84"/>
      <c r="BBS84"/>
      <c r="BBT84"/>
      <c r="BBU84"/>
      <c r="BBV84"/>
      <c r="BBW84"/>
      <c r="BBX84"/>
      <c r="BBY84"/>
      <c r="BBZ84"/>
      <c r="BCA84"/>
      <c r="BCB84"/>
      <c r="BCC84"/>
      <c r="BCD84"/>
      <c r="BCE84"/>
      <c r="BCF84"/>
      <c r="BCG84"/>
      <c r="BCH84"/>
      <c r="BCI84"/>
      <c r="BCJ84"/>
      <c r="BCK84"/>
      <c r="BCL84"/>
      <c r="BCM84"/>
      <c r="BCN84"/>
      <c r="BCO84"/>
      <c r="BCP84"/>
      <c r="BCQ84"/>
      <c r="BCR84"/>
      <c r="BCS84"/>
      <c r="BCT84"/>
      <c r="BCU84"/>
      <c r="BCV84"/>
      <c r="BCW84"/>
      <c r="BCX84"/>
      <c r="BCY84"/>
      <c r="BCZ84"/>
      <c r="BDA84"/>
      <c r="BDB84"/>
      <c r="BDC84"/>
      <c r="BDD84"/>
      <c r="BDE84"/>
      <c r="BDF84"/>
      <c r="BDG84"/>
      <c r="BDH84"/>
      <c r="BDI84"/>
      <c r="BDJ84"/>
      <c r="BDK84"/>
      <c r="BDL84"/>
      <c r="BDM84"/>
      <c r="BDN84"/>
      <c r="BDO84"/>
      <c r="BDP84"/>
      <c r="BDQ84"/>
      <c r="BDR84"/>
      <c r="BDS84"/>
      <c r="BDT84"/>
      <c r="BDU84"/>
      <c r="BDV84"/>
      <c r="BDW84"/>
      <c r="BDX84"/>
      <c r="BDY84"/>
      <c r="BDZ84"/>
      <c r="BEA84"/>
      <c r="BEB84"/>
      <c r="BEC84"/>
      <c r="BED84"/>
      <c r="BEE84"/>
      <c r="BEF84"/>
      <c r="BEG84"/>
      <c r="BEH84"/>
      <c r="BEI84"/>
      <c r="BEJ84"/>
      <c r="BEK84"/>
      <c r="BEL84"/>
      <c r="BEM84"/>
      <c r="BEN84"/>
      <c r="BEO84"/>
      <c r="BEP84"/>
      <c r="BEQ84"/>
      <c r="BER84"/>
      <c r="BES84"/>
      <c r="BET84"/>
      <c r="BEU84"/>
      <c r="BEV84"/>
      <c r="BEW84"/>
      <c r="BEX84"/>
      <c r="BEY84"/>
      <c r="BEZ84"/>
      <c r="BFA84"/>
      <c r="BFB84"/>
      <c r="BFC84"/>
      <c r="BFD84"/>
      <c r="BFE84"/>
      <c r="BFF84"/>
      <c r="BFG84"/>
      <c r="BFH84"/>
      <c r="BFI84"/>
      <c r="BFJ84"/>
      <c r="BFK84"/>
      <c r="BFL84"/>
      <c r="BFM84"/>
      <c r="BFN84"/>
      <c r="BFO84"/>
      <c r="BFP84"/>
      <c r="BFQ84"/>
      <c r="BFR84"/>
      <c r="BFS84"/>
      <c r="BFT84"/>
      <c r="BFU84"/>
      <c r="BFV84"/>
      <c r="BFW84"/>
      <c r="BFX84"/>
      <c r="BFY84"/>
      <c r="BFZ84"/>
      <c r="BGA84"/>
      <c r="BGB84"/>
      <c r="BGC84"/>
      <c r="BGD84"/>
      <c r="BGE84"/>
      <c r="BGF84"/>
      <c r="BGG84"/>
      <c r="BGH84"/>
      <c r="BGI84"/>
      <c r="BGJ84"/>
      <c r="BGK84"/>
      <c r="BGL84"/>
      <c r="BGM84"/>
      <c r="BGN84"/>
      <c r="BGO84"/>
      <c r="BGP84"/>
      <c r="BGQ84"/>
      <c r="BGR84"/>
      <c r="BGS84"/>
      <c r="BGT84"/>
      <c r="BGU84"/>
      <c r="BGV84"/>
      <c r="BGW84"/>
      <c r="BGX84"/>
      <c r="BGY84"/>
      <c r="BGZ84"/>
      <c r="BHA84"/>
      <c r="BHB84"/>
      <c r="BHC84"/>
      <c r="BHD84"/>
      <c r="BHE84"/>
      <c r="BHF84"/>
      <c r="BHG84"/>
      <c r="BHH84"/>
      <c r="BHI84"/>
      <c r="BHJ84"/>
      <c r="BHK84"/>
      <c r="BHL84"/>
      <c r="BHM84"/>
      <c r="BHN84"/>
      <c r="BHO84"/>
      <c r="BHP84"/>
      <c r="BHQ84"/>
      <c r="BHR84"/>
      <c r="BHS84"/>
      <c r="BHT84"/>
      <c r="BHU84"/>
      <c r="BHV84"/>
      <c r="BHW84"/>
      <c r="BHX84"/>
      <c r="BHY84"/>
      <c r="BHZ84"/>
      <c r="BIA84"/>
      <c r="BIB84"/>
      <c r="BIC84"/>
      <c r="BID84"/>
      <c r="BIE84"/>
      <c r="BIF84"/>
      <c r="BIG84"/>
      <c r="BIH84"/>
      <c r="BII84"/>
      <c r="BIJ84"/>
      <c r="BIK84"/>
      <c r="BIL84"/>
      <c r="BIM84"/>
      <c r="BIN84"/>
      <c r="BIO84"/>
      <c r="BIP84"/>
      <c r="BIQ84"/>
      <c r="BIR84"/>
      <c r="BIS84"/>
      <c r="BIT84"/>
      <c r="BIU84"/>
      <c r="BIV84"/>
      <c r="BIW84"/>
      <c r="BIX84"/>
      <c r="BIY84"/>
      <c r="BIZ84"/>
      <c r="BJA84"/>
      <c r="BJB84"/>
      <c r="BJC84"/>
      <c r="BJD84"/>
      <c r="BJE84"/>
      <c r="BJF84"/>
      <c r="BJG84"/>
      <c r="BJH84"/>
      <c r="BJI84"/>
      <c r="BJJ84"/>
      <c r="BJK84"/>
      <c r="BJL84"/>
      <c r="BJM84"/>
      <c r="BJN84"/>
      <c r="BJO84"/>
      <c r="BJP84"/>
      <c r="BJQ84"/>
      <c r="BJR84"/>
      <c r="BJS84"/>
      <c r="BJT84"/>
      <c r="BJU84"/>
      <c r="BJV84"/>
      <c r="BJW84"/>
      <c r="BJX84"/>
      <c r="BJY84"/>
      <c r="BJZ84"/>
      <c r="BKA84"/>
      <c r="BKB84"/>
      <c r="BKC84"/>
      <c r="BKD84"/>
      <c r="BKE84"/>
      <c r="BKF84"/>
      <c r="BKG84"/>
      <c r="BKH84"/>
      <c r="BKI84"/>
      <c r="BKJ84"/>
      <c r="BKK84"/>
      <c r="BKL84"/>
      <c r="BKM84"/>
      <c r="BKN84"/>
      <c r="BKO84"/>
      <c r="BKP84"/>
      <c r="BKQ84"/>
      <c r="BKR84"/>
      <c r="BKS84"/>
      <c r="BKT84"/>
      <c r="BKU84"/>
      <c r="BKV84"/>
      <c r="BKW84"/>
      <c r="BKX84"/>
      <c r="BKY84"/>
      <c r="BKZ84"/>
      <c r="BLA84"/>
      <c r="BLB84"/>
      <c r="BLC84"/>
      <c r="BLD84"/>
      <c r="BLE84"/>
      <c r="BLF84"/>
      <c r="BLG84"/>
      <c r="BLH84"/>
      <c r="BLI84"/>
      <c r="BLJ84"/>
      <c r="BLK84"/>
      <c r="BLL84"/>
      <c r="BLM84"/>
      <c r="BLN84"/>
      <c r="BLO84"/>
      <c r="BLP84"/>
      <c r="BLQ84"/>
      <c r="BLR84"/>
      <c r="BLS84"/>
      <c r="BLT84"/>
      <c r="BLU84"/>
      <c r="BLV84"/>
      <c r="BLW84"/>
      <c r="BLX84"/>
      <c r="BLY84"/>
      <c r="BLZ84"/>
      <c r="BMA84"/>
      <c r="BMB84"/>
      <c r="BMC84"/>
      <c r="BMD84"/>
      <c r="BME84"/>
      <c r="BMF84"/>
      <c r="BMG84"/>
      <c r="BMH84"/>
      <c r="BMI84"/>
      <c r="BMJ84"/>
      <c r="BMK84"/>
      <c r="BML84"/>
      <c r="BMM84"/>
      <c r="BMN84"/>
      <c r="BMO84"/>
      <c r="BMP84"/>
      <c r="BMQ84"/>
      <c r="BMR84"/>
      <c r="BMS84"/>
      <c r="BMT84"/>
      <c r="BMU84"/>
      <c r="BMV84"/>
      <c r="BMW84"/>
      <c r="BMX84"/>
      <c r="BMY84"/>
      <c r="BMZ84"/>
      <c r="BNA84"/>
      <c r="BNB84"/>
      <c r="BNC84"/>
      <c r="BND84"/>
      <c r="BNE84"/>
      <c r="BNF84"/>
      <c r="BNG84"/>
      <c r="BNH84"/>
      <c r="BNI84"/>
      <c r="BNJ84"/>
      <c r="BNK84"/>
      <c r="BNL84"/>
      <c r="BNM84"/>
      <c r="BNN84"/>
      <c r="BNO84"/>
      <c r="BNP84"/>
      <c r="BNQ84"/>
      <c r="BNR84"/>
      <c r="BNS84"/>
      <c r="BNT84"/>
      <c r="BNU84"/>
      <c r="BNV84"/>
      <c r="BNW84"/>
      <c r="BNX84"/>
      <c r="BNY84"/>
      <c r="BNZ84"/>
      <c r="BOA84"/>
      <c r="BOB84"/>
      <c r="BOC84"/>
      <c r="BOD84"/>
      <c r="BOE84"/>
      <c r="BOF84"/>
      <c r="BOG84"/>
      <c r="BOH84"/>
      <c r="BOI84"/>
      <c r="BOJ84"/>
      <c r="BOK84"/>
      <c r="BOL84"/>
      <c r="BOM84"/>
      <c r="BON84"/>
      <c r="BOO84"/>
      <c r="BOP84"/>
      <c r="BOQ84"/>
      <c r="BOR84"/>
      <c r="BOS84"/>
      <c r="BOT84"/>
      <c r="BOU84"/>
      <c r="BOV84"/>
      <c r="BOW84"/>
      <c r="BOX84"/>
      <c r="BOY84"/>
      <c r="BOZ84"/>
      <c r="BPA84"/>
      <c r="BPB84"/>
      <c r="BPC84"/>
      <c r="BPD84"/>
      <c r="BPE84"/>
      <c r="BPF84"/>
      <c r="BPG84"/>
      <c r="BPH84"/>
      <c r="BPI84"/>
      <c r="BPJ84"/>
      <c r="BPK84"/>
      <c r="BPL84"/>
      <c r="BPM84"/>
      <c r="BPN84"/>
      <c r="BPO84"/>
      <c r="BPP84"/>
      <c r="BPQ84"/>
      <c r="BPR84"/>
      <c r="BPS84"/>
      <c r="BPT84"/>
      <c r="BPU84"/>
      <c r="BPV84"/>
      <c r="BPW84"/>
      <c r="BPX84"/>
      <c r="BPY84"/>
      <c r="BPZ84"/>
      <c r="BQA84"/>
      <c r="BQB84"/>
      <c r="BQC84"/>
      <c r="BQD84"/>
      <c r="BQE84"/>
      <c r="BQF84"/>
      <c r="BQG84"/>
      <c r="BQH84"/>
      <c r="BQI84"/>
      <c r="BQJ84"/>
      <c r="BQK84"/>
      <c r="BQL84"/>
      <c r="BQM84"/>
      <c r="BQN84"/>
      <c r="BQO84"/>
      <c r="BQP84"/>
      <c r="BQQ84"/>
      <c r="BQR84"/>
      <c r="BQS84"/>
      <c r="BQT84"/>
      <c r="BQU84"/>
      <c r="BQV84"/>
      <c r="BQW84"/>
      <c r="BQX84"/>
      <c r="BQY84"/>
      <c r="BQZ84"/>
      <c r="BRA84"/>
      <c r="BRB84"/>
      <c r="BRC84"/>
      <c r="BRD84"/>
      <c r="BRE84"/>
      <c r="BRF84"/>
      <c r="BRG84"/>
      <c r="BRH84"/>
      <c r="BRI84"/>
      <c r="BRJ84"/>
      <c r="BRK84"/>
      <c r="BRL84"/>
      <c r="BRM84"/>
      <c r="BRN84"/>
      <c r="BRO84"/>
      <c r="BRP84"/>
      <c r="BRQ84"/>
      <c r="BRR84"/>
      <c r="BRS84"/>
      <c r="BRT84"/>
      <c r="BRU84"/>
      <c r="BRV84"/>
      <c r="BRW84"/>
      <c r="BRX84"/>
      <c r="BRY84"/>
      <c r="BRZ84"/>
      <c r="BSA84"/>
      <c r="BSB84"/>
      <c r="BSC84"/>
      <c r="BSD84"/>
      <c r="BSE84"/>
      <c r="BSF84"/>
      <c r="BSG84"/>
      <c r="BSH84"/>
      <c r="BSI84"/>
      <c r="BSJ84"/>
      <c r="BSK84"/>
      <c r="BSL84"/>
      <c r="BSM84"/>
      <c r="BSN84"/>
      <c r="BSO84"/>
      <c r="BSP84"/>
      <c r="BSQ84"/>
      <c r="BSR84"/>
      <c r="BSS84"/>
      <c r="BST84"/>
      <c r="BSU84"/>
      <c r="BSV84"/>
      <c r="BSW84"/>
      <c r="BSX84"/>
      <c r="BSY84"/>
      <c r="BSZ84"/>
      <c r="BTA84"/>
      <c r="BTB84"/>
      <c r="BTC84"/>
      <c r="BTD84"/>
      <c r="BTE84"/>
      <c r="BTF84"/>
      <c r="BTG84"/>
      <c r="BTH84"/>
      <c r="BTI84"/>
      <c r="BTJ84"/>
      <c r="BTK84"/>
      <c r="BTL84"/>
      <c r="BTM84"/>
      <c r="BTN84"/>
      <c r="BTO84"/>
      <c r="BTP84"/>
      <c r="BTQ84"/>
      <c r="BTR84"/>
      <c r="BTS84"/>
      <c r="BTT84"/>
      <c r="BTU84"/>
      <c r="BTV84"/>
      <c r="BTW84"/>
      <c r="BTX84"/>
      <c r="BTY84"/>
      <c r="BTZ84"/>
      <c r="BUA84"/>
      <c r="BUB84"/>
      <c r="BUC84"/>
      <c r="BUD84"/>
      <c r="BUE84"/>
      <c r="BUF84"/>
      <c r="BUG84"/>
      <c r="BUH84"/>
      <c r="BUI84"/>
      <c r="BUJ84"/>
      <c r="BUK84"/>
      <c r="BUL84"/>
      <c r="BUM84"/>
      <c r="BUN84"/>
      <c r="BUO84"/>
      <c r="BUP84"/>
      <c r="BUQ84"/>
      <c r="BUR84"/>
      <c r="BUS84"/>
      <c r="BUT84"/>
      <c r="BUU84"/>
      <c r="BUV84"/>
      <c r="BUW84"/>
      <c r="BUX84"/>
      <c r="BUY84"/>
      <c r="BUZ84"/>
      <c r="BVA84"/>
      <c r="BVB84"/>
      <c r="BVC84"/>
      <c r="BVD84"/>
      <c r="BVE84"/>
      <c r="BVF84"/>
      <c r="BVG84"/>
      <c r="BVH84"/>
      <c r="BVI84"/>
      <c r="BVJ84"/>
      <c r="BVK84"/>
      <c r="BVL84"/>
      <c r="BVM84"/>
      <c r="BVN84"/>
      <c r="BVO84"/>
      <c r="BVP84"/>
      <c r="BVQ84"/>
      <c r="BVR84"/>
      <c r="BVS84"/>
      <c r="BVT84"/>
      <c r="BVU84"/>
      <c r="BVV84"/>
      <c r="BVW84"/>
      <c r="BVX84"/>
      <c r="BVY84"/>
      <c r="BVZ84"/>
      <c r="BWA84"/>
      <c r="BWB84"/>
      <c r="BWC84"/>
      <c r="BWD84"/>
      <c r="BWE84"/>
      <c r="BWF84"/>
      <c r="BWG84"/>
      <c r="BWH84"/>
      <c r="BWI84"/>
      <c r="BWJ84"/>
      <c r="BWK84"/>
      <c r="BWL84"/>
      <c r="BWM84"/>
      <c r="BWN84"/>
      <c r="BWO84"/>
      <c r="BWP84"/>
      <c r="BWQ84"/>
      <c r="BWR84"/>
      <c r="BWS84"/>
      <c r="BWT84"/>
      <c r="BWU84"/>
      <c r="BWV84"/>
      <c r="BWW84"/>
      <c r="BWX84"/>
      <c r="BWY84"/>
      <c r="BWZ84"/>
      <c r="BXA84"/>
      <c r="BXB84"/>
      <c r="BXC84"/>
      <c r="BXD84"/>
      <c r="BXE84"/>
      <c r="BXF84"/>
      <c r="BXG84"/>
      <c r="BXH84"/>
      <c r="BXI84"/>
      <c r="BXJ84"/>
      <c r="BXK84"/>
      <c r="BXL84"/>
      <c r="BXM84"/>
      <c r="BXN84"/>
      <c r="BXO84"/>
      <c r="BXP84"/>
      <c r="BXQ84"/>
      <c r="BXR84"/>
      <c r="BXS84"/>
      <c r="BXT84"/>
      <c r="BXU84"/>
      <c r="BXV84"/>
      <c r="BXW84"/>
      <c r="BXX84"/>
      <c r="BXY84"/>
      <c r="BXZ84"/>
      <c r="BYA84"/>
      <c r="BYB84"/>
      <c r="BYC84"/>
      <c r="BYD84"/>
      <c r="BYE84"/>
      <c r="BYF84"/>
      <c r="BYG84"/>
      <c r="BYH84"/>
      <c r="BYI84"/>
      <c r="BYJ84"/>
      <c r="BYK84"/>
      <c r="BYL84"/>
      <c r="BYM84"/>
      <c r="BYN84"/>
      <c r="BYO84"/>
      <c r="BYP84"/>
      <c r="BYQ84"/>
      <c r="BYR84"/>
      <c r="BYS84"/>
      <c r="BYT84"/>
      <c r="BYU84"/>
      <c r="BYV84"/>
      <c r="BYW84"/>
      <c r="BYX84"/>
      <c r="BYY84"/>
      <c r="BYZ84"/>
      <c r="BZA84"/>
      <c r="BZB84"/>
      <c r="BZC84"/>
      <c r="BZD84"/>
      <c r="BZE84"/>
      <c r="BZF84"/>
      <c r="BZG84"/>
      <c r="BZH84"/>
      <c r="BZI84"/>
      <c r="BZJ84"/>
      <c r="BZK84"/>
      <c r="BZL84"/>
      <c r="BZM84"/>
      <c r="BZN84"/>
      <c r="BZO84"/>
      <c r="BZP84"/>
      <c r="BZQ84"/>
      <c r="BZR84"/>
      <c r="BZS84"/>
      <c r="BZT84"/>
      <c r="BZU84"/>
      <c r="BZV84"/>
      <c r="BZW84"/>
      <c r="BZX84"/>
      <c r="BZY84"/>
      <c r="BZZ84"/>
      <c r="CAA84"/>
      <c r="CAB84"/>
      <c r="CAC84"/>
      <c r="CAD84"/>
      <c r="CAE84"/>
      <c r="CAF84"/>
      <c r="CAG84"/>
      <c r="CAH84"/>
      <c r="CAI84"/>
      <c r="CAJ84"/>
      <c r="CAK84"/>
      <c r="CAL84"/>
      <c r="CAM84"/>
      <c r="CAN84"/>
      <c r="CAO84"/>
      <c r="CAP84"/>
      <c r="CAQ84"/>
      <c r="CAR84"/>
      <c r="CAS84"/>
      <c r="CAT84"/>
      <c r="CAU84"/>
      <c r="CAV84"/>
      <c r="CAW84"/>
      <c r="CAX84"/>
      <c r="CAY84"/>
      <c r="CAZ84"/>
      <c r="CBA84"/>
      <c r="CBB84"/>
      <c r="CBC84"/>
      <c r="CBD84"/>
      <c r="CBE84"/>
      <c r="CBF84"/>
      <c r="CBG84"/>
      <c r="CBH84"/>
      <c r="CBI84"/>
      <c r="CBJ84"/>
      <c r="CBK84"/>
      <c r="CBL84"/>
      <c r="CBM84"/>
      <c r="CBN84"/>
      <c r="CBO84"/>
      <c r="CBP84"/>
      <c r="CBQ84"/>
      <c r="CBR84"/>
      <c r="CBS84"/>
      <c r="CBT84"/>
      <c r="CBU84"/>
      <c r="CBV84"/>
      <c r="CBW84"/>
      <c r="CBX84"/>
      <c r="CBY84"/>
      <c r="CBZ84"/>
      <c r="CCA84"/>
      <c r="CCB84"/>
      <c r="CCC84"/>
      <c r="CCD84"/>
      <c r="CCE84"/>
      <c r="CCF84"/>
      <c r="CCG84"/>
      <c r="CCH84"/>
      <c r="CCI84"/>
      <c r="CCJ84"/>
      <c r="CCK84"/>
      <c r="CCL84"/>
      <c r="CCM84"/>
      <c r="CCN84"/>
      <c r="CCO84"/>
      <c r="CCP84"/>
      <c r="CCQ84"/>
      <c r="CCR84"/>
      <c r="CCS84"/>
      <c r="CCT84"/>
      <c r="CCU84"/>
      <c r="CCV84"/>
      <c r="CCW84"/>
      <c r="CCX84"/>
      <c r="CCY84"/>
      <c r="CCZ84"/>
      <c r="CDA84"/>
      <c r="CDB84"/>
      <c r="CDC84"/>
      <c r="CDD84"/>
      <c r="CDE84"/>
      <c r="CDF84"/>
      <c r="CDG84"/>
      <c r="CDH84"/>
      <c r="CDI84"/>
      <c r="CDJ84"/>
      <c r="CDK84"/>
      <c r="CDL84"/>
      <c r="CDM84"/>
      <c r="CDN84"/>
      <c r="CDO84"/>
      <c r="CDP84"/>
      <c r="CDQ84"/>
      <c r="CDR84"/>
      <c r="CDS84"/>
      <c r="CDT84"/>
      <c r="CDU84"/>
      <c r="CDV84"/>
      <c r="CDW84"/>
      <c r="CDX84"/>
      <c r="CDY84"/>
      <c r="CDZ84"/>
      <c r="CEA84"/>
      <c r="CEB84"/>
      <c r="CEC84"/>
      <c r="CED84"/>
      <c r="CEE84"/>
      <c r="CEF84"/>
      <c r="CEG84"/>
      <c r="CEH84"/>
      <c r="CEI84"/>
      <c r="CEJ84"/>
      <c r="CEK84"/>
      <c r="CEL84"/>
      <c r="CEM84"/>
      <c r="CEN84"/>
      <c r="CEO84"/>
      <c r="CEP84"/>
      <c r="CEQ84"/>
      <c r="CER84"/>
      <c r="CES84"/>
      <c r="CET84"/>
      <c r="CEU84"/>
      <c r="CEV84"/>
      <c r="CEW84"/>
      <c r="CEX84"/>
      <c r="CEY84"/>
      <c r="CEZ84"/>
      <c r="CFA84"/>
      <c r="CFB84"/>
      <c r="CFC84"/>
      <c r="CFD84"/>
      <c r="CFE84"/>
      <c r="CFF84"/>
      <c r="CFG84"/>
      <c r="CFH84"/>
      <c r="CFI84"/>
      <c r="CFJ84"/>
      <c r="CFK84"/>
      <c r="CFL84"/>
      <c r="CFM84"/>
      <c r="CFN84"/>
      <c r="CFO84"/>
      <c r="CFP84"/>
      <c r="CFQ84"/>
      <c r="CFR84"/>
      <c r="CFS84"/>
      <c r="CFT84"/>
      <c r="CFU84"/>
      <c r="CFV84"/>
      <c r="CFW84"/>
      <c r="CFX84"/>
      <c r="CFY84"/>
      <c r="CFZ84"/>
      <c r="CGA84"/>
      <c r="CGB84"/>
      <c r="CGC84"/>
      <c r="CGD84"/>
      <c r="CGE84"/>
      <c r="CGF84"/>
      <c r="CGG84"/>
      <c r="CGH84"/>
      <c r="CGI84"/>
      <c r="CGJ84"/>
      <c r="CGK84"/>
      <c r="CGL84"/>
      <c r="CGM84"/>
      <c r="CGN84"/>
      <c r="CGO84"/>
      <c r="CGP84"/>
      <c r="CGQ84"/>
      <c r="CGR84"/>
      <c r="CGS84"/>
      <c r="CGT84"/>
      <c r="CGU84"/>
      <c r="CGV84"/>
      <c r="CGW84"/>
      <c r="CGX84"/>
      <c r="CGY84"/>
      <c r="CGZ84"/>
      <c r="CHA84"/>
      <c r="CHB84"/>
      <c r="CHC84"/>
      <c r="CHD84"/>
      <c r="CHE84"/>
      <c r="CHF84"/>
      <c r="CHG84"/>
      <c r="CHH84"/>
      <c r="CHI84"/>
      <c r="CHJ84"/>
      <c r="CHK84"/>
      <c r="CHL84"/>
      <c r="CHM84"/>
      <c r="CHN84"/>
      <c r="CHO84"/>
      <c r="CHP84"/>
      <c r="CHQ84"/>
      <c r="CHR84"/>
      <c r="CHS84"/>
      <c r="CHT84"/>
      <c r="CHU84"/>
      <c r="CHV84"/>
      <c r="CHW84"/>
      <c r="CHX84"/>
      <c r="CHY84"/>
      <c r="CHZ84"/>
      <c r="CIA84"/>
      <c r="CIB84"/>
      <c r="CIC84"/>
      <c r="CID84"/>
      <c r="CIE84"/>
      <c r="CIF84"/>
      <c r="CIG84"/>
      <c r="CIH84"/>
      <c r="CII84"/>
      <c r="CIJ84"/>
      <c r="CIK84"/>
      <c r="CIL84"/>
      <c r="CIM84"/>
      <c r="CIN84"/>
      <c r="CIO84"/>
      <c r="CIP84"/>
      <c r="CIQ84"/>
      <c r="CIR84"/>
      <c r="CIS84"/>
      <c r="CIT84"/>
      <c r="CIU84"/>
      <c r="CIV84"/>
      <c r="CIW84"/>
      <c r="CIX84"/>
      <c r="CIY84"/>
      <c r="CIZ84"/>
      <c r="CJA84"/>
      <c r="CJB84"/>
      <c r="CJC84"/>
      <c r="CJD84"/>
      <c r="CJE84"/>
      <c r="CJF84"/>
      <c r="CJG84"/>
      <c r="CJH84"/>
      <c r="CJI84"/>
      <c r="CJJ84"/>
      <c r="CJK84"/>
      <c r="CJL84"/>
      <c r="CJM84"/>
      <c r="CJN84"/>
      <c r="CJO84"/>
      <c r="CJP84"/>
      <c r="CJQ84"/>
      <c r="CJR84"/>
      <c r="CJS84"/>
      <c r="CJT84"/>
      <c r="CJU84"/>
      <c r="CJV84"/>
      <c r="CJW84"/>
      <c r="CJX84"/>
      <c r="CJY84"/>
      <c r="CJZ84"/>
      <c r="CKA84"/>
      <c r="CKB84"/>
      <c r="CKC84"/>
      <c r="CKD84"/>
      <c r="CKE84"/>
      <c r="CKF84"/>
      <c r="CKG84"/>
      <c r="CKH84"/>
      <c r="CKI84"/>
      <c r="CKJ84"/>
      <c r="CKK84"/>
      <c r="CKL84"/>
      <c r="CKM84"/>
      <c r="CKN84"/>
      <c r="CKO84"/>
      <c r="CKP84"/>
      <c r="CKQ84"/>
      <c r="CKR84"/>
      <c r="CKS84"/>
      <c r="CKT84"/>
      <c r="CKU84"/>
      <c r="CKV84"/>
      <c r="CKW84"/>
      <c r="CKX84"/>
      <c r="CKY84"/>
      <c r="CKZ84"/>
      <c r="CLA84"/>
      <c r="CLB84"/>
      <c r="CLC84"/>
      <c r="CLD84"/>
      <c r="CLE84"/>
      <c r="CLF84"/>
      <c r="CLG84"/>
      <c r="CLH84"/>
      <c r="CLI84"/>
      <c r="CLJ84"/>
      <c r="CLK84"/>
      <c r="CLL84"/>
      <c r="CLM84"/>
      <c r="CLN84"/>
      <c r="CLO84"/>
      <c r="CLP84"/>
      <c r="CLQ84"/>
      <c r="CLR84"/>
      <c r="CLS84"/>
      <c r="CLT84"/>
      <c r="CLU84"/>
      <c r="CLV84"/>
      <c r="CLW84"/>
      <c r="CLX84"/>
      <c r="CLY84"/>
      <c r="CLZ84"/>
      <c r="CMA84"/>
      <c r="CMB84"/>
      <c r="CMC84"/>
      <c r="CMD84"/>
      <c r="CME84"/>
      <c r="CMF84"/>
      <c r="CMG84"/>
      <c r="CMH84"/>
      <c r="CMI84"/>
      <c r="CMJ84"/>
      <c r="CMK84"/>
      <c r="CML84"/>
      <c r="CMM84"/>
      <c r="CMN84"/>
      <c r="CMO84"/>
      <c r="CMP84"/>
      <c r="CMQ84"/>
      <c r="CMR84"/>
      <c r="CMS84"/>
      <c r="CMT84"/>
      <c r="CMU84"/>
      <c r="CMV84"/>
      <c r="CMW84"/>
      <c r="CMX84"/>
      <c r="CMY84"/>
      <c r="CMZ84"/>
      <c r="CNA84"/>
      <c r="CNB84"/>
      <c r="CNC84"/>
      <c r="CND84"/>
      <c r="CNE84"/>
      <c r="CNF84"/>
      <c r="CNG84"/>
      <c r="CNH84"/>
      <c r="CNI84"/>
      <c r="CNJ84"/>
      <c r="CNK84"/>
      <c r="CNL84"/>
      <c r="CNM84"/>
      <c r="CNN84"/>
      <c r="CNO84"/>
      <c r="CNP84"/>
      <c r="CNQ84"/>
      <c r="CNR84"/>
      <c r="CNS84"/>
      <c r="CNT84"/>
      <c r="CNU84"/>
      <c r="CNV84"/>
      <c r="CNW84"/>
      <c r="CNX84"/>
      <c r="CNY84"/>
      <c r="CNZ84"/>
      <c r="COA84"/>
      <c r="COB84"/>
      <c r="COC84"/>
      <c r="COD84"/>
      <c r="COE84"/>
      <c r="COF84"/>
      <c r="COG84"/>
      <c r="COH84"/>
      <c r="COI84"/>
      <c r="COJ84"/>
      <c r="COK84"/>
      <c r="COL84"/>
      <c r="COM84"/>
      <c r="CON84"/>
      <c r="COO84"/>
      <c r="COP84"/>
      <c r="COQ84"/>
      <c r="COR84"/>
      <c r="COS84"/>
      <c r="COT84"/>
      <c r="COU84"/>
      <c r="COV84"/>
      <c r="COW84"/>
      <c r="COX84"/>
      <c r="COY84"/>
      <c r="COZ84"/>
      <c r="CPA84"/>
      <c r="CPB84"/>
      <c r="CPC84"/>
      <c r="CPD84"/>
      <c r="CPE84"/>
      <c r="CPF84"/>
      <c r="CPG84"/>
      <c r="CPH84"/>
      <c r="CPI84"/>
      <c r="CPJ84"/>
      <c r="CPK84"/>
      <c r="CPL84"/>
      <c r="CPM84"/>
      <c r="CPN84"/>
      <c r="CPO84"/>
      <c r="CPP84"/>
      <c r="CPQ84"/>
      <c r="CPR84"/>
      <c r="CPS84"/>
      <c r="CPT84"/>
      <c r="CPU84"/>
      <c r="CPV84"/>
      <c r="CPW84"/>
      <c r="CPX84"/>
      <c r="CPY84"/>
      <c r="CPZ84"/>
      <c r="CQA84"/>
      <c r="CQB84"/>
      <c r="CQC84"/>
      <c r="CQD84"/>
      <c r="CQE84"/>
      <c r="CQF84"/>
      <c r="CQG84"/>
      <c r="CQH84"/>
      <c r="CQI84"/>
      <c r="CQJ84"/>
      <c r="CQK84"/>
      <c r="CQL84"/>
      <c r="CQM84"/>
      <c r="CQN84"/>
      <c r="CQO84"/>
      <c r="CQP84"/>
      <c r="CQQ84"/>
      <c r="CQR84"/>
      <c r="CQS84"/>
      <c r="CQT84"/>
      <c r="CQU84"/>
      <c r="CQV84"/>
      <c r="CQW84"/>
      <c r="CQX84"/>
      <c r="CQY84"/>
      <c r="CQZ84"/>
      <c r="CRA84"/>
      <c r="CRB84"/>
      <c r="CRC84"/>
      <c r="CRD84"/>
      <c r="CRE84"/>
      <c r="CRF84"/>
      <c r="CRG84"/>
      <c r="CRH84"/>
      <c r="CRI84"/>
      <c r="CRJ84"/>
      <c r="CRK84"/>
      <c r="CRL84"/>
      <c r="CRM84"/>
      <c r="CRN84"/>
      <c r="CRO84"/>
      <c r="CRP84"/>
      <c r="CRQ84"/>
      <c r="CRR84"/>
      <c r="CRS84"/>
      <c r="CRT84"/>
      <c r="CRU84"/>
    </row>
    <row r="85" spans="2:2517" s="28" customFormat="1" ht="18" hidden="1" customHeight="1" x14ac:dyDescent="0.25">
      <c r="B85" s="17"/>
      <c r="C85" s="17"/>
      <c r="D85" s="17"/>
      <c r="E85" s="17"/>
      <c r="F85" s="17"/>
      <c r="G85" s="17"/>
      <c r="H85" s="17"/>
      <c r="I85" s="17"/>
      <c r="J85" s="17"/>
      <c r="K85" s="13"/>
      <c r="L85" s="17" t="s">
        <v>26</v>
      </c>
      <c r="M85" s="17" t="s">
        <v>16</v>
      </c>
      <c r="N85" s="17"/>
      <c r="O85" s="17"/>
      <c r="P85" s="13"/>
      <c r="Q85" s="17" t="s">
        <v>26</v>
      </c>
      <c r="R85" s="17" t="s">
        <v>16</v>
      </c>
      <c r="S85" s="16">
        <f t="shared" si="11"/>
        <v>0</v>
      </c>
      <c r="T85" s="16">
        <f t="shared" si="11"/>
        <v>0</v>
      </c>
      <c r="U85" s="16">
        <f t="shared" si="11"/>
        <v>0</v>
      </c>
      <c r="V85" s="16">
        <f t="shared" si="11"/>
        <v>0</v>
      </c>
      <c r="W85" s="16">
        <f t="shared" si="11"/>
        <v>0</v>
      </c>
      <c r="X85" s="17"/>
      <c r="Y85" s="33">
        <f t="shared" si="12"/>
        <v>28422</v>
      </c>
      <c r="Z85" s="33">
        <f t="shared" si="12"/>
        <v>28422</v>
      </c>
      <c r="AA85" s="33">
        <f t="shared" si="12"/>
        <v>28422</v>
      </c>
      <c r="AB85" s="33">
        <f t="shared" si="12"/>
        <v>28422</v>
      </c>
      <c r="AC85" s="33">
        <f t="shared" si="12"/>
        <v>28422</v>
      </c>
      <c r="AD85" s="33">
        <f t="shared" si="12"/>
        <v>28422</v>
      </c>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c r="AMG85"/>
      <c r="AMH85"/>
      <c r="AMI85"/>
      <c r="AMJ85"/>
      <c r="AMK85"/>
      <c r="AML85"/>
      <c r="AMM85"/>
      <c r="AMN85"/>
      <c r="AMO85"/>
      <c r="AMP85"/>
      <c r="AMQ85"/>
      <c r="AMR85"/>
      <c r="AMS85"/>
      <c r="AMT85"/>
      <c r="AMU85"/>
      <c r="AMV85"/>
      <c r="AMW85"/>
      <c r="AMX85"/>
      <c r="AMY85"/>
      <c r="AMZ85"/>
      <c r="ANA85"/>
      <c r="ANB85"/>
      <c r="ANC85"/>
      <c r="AND85"/>
      <c r="ANE85"/>
      <c r="ANF85"/>
      <c r="ANG85"/>
      <c r="ANH85"/>
      <c r="ANI85"/>
      <c r="ANJ85"/>
      <c r="ANK85"/>
      <c r="ANL85"/>
      <c r="ANM85"/>
      <c r="ANN85"/>
      <c r="ANO85"/>
      <c r="ANP85"/>
      <c r="ANQ85"/>
      <c r="ANR85"/>
      <c r="ANS85"/>
      <c r="ANT85"/>
      <c r="ANU85"/>
      <c r="ANV85"/>
      <c r="ANW85"/>
      <c r="ANX85"/>
      <c r="ANY85"/>
      <c r="ANZ85"/>
      <c r="AOA85"/>
      <c r="AOB85"/>
      <c r="AOC85"/>
      <c r="AOD85"/>
      <c r="AOE85"/>
      <c r="AOF85"/>
      <c r="AOG85"/>
      <c r="AOH85"/>
      <c r="AOI85"/>
      <c r="AOJ85"/>
      <c r="AOK85"/>
      <c r="AOL85"/>
      <c r="AOM85"/>
      <c r="AON85"/>
      <c r="AOO85"/>
      <c r="AOP85"/>
      <c r="AOQ85"/>
      <c r="AOR85"/>
      <c r="AOS85"/>
      <c r="AOT85"/>
      <c r="AOU85"/>
      <c r="AOV85"/>
      <c r="AOW85"/>
      <c r="AOX85"/>
      <c r="AOY85"/>
      <c r="AOZ85"/>
      <c r="APA85"/>
      <c r="APB85"/>
      <c r="APC85"/>
      <c r="APD85"/>
      <c r="APE85"/>
      <c r="APF85"/>
      <c r="APG85"/>
      <c r="APH85"/>
      <c r="API85"/>
      <c r="APJ85"/>
      <c r="APK85"/>
      <c r="APL85"/>
      <c r="APM85"/>
      <c r="APN85"/>
      <c r="APO85"/>
      <c r="APP85"/>
      <c r="APQ85"/>
      <c r="APR85"/>
      <c r="APS85"/>
      <c r="APT85"/>
      <c r="APU85"/>
      <c r="APV85"/>
      <c r="APW85"/>
      <c r="APX85"/>
      <c r="APY85"/>
      <c r="APZ85"/>
      <c r="AQA85"/>
      <c r="AQB85"/>
      <c r="AQC85"/>
      <c r="AQD85"/>
      <c r="AQE85"/>
      <c r="AQF85"/>
      <c r="AQG85"/>
      <c r="AQH85"/>
      <c r="AQI85"/>
      <c r="AQJ85"/>
      <c r="AQK85"/>
      <c r="AQL85"/>
      <c r="AQM85"/>
      <c r="AQN85"/>
      <c r="AQO85"/>
      <c r="AQP85"/>
      <c r="AQQ85"/>
      <c r="AQR85"/>
      <c r="AQS85"/>
      <c r="AQT85"/>
      <c r="AQU85"/>
      <c r="AQV85"/>
      <c r="AQW85"/>
      <c r="AQX85"/>
      <c r="AQY85"/>
      <c r="AQZ85"/>
      <c r="ARA85"/>
      <c r="ARB85"/>
      <c r="ARC85"/>
      <c r="ARD85"/>
      <c r="ARE85"/>
      <c r="ARF85"/>
      <c r="ARG85"/>
      <c r="ARH85"/>
      <c r="ARI85"/>
      <c r="ARJ85"/>
      <c r="ARK85"/>
      <c r="ARL85"/>
      <c r="ARM85"/>
      <c r="ARN85"/>
      <c r="ARO85"/>
      <c r="ARP85"/>
      <c r="ARQ85"/>
      <c r="ARR85"/>
      <c r="ARS85"/>
      <c r="ART85"/>
      <c r="ARU85"/>
      <c r="ARV85"/>
      <c r="ARW85"/>
      <c r="ARX85"/>
      <c r="ARY85"/>
      <c r="ARZ85"/>
      <c r="ASA85"/>
      <c r="ASB85"/>
      <c r="ASC85"/>
      <c r="ASD85"/>
      <c r="ASE85"/>
      <c r="ASF85"/>
      <c r="ASG85"/>
      <c r="ASH85"/>
      <c r="ASI85"/>
      <c r="ASJ85"/>
      <c r="ASK85"/>
      <c r="ASL85"/>
      <c r="ASM85"/>
      <c r="ASN85"/>
      <c r="ASO85"/>
      <c r="ASP85"/>
      <c r="ASQ85"/>
      <c r="ASR85"/>
      <c r="ASS85"/>
      <c r="AST85"/>
      <c r="ASU85"/>
      <c r="ASV85"/>
      <c r="ASW85"/>
      <c r="ASX85"/>
      <c r="ASY85"/>
      <c r="ASZ85"/>
      <c r="ATA85"/>
      <c r="ATB85"/>
      <c r="ATC85"/>
      <c r="ATD85"/>
      <c r="ATE85"/>
      <c r="ATF85"/>
      <c r="ATG85"/>
      <c r="ATH85"/>
      <c r="ATI85"/>
      <c r="ATJ85"/>
      <c r="ATK85"/>
      <c r="ATL85"/>
      <c r="ATM85"/>
      <c r="ATN85"/>
      <c r="ATO85"/>
      <c r="ATP85"/>
      <c r="ATQ85"/>
      <c r="ATR85"/>
      <c r="ATS85"/>
      <c r="ATT85"/>
      <c r="ATU85"/>
      <c r="ATV85"/>
      <c r="ATW85"/>
      <c r="ATX85"/>
      <c r="ATY85"/>
      <c r="ATZ85"/>
      <c r="AUA85"/>
      <c r="AUB85"/>
      <c r="AUC85"/>
      <c r="AUD85"/>
      <c r="AUE85"/>
      <c r="AUF85"/>
      <c r="AUG85"/>
      <c r="AUH85"/>
      <c r="AUI85"/>
      <c r="AUJ85"/>
      <c r="AUK85"/>
      <c r="AUL85"/>
      <c r="AUM85"/>
      <c r="AUN85"/>
      <c r="AUO85"/>
      <c r="AUP85"/>
      <c r="AUQ85"/>
      <c r="AUR85"/>
      <c r="AUS85"/>
      <c r="AUT85"/>
      <c r="AUU85"/>
      <c r="AUV85"/>
      <c r="AUW85"/>
      <c r="AUX85"/>
      <c r="AUY85"/>
      <c r="AUZ85"/>
      <c r="AVA85"/>
      <c r="AVB85"/>
      <c r="AVC85"/>
      <c r="AVD85"/>
      <c r="AVE85"/>
      <c r="AVF85"/>
      <c r="AVG85"/>
      <c r="AVH85"/>
      <c r="AVI85"/>
      <c r="AVJ85"/>
      <c r="AVK85"/>
      <c r="AVL85"/>
      <c r="AVM85"/>
      <c r="AVN85"/>
      <c r="AVO85"/>
      <c r="AVP85"/>
      <c r="AVQ85"/>
      <c r="AVR85"/>
      <c r="AVS85"/>
      <c r="AVT85"/>
      <c r="AVU85"/>
      <c r="AVV85"/>
      <c r="AVW85"/>
      <c r="AVX85"/>
      <c r="AVY85"/>
      <c r="AVZ85"/>
      <c r="AWA85"/>
      <c r="AWB85"/>
      <c r="AWC85"/>
      <c r="AWD85"/>
      <c r="AWE85"/>
      <c r="AWF85"/>
      <c r="AWG85"/>
      <c r="AWH85"/>
      <c r="AWI85"/>
      <c r="AWJ85"/>
      <c r="AWK85"/>
      <c r="AWL85"/>
      <c r="AWM85"/>
      <c r="AWN85"/>
      <c r="AWO85"/>
      <c r="AWP85"/>
      <c r="AWQ85"/>
      <c r="AWR85"/>
      <c r="AWS85"/>
      <c r="AWT85"/>
      <c r="AWU85"/>
      <c r="AWV85"/>
      <c r="AWW85"/>
      <c r="AWX85"/>
      <c r="AWY85"/>
      <c r="AWZ85"/>
      <c r="AXA85"/>
      <c r="AXB85"/>
      <c r="AXC85"/>
      <c r="AXD85"/>
      <c r="AXE85"/>
      <c r="AXF85"/>
      <c r="AXG85"/>
      <c r="AXH85"/>
      <c r="AXI85"/>
      <c r="AXJ85"/>
      <c r="AXK85"/>
      <c r="AXL85"/>
      <c r="AXM85"/>
      <c r="AXN85"/>
      <c r="AXO85"/>
      <c r="AXP85"/>
      <c r="AXQ85"/>
      <c r="AXR85"/>
      <c r="AXS85"/>
      <c r="AXT85"/>
      <c r="AXU85"/>
      <c r="AXV85"/>
      <c r="AXW85"/>
      <c r="AXX85"/>
      <c r="AXY85"/>
      <c r="AXZ85"/>
      <c r="AYA85"/>
      <c r="AYB85"/>
      <c r="AYC85"/>
      <c r="AYD85"/>
      <c r="AYE85"/>
      <c r="AYF85"/>
      <c r="AYG85"/>
      <c r="AYH85"/>
      <c r="AYI85"/>
      <c r="AYJ85"/>
      <c r="AYK85"/>
      <c r="AYL85"/>
      <c r="AYM85"/>
      <c r="AYN85"/>
      <c r="AYO85"/>
      <c r="AYP85"/>
      <c r="AYQ85"/>
      <c r="AYR85"/>
      <c r="AYS85"/>
      <c r="AYT85"/>
      <c r="AYU85"/>
      <c r="AYV85"/>
      <c r="AYW85"/>
      <c r="AYX85"/>
      <c r="AYY85"/>
      <c r="AYZ85"/>
      <c r="AZA85"/>
      <c r="AZB85"/>
      <c r="AZC85"/>
      <c r="AZD85"/>
      <c r="AZE85"/>
      <c r="AZF85"/>
      <c r="AZG85"/>
      <c r="AZH85"/>
      <c r="AZI85"/>
      <c r="AZJ85"/>
      <c r="AZK85"/>
      <c r="AZL85"/>
      <c r="AZM85"/>
      <c r="AZN85"/>
      <c r="AZO85"/>
      <c r="AZP85"/>
      <c r="AZQ85"/>
      <c r="AZR85"/>
      <c r="AZS85"/>
      <c r="AZT85"/>
      <c r="AZU85"/>
      <c r="AZV85"/>
      <c r="AZW85"/>
      <c r="AZX85"/>
      <c r="AZY85"/>
      <c r="AZZ85"/>
      <c r="BAA85"/>
      <c r="BAB85"/>
      <c r="BAC85"/>
      <c r="BAD85"/>
      <c r="BAE85"/>
      <c r="BAF85"/>
      <c r="BAG85"/>
      <c r="BAH85"/>
      <c r="BAI85"/>
      <c r="BAJ85"/>
      <c r="BAK85"/>
      <c r="BAL85"/>
      <c r="BAM85"/>
      <c r="BAN85"/>
      <c r="BAO85"/>
      <c r="BAP85"/>
      <c r="BAQ85"/>
      <c r="BAR85"/>
      <c r="BAS85"/>
      <c r="BAT85"/>
      <c r="BAU85"/>
      <c r="BAV85"/>
      <c r="BAW85"/>
      <c r="BAX85"/>
      <c r="BAY85"/>
      <c r="BAZ85"/>
      <c r="BBA85"/>
      <c r="BBB85"/>
      <c r="BBC85"/>
      <c r="BBD85"/>
      <c r="BBE85"/>
      <c r="BBF85"/>
      <c r="BBG85"/>
      <c r="BBH85"/>
      <c r="BBI85"/>
      <c r="BBJ85"/>
      <c r="BBK85"/>
      <c r="BBL85"/>
      <c r="BBM85"/>
      <c r="BBN85"/>
      <c r="BBO85"/>
      <c r="BBP85"/>
      <c r="BBQ85"/>
      <c r="BBR85"/>
      <c r="BBS85"/>
      <c r="BBT85"/>
      <c r="BBU85"/>
      <c r="BBV85"/>
      <c r="BBW85"/>
      <c r="BBX85"/>
      <c r="BBY85"/>
      <c r="BBZ85"/>
      <c r="BCA85"/>
      <c r="BCB85"/>
      <c r="BCC85"/>
      <c r="BCD85"/>
      <c r="BCE85"/>
      <c r="BCF85"/>
      <c r="BCG85"/>
      <c r="BCH85"/>
      <c r="BCI85"/>
      <c r="BCJ85"/>
      <c r="BCK85"/>
      <c r="BCL85"/>
      <c r="BCM85"/>
      <c r="BCN85"/>
      <c r="BCO85"/>
      <c r="BCP85"/>
      <c r="BCQ85"/>
      <c r="BCR85"/>
      <c r="BCS85"/>
      <c r="BCT85"/>
      <c r="BCU85"/>
      <c r="BCV85"/>
      <c r="BCW85"/>
      <c r="BCX85"/>
      <c r="BCY85"/>
      <c r="BCZ85"/>
      <c r="BDA85"/>
      <c r="BDB85"/>
      <c r="BDC85"/>
      <c r="BDD85"/>
      <c r="BDE85"/>
      <c r="BDF85"/>
      <c r="BDG85"/>
      <c r="BDH85"/>
      <c r="BDI85"/>
      <c r="BDJ85"/>
      <c r="BDK85"/>
      <c r="BDL85"/>
      <c r="BDM85"/>
      <c r="BDN85"/>
      <c r="BDO85"/>
      <c r="BDP85"/>
      <c r="BDQ85"/>
      <c r="BDR85"/>
      <c r="BDS85"/>
      <c r="BDT85"/>
      <c r="BDU85"/>
      <c r="BDV85"/>
      <c r="BDW85"/>
      <c r="BDX85"/>
      <c r="BDY85"/>
      <c r="BDZ85"/>
      <c r="BEA85"/>
      <c r="BEB85"/>
      <c r="BEC85"/>
      <c r="BED85"/>
      <c r="BEE85"/>
      <c r="BEF85"/>
      <c r="BEG85"/>
      <c r="BEH85"/>
      <c r="BEI85"/>
      <c r="BEJ85"/>
      <c r="BEK85"/>
      <c r="BEL85"/>
      <c r="BEM85"/>
      <c r="BEN85"/>
      <c r="BEO85"/>
      <c r="BEP85"/>
      <c r="BEQ85"/>
      <c r="BER85"/>
      <c r="BES85"/>
      <c r="BET85"/>
      <c r="BEU85"/>
      <c r="BEV85"/>
      <c r="BEW85"/>
      <c r="BEX85"/>
      <c r="BEY85"/>
      <c r="BEZ85"/>
      <c r="BFA85"/>
      <c r="BFB85"/>
      <c r="BFC85"/>
      <c r="BFD85"/>
      <c r="BFE85"/>
      <c r="BFF85"/>
      <c r="BFG85"/>
      <c r="BFH85"/>
      <c r="BFI85"/>
      <c r="BFJ85"/>
      <c r="BFK85"/>
      <c r="BFL85"/>
      <c r="BFM85"/>
      <c r="BFN85"/>
      <c r="BFO85"/>
      <c r="BFP85"/>
      <c r="BFQ85"/>
      <c r="BFR85"/>
      <c r="BFS85"/>
      <c r="BFT85"/>
      <c r="BFU85"/>
      <c r="BFV85"/>
      <c r="BFW85"/>
      <c r="BFX85"/>
      <c r="BFY85"/>
      <c r="BFZ85"/>
      <c r="BGA85"/>
      <c r="BGB85"/>
      <c r="BGC85"/>
      <c r="BGD85"/>
      <c r="BGE85"/>
      <c r="BGF85"/>
      <c r="BGG85"/>
      <c r="BGH85"/>
      <c r="BGI85"/>
      <c r="BGJ85"/>
      <c r="BGK85"/>
      <c r="BGL85"/>
      <c r="BGM85"/>
      <c r="BGN85"/>
      <c r="BGO85"/>
      <c r="BGP85"/>
      <c r="BGQ85"/>
      <c r="BGR85"/>
      <c r="BGS85"/>
      <c r="BGT85"/>
      <c r="BGU85"/>
      <c r="BGV85"/>
      <c r="BGW85"/>
      <c r="BGX85"/>
      <c r="BGY85"/>
      <c r="BGZ85"/>
      <c r="BHA85"/>
      <c r="BHB85"/>
      <c r="BHC85"/>
      <c r="BHD85"/>
      <c r="BHE85"/>
      <c r="BHF85"/>
      <c r="BHG85"/>
      <c r="BHH85"/>
      <c r="BHI85"/>
      <c r="BHJ85"/>
      <c r="BHK85"/>
      <c r="BHL85"/>
      <c r="BHM85"/>
      <c r="BHN85"/>
      <c r="BHO85"/>
      <c r="BHP85"/>
      <c r="BHQ85"/>
      <c r="BHR85"/>
      <c r="BHS85"/>
      <c r="BHT85"/>
      <c r="BHU85"/>
      <c r="BHV85"/>
      <c r="BHW85"/>
      <c r="BHX85"/>
      <c r="BHY85"/>
      <c r="BHZ85"/>
      <c r="BIA85"/>
      <c r="BIB85"/>
      <c r="BIC85"/>
      <c r="BID85"/>
      <c r="BIE85"/>
      <c r="BIF85"/>
      <c r="BIG85"/>
      <c r="BIH85"/>
      <c r="BII85"/>
      <c r="BIJ85"/>
      <c r="BIK85"/>
      <c r="BIL85"/>
      <c r="BIM85"/>
      <c r="BIN85"/>
      <c r="BIO85"/>
      <c r="BIP85"/>
      <c r="BIQ85"/>
      <c r="BIR85"/>
      <c r="BIS85"/>
      <c r="BIT85"/>
      <c r="BIU85"/>
      <c r="BIV85"/>
      <c r="BIW85"/>
      <c r="BIX85"/>
      <c r="BIY85"/>
      <c r="BIZ85"/>
      <c r="BJA85"/>
      <c r="BJB85"/>
      <c r="BJC85"/>
      <c r="BJD85"/>
      <c r="BJE85"/>
      <c r="BJF85"/>
      <c r="BJG85"/>
      <c r="BJH85"/>
      <c r="BJI85"/>
      <c r="BJJ85"/>
      <c r="BJK85"/>
      <c r="BJL85"/>
      <c r="BJM85"/>
      <c r="BJN85"/>
      <c r="BJO85"/>
      <c r="BJP85"/>
      <c r="BJQ85"/>
      <c r="BJR85"/>
      <c r="BJS85"/>
      <c r="BJT85"/>
      <c r="BJU85"/>
      <c r="BJV85"/>
      <c r="BJW85"/>
      <c r="BJX85"/>
      <c r="BJY85"/>
      <c r="BJZ85"/>
      <c r="BKA85"/>
      <c r="BKB85"/>
      <c r="BKC85"/>
      <c r="BKD85"/>
      <c r="BKE85"/>
      <c r="BKF85"/>
      <c r="BKG85"/>
      <c r="BKH85"/>
      <c r="BKI85"/>
      <c r="BKJ85"/>
      <c r="BKK85"/>
      <c r="BKL85"/>
      <c r="BKM85"/>
      <c r="BKN85"/>
      <c r="BKO85"/>
      <c r="BKP85"/>
      <c r="BKQ85"/>
      <c r="BKR85"/>
      <c r="BKS85"/>
      <c r="BKT85"/>
      <c r="BKU85"/>
      <c r="BKV85"/>
      <c r="BKW85"/>
      <c r="BKX85"/>
      <c r="BKY85"/>
      <c r="BKZ85"/>
      <c r="BLA85"/>
      <c r="BLB85"/>
      <c r="BLC85"/>
      <c r="BLD85"/>
      <c r="BLE85"/>
      <c r="BLF85"/>
      <c r="BLG85"/>
      <c r="BLH85"/>
      <c r="BLI85"/>
      <c r="BLJ85"/>
      <c r="BLK85"/>
      <c r="BLL85"/>
      <c r="BLM85"/>
      <c r="BLN85"/>
      <c r="BLO85"/>
      <c r="BLP85"/>
      <c r="BLQ85"/>
      <c r="BLR85"/>
      <c r="BLS85"/>
      <c r="BLT85"/>
      <c r="BLU85"/>
      <c r="BLV85"/>
      <c r="BLW85"/>
      <c r="BLX85"/>
      <c r="BLY85"/>
      <c r="BLZ85"/>
      <c r="BMA85"/>
      <c r="BMB85"/>
      <c r="BMC85"/>
      <c r="BMD85"/>
      <c r="BME85"/>
      <c r="BMF85"/>
      <c r="BMG85"/>
      <c r="BMH85"/>
      <c r="BMI85"/>
      <c r="BMJ85"/>
      <c r="BMK85"/>
      <c r="BML85"/>
      <c r="BMM85"/>
      <c r="BMN85"/>
      <c r="BMO85"/>
      <c r="BMP85"/>
      <c r="BMQ85"/>
      <c r="BMR85"/>
      <c r="BMS85"/>
      <c r="BMT85"/>
      <c r="BMU85"/>
      <c r="BMV85"/>
      <c r="BMW85"/>
      <c r="BMX85"/>
      <c r="BMY85"/>
      <c r="BMZ85"/>
      <c r="BNA85"/>
      <c r="BNB85"/>
      <c r="BNC85"/>
      <c r="BND85"/>
      <c r="BNE85"/>
      <c r="BNF85"/>
      <c r="BNG85"/>
      <c r="BNH85"/>
      <c r="BNI85"/>
      <c r="BNJ85"/>
      <c r="BNK85"/>
      <c r="BNL85"/>
      <c r="BNM85"/>
      <c r="BNN85"/>
      <c r="BNO85"/>
      <c r="BNP85"/>
      <c r="BNQ85"/>
      <c r="BNR85"/>
      <c r="BNS85"/>
      <c r="BNT85"/>
      <c r="BNU85"/>
      <c r="BNV85"/>
      <c r="BNW85"/>
      <c r="BNX85"/>
      <c r="BNY85"/>
      <c r="BNZ85"/>
      <c r="BOA85"/>
      <c r="BOB85"/>
      <c r="BOC85"/>
      <c r="BOD85"/>
      <c r="BOE85"/>
      <c r="BOF85"/>
      <c r="BOG85"/>
      <c r="BOH85"/>
      <c r="BOI85"/>
      <c r="BOJ85"/>
      <c r="BOK85"/>
      <c r="BOL85"/>
      <c r="BOM85"/>
      <c r="BON85"/>
      <c r="BOO85"/>
      <c r="BOP85"/>
      <c r="BOQ85"/>
      <c r="BOR85"/>
      <c r="BOS85"/>
      <c r="BOT85"/>
      <c r="BOU85"/>
      <c r="BOV85"/>
      <c r="BOW85"/>
      <c r="BOX85"/>
      <c r="BOY85"/>
      <c r="BOZ85"/>
      <c r="BPA85"/>
      <c r="BPB85"/>
      <c r="BPC85"/>
      <c r="BPD85"/>
      <c r="BPE85"/>
      <c r="BPF85"/>
      <c r="BPG85"/>
      <c r="BPH85"/>
      <c r="BPI85"/>
      <c r="BPJ85"/>
      <c r="BPK85"/>
      <c r="BPL85"/>
      <c r="BPM85"/>
      <c r="BPN85"/>
      <c r="BPO85"/>
      <c r="BPP85"/>
      <c r="BPQ85"/>
      <c r="BPR85"/>
      <c r="BPS85"/>
      <c r="BPT85"/>
      <c r="BPU85"/>
      <c r="BPV85"/>
      <c r="BPW85"/>
      <c r="BPX85"/>
      <c r="BPY85"/>
      <c r="BPZ85"/>
      <c r="BQA85"/>
      <c r="BQB85"/>
      <c r="BQC85"/>
      <c r="BQD85"/>
      <c r="BQE85"/>
      <c r="BQF85"/>
      <c r="BQG85"/>
      <c r="BQH85"/>
      <c r="BQI85"/>
      <c r="BQJ85"/>
      <c r="BQK85"/>
      <c r="BQL85"/>
      <c r="BQM85"/>
      <c r="BQN85"/>
      <c r="BQO85"/>
      <c r="BQP85"/>
      <c r="BQQ85"/>
      <c r="BQR85"/>
      <c r="BQS85"/>
      <c r="BQT85"/>
      <c r="BQU85"/>
      <c r="BQV85"/>
      <c r="BQW85"/>
      <c r="BQX85"/>
      <c r="BQY85"/>
      <c r="BQZ85"/>
      <c r="BRA85"/>
      <c r="BRB85"/>
      <c r="BRC85"/>
      <c r="BRD85"/>
      <c r="BRE85"/>
      <c r="BRF85"/>
      <c r="BRG85"/>
      <c r="BRH85"/>
      <c r="BRI85"/>
      <c r="BRJ85"/>
      <c r="BRK85"/>
      <c r="BRL85"/>
      <c r="BRM85"/>
      <c r="BRN85"/>
      <c r="BRO85"/>
      <c r="BRP85"/>
      <c r="BRQ85"/>
      <c r="BRR85"/>
      <c r="BRS85"/>
      <c r="BRT85"/>
      <c r="BRU85"/>
      <c r="BRV85"/>
      <c r="BRW85"/>
      <c r="BRX85"/>
      <c r="BRY85"/>
      <c r="BRZ85"/>
      <c r="BSA85"/>
      <c r="BSB85"/>
      <c r="BSC85"/>
      <c r="BSD85"/>
      <c r="BSE85"/>
      <c r="BSF85"/>
      <c r="BSG85"/>
      <c r="BSH85"/>
      <c r="BSI85"/>
      <c r="BSJ85"/>
      <c r="BSK85"/>
      <c r="BSL85"/>
      <c r="BSM85"/>
      <c r="BSN85"/>
      <c r="BSO85"/>
      <c r="BSP85"/>
      <c r="BSQ85"/>
      <c r="BSR85"/>
      <c r="BSS85"/>
      <c r="BST85"/>
      <c r="BSU85"/>
      <c r="BSV85"/>
      <c r="BSW85"/>
      <c r="BSX85"/>
      <c r="BSY85"/>
      <c r="BSZ85"/>
      <c r="BTA85"/>
      <c r="BTB85"/>
      <c r="BTC85"/>
      <c r="BTD85"/>
      <c r="BTE85"/>
      <c r="BTF85"/>
      <c r="BTG85"/>
      <c r="BTH85"/>
      <c r="BTI85"/>
      <c r="BTJ85"/>
      <c r="BTK85"/>
      <c r="BTL85"/>
      <c r="BTM85"/>
      <c r="BTN85"/>
      <c r="BTO85"/>
      <c r="BTP85"/>
      <c r="BTQ85"/>
      <c r="BTR85"/>
      <c r="BTS85"/>
      <c r="BTT85"/>
      <c r="BTU85"/>
      <c r="BTV85"/>
      <c r="BTW85"/>
      <c r="BTX85"/>
      <c r="BTY85"/>
      <c r="BTZ85"/>
      <c r="BUA85"/>
      <c r="BUB85"/>
      <c r="BUC85"/>
      <c r="BUD85"/>
      <c r="BUE85"/>
      <c r="BUF85"/>
      <c r="BUG85"/>
      <c r="BUH85"/>
      <c r="BUI85"/>
      <c r="BUJ85"/>
      <c r="BUK85"/>
      <c r="BUL85"/>
      <c r="BUM85"/>
      <c r="BUN85"/>
      <c r="BUO85"/>
      <c r="BUP85"/>
      <c r="BUQ85"/>
      <c r="BUR85"/>
      <c r="BUS85"/>
      <c r="BUT85"/>
      <c r="BUU85"/>
      <c r="BUV85"/>
      <c r="BUW85"/>
      <c r="BUX85"/>
      <c r="BUY85"/>
      <c r="BUZ85"/>
      <c r="BVA85"/>
      <c r="BVB85"/>
      <c r="BVC85"/>
      <c r="BVD85"/>
      <c r="BVE85"/>
      <c r="BVF85"/>
      <c r="BVG85"/>
      <c r="BVH85"/>
      <c r="BVI85"/>
      <c r="BVJ85"/>
      <c r="BVK85"/>
      <c r="BVL85"/>
      <c r="BVM85"/>
      <c r="BVN85"/>
      <c r="BVO85"/>
      <c r="BVP85"/>
      <c r="BVQ85"/>
      <c r="BVR85"/>
      <c r="BVS85"/>
      <c r="BVT85"/>
      <c r="BVU85"/>
      <c r="BVV85"/>
      <c r="BVW85"/>
      <c r="BVX85"/>
      <c r="BVY85"/>
      <c r="BVZ85"/>
      <c r="BWA85"/>
      <c r="BWB85"/>
      <c r="BWC85"/>
      <c r="BWD85"/>
      <c r="BWE85"/>
      <c r="BWF85"/>
      <c r="BWG85"/>
      <c r="BWH85"/>
      <c r="BWI85"/>
      <c r="BWJ85"/>
      <c r="BWK85"/>
      <c r="BWL85"/>
      <c r="BWM85"/>
      <c r="BWN85"/>
      <c r="BWO85"/>
      <c r="BWP85"/>
      <c r="BWQ85"/>
      <c r="BWR85"/>
      <c r="BWS85"/>
      <c r="BWT85"/>
      <c r="BWU85"/>
      <c r="BWV85"/>
      <c r="BWW85"/>
      <c r="BWX85"/>
      <c r="BWY85"/>
      <c r="BWZ85"/>
      <c r="BXA85"/>
      <c r="BXB85"/>
      <c r="BXC85"/>
      <c r="BXD85"/>
      <c r="BXE85"/>
      <c r="BXF85"/>
      <c r="BXG85"/>
      <c r="BXH85"/>
      <c r="BXI85"/>
      <c r="BXJ85"/>
      <c r="BXK85"/>
      <c r="BXL85"/>
      <c r="BXM85"/>
      <c r="BXN85"/>
      <c r="BXO85"/>
      <c r="BXP85"/>
      <c r="BXQ85"/>
      <c r="BXR85"/>
      <c r="BXS85"/>
      <c r="BXT85"/>
      <c r="BXU85"/>
      <c r="BXV85"/>
      <c r="BXW85"/>
      <c r="BXX85"/>
      <c r="BXY85"/>
      <c r="BXZ85"/>
      <c r="BYA85"/>
      <c r="BYB85"/>
      <c r="BYC85"/>
      <c r="BYD85"/>
      <c r="BYE85"/>
      <c r="BYF85"/>
      <c r="BYG85"/>
      <c r="BYH85"/>
      <c r="BYI85"/>
      <c r="BYJ85"/>
      <c r="BYK85"/>
      <c r="BYL85"/>
      <c r="BYM85"/>
      <c r="BYN85"/>
      <c r="BYO85"/>
      <c r="BYP85"/>
      <c r="BYQ85"/>
      <c r="BYR85"/>
      <c r="BYS85"/>
      <c r="BYT85"/>
      <c r="BYU85"/>
      <c r="BYV85"/>
      <c r="BYW85"/>
      <c r="BYX85"/>
      <c r="BYY85"/>
      <c r="BYZ85"/>
      <c r="BZA85"/>
      <c r="BZB85"/>
      <c r="BZC85"/>
      <c r="BZD85"/>
      <c r="BZE85"/>
      <c r="BZF85"/>
      <c r="BZG85"/>
      <c r="BZH85"/>
      <c r="BZI85"/>
      <c r="BZJ85"/>
      <c r="BZK85"/>
      <c r="BZL85"/>
      <c r="BZM85"/>
      <c r="BZN85"/>
      <c r="BZO85"/>
      <c r="BZP85"/>
      <c r="BZQ85"/>
      <c r="BZR85"/>
      <c r="BZS85"/>
      <c r="BZT85"/>
      <c r="BZU85"/>
      <c r="BZV85"/>
      <c r="BZW85"/>
      <c r="BZX85"/>
      <c r="BZY85"/>
      <c r="BZZ85"/>
      <c r="CAA85"/>
      <c r="CAB85"/>
      <c r="CAC85"/>
      <c r="CAD85"/>
      <c r="CAE85"/>
      <c r="CAF85"/>
      <c r="CAG85"/>
      <c r="CAH85"/>
      <c r="CAI85"/>
      <c r="CAJ85"/>
      <c r="CAK85"/>
      <c r="CAL85"/>
      <c r="CAM85"/>
      <c r="CAN85"/>
      <c r="CAO85"/>
      <c r="CAP85"/>
      <c r="CAQ85"/>
      <c r="CAR85"/>
      <c r="CAS85"/>
      <c r="CAT85"/>
      <c r="CAU85"/>
      <c r="CAV85"/>
      <c r="CAW85"/>
      <c r="CAX85"/>
      <c r="CAY85"/>
      <c r="CAZ85"/>
      <c r="CBA85"/>
      <c r="CBB85"/>
      <c r="CBC85"/>
      <c r="CBD85"/>
      <c r="CBE85"/>
      <c r="CBF85"/>
      <c r="CBG85"/>
      <c r="CBH85"/>
      <c r="CBI85"/>
      <c r="CBJ85"/>
      <c r="CBK85"/>
      <c r="CBL85"/>
      <c r="CBM85"/>
      <c r="CBN85"/>
      <c r="CBO85"/>
      <c r="CBP85"/>
      <c r="CBQ85"/>
      <c r="CBR85"/>
      <c r="CBS85"/>
      <c r="CBT85"/>
      <c r="CBU85"/>
      <c r="CBV85"/>
      <c r="CBW85"/>
      <c r="CBX85"/>
      <c r="CBY85"/>
      <c r="CBZ85"/>
      <c r="CCA85"/>
      <c r="CCB85"/>
      <c r="CCC85"/>
      <c r="CCD85"/>
      <c r="CCE85"/>
      <c r="CCF85"/>
      <c r="CCG85"/>
      <c r="CCH85"/>
      <c r="CCI85"/>
      <c r="CCJ85"/>
      <c r="CCK85"/>
      <c r="CCL85"/>
      <c r="CCM85"/>
      <c r="CCN85"/>
      <c r="CCO85"/>
      <c r="CCP85"/>
      <c r="CCQ85"/>
      <c r="CCR85"/>
      <c r="CCS85"/>
      <c r="CCT85"/>
      <c r="CCU85"/>
      <c r="CCV85"/>
      <c r="CCW85"/>
      <c r="CCX85"/>
      <c r="CCY85"/>
      <c r="CCZ85"/>
      <c r="CDA85"/>
      <c r="CDB85"/>
      <c r="CDC85"/>
      <c r="CDD85"/>
      <c r="CDE85"/>
      <c r="CDF85"/>
      <c r="CDG85"/>
      <c r="CDH85"/>
      <c r="CDI85"/>
      <c r="CDJ85"/>
      <c r="CDK85"/>
      <c r="CDL85"/>
      <c r="CDM85"/>
      <c r="CDN85"/>
      <c r="CDO85"/>
      <c r="CDP85"/>
      <c r="CDQ85"/>
      <c r="CDR85"/>
      <c r="CDS85"/>
      <c r="CDT85"/>
      <c r="CDU85"/>
      <c r="CDV85"/>
      <c r="CDW85"/>
      <c r="CDX85"/>
      <c r="CDY85"/>
      <c r="CDZ85"/>
      <c r="CEA85"/>
      <c r="CEB85"/>
      <c r="CEC85"/>
      <c r="CED85"/>
      <c r="CEE85"/>
      <c r="CEF85"/>
      <c r="CEG85"/>
      <c r="CEH85"/>
      <c r="CEI85"/>
      <c r="CEJ85"/>
      <c r="CEK85"/>
      <c r="CEL85"/>
      <c r="CEM85"/>
      <c r="CEN85"/>
      <c r="CEO85"/>
      <c r="CEP85"/>
      <c r="CEQ85"/>
      <c r="CER85"/>
      <c r="CES85"/>
      <c r="CET85"/>
      <c r="CEU85"/>
      <c r="CEV85"/>
      <c r="CEW85"/>
      <c r="CEX85"/>
      <c r="CEY85"/>
      <c r="CEZ85"/>
      <c r="CFA85"/>
      <c r="CFB85"/>
      <c r="CFC85"/>
      <c r="CFD85"/>
      <c r="CFE85"/>
      <c r="CFF85"/>
      <c r="CFG85"/>
      <c r="CFH85"/>
      <c r="CFI85"/>
      <c r="CFJ85"/>
      <c r="CFK85"/>
      <c r="CFL85"/>
      <c r="CFM85"/>
      <c r="CFN85"/>
      <c r="CFO85"/>
      <c r="CFP85"/>
      <c r="CFQ85"/>
      <c r="CFR85"/>
      <c r="CFS85"/>
      <c r="CFT85"/>
      <c r="CFU85"/>
      <c r="CFV85"/>
      <c r="CFW85"/>
      <c r="CFX85"/>
      <c r="CFY85"/>
      <c r="CFZ85"/>
      <c r="CGA85"/>
      <c r="CGB85"/>
      <c r="CGC85"/>
      <c r="CGD85"/>
      <c r="CGE85"/>
      <c r="CGF85"/>
      <c r="CGG85"/>
      <c r="CGH85"/>
      <c r="CGI85"/>
      <c r="CGJ85"/>
      <c r="CGK85"/>
      <c r="CGL85"/>
      <c r="CGM85"/>
      <c r="CGN85"/>
      <c r="CGO85"/>
      <c r="CGP85"/>
      <c r="CGQ85"/>
      <c r="CGR85"/>
      <c r="CGS85"/>
      <c r="CGT85"/>
      <c r="CGU85"/>
      <c r="CGV85"/>
      <c r="CGW85"/>
      <c r="CGX85"/>
      <c r="CGY85"/>
      <c r="CGZ85"/>
      <c r="CHA85"/>
      <c r="CHB85"/>
      <c r="CHC85"/>
      <c r="CHD85"/>
      <c r="CHE85"/>
      <c r="CHF85"/>
      <c r="CHG85"/>
      <c r="CHH85"/>
      <c r="CHI85"/>
      <c r="CHJ85"/>
      <c r="CHK85"/>
      <c r="CHL85"/>
      <c r="CHM85"/>
      <c r="CHN85"/>
      <c r="CHO85"/>
      <c r="CHP85"/>
      <c r="CHQ85"/>
      <c r="CHR85"/>
      <c r="CHS85"/>
      <c r="CHT85"/>
      <c r="CHU85"/>
      <c r="CHV85"/>
      <c r="CHW85"/>
      <c r="CHX85"/>
      <c r="CHY85"/>
      <c r="CHZ85"/>
      <c r="CIA85"/>
      <c r="CIB85"/>
      <c r="CIC85"/>
      <c r="CID85"/>
      <c r="CIE85"/>
      <c r="CIF85"/>
      <c r="CIG85"/>
      <c r="CIH85"/>
      <c r="CII85"/>
      <c r="CIJ85"/>
      <c r="CIK85"/>
      <c r="CIL85"/>
      <c r="CIM85"/>
      <c r="CIN85"/>
      <c r="CIO85"/>
      <c r="CIP85"/>
      <c r="CIQ85"/>
      <c r="CIR85"/>
      <c r="CIS85"/>
      <c r="CIT85"/>
      <c r="CIU85"/>
      <c r="CIV85"/>
      <c r="CIW85"/>
      <c r="CIX85"/>
      <c r="CIY85"/>
      <c r="CIZ85"/>
      <c r="CJA85"/>
      <c r="CJB85"/>
      <c r="CJC85"/>
      <c r="CJD85"/>
      <c r="CJE85"/>
      <c r="CJF85"/>
      <c r="CJG85"/>
      <c r="CJH85"/>
      <c r="CJI85"/>
      <c r="CJJ85"/>
      <c r="CJK85"/>
      <c r="CJL85"/>
      <c r="CJM85"/>
      <c r="CJN85"/>
      <c r="CJO85"/>
      <c r="CJP85"/>
      <c r="CJQ85"/>
      <c r="CJR85"/>
      <c r="CJS85"/>
      <c r="CJT85"/>
      <c r="CJU85"/>
      <c r="CJV85"/>
      <c r="CJW85"/>
      <c r="CJX85"/>
      <c r="CJY85"/>
      <c r="CJZ85"/>
      <c r="CKA85"/>
      <c r="CKB85"/>
      <c r="CKC85"/>
      <c r="CKD85"/>
      <c r="CKE85"/>
      <c r="CKF85"/>
      <c r="CKG85"/>
      <c r="CKH85"/>
      <c r="CKI85"/>
      <c r="CKJ85"/>
      <c r="CKK85"/>
      <c r="CKL85"/>
      <c r="CKM85"/>
      <c r="CKN85"/>
      <c r="CKO85"/>
      <c r="CKP85"/>
      <c r="CKQ85"/>
      <c r="CKR85"/>
      <c r="CKS85"/>
      <c r="CKT85"/>
      <c r="CKU85"/>
      <c r="CKV85"/>
      <c r="CKW85"/>
      <c r="CKX85"/>
      <c r="CKY85"/>
      <c r="CKZ85"/>
      <c r="CLA85"/>
      <c r="CLB85"/>
      <c r="CLC85"/>
      <c r="CLD85"/>
      <c r="CLE85"/>
      <c r="CLF85"/>
      <c r="CLG85"/>
      <c r="CLH85"/>
      <c r="CLI85"/>
      <c r="CLJ85"/>
      <c r="CLK85"/>
      <c r="CLL85"/>
      <c r="CLM85"/>
      <c r="CLN85"/>
      <c r="CLO85"/>
      <c r="CLP85"/>
      <c r="CLQ85"/>
      <c r="CLR85"/>
      <c r="CLS85"/>
      <c r="CLT85"/>
      <c r="CLU85"/>
      <c r="CLV85"/>
      <c r="CLW85"/>
      <c r="CLX85"/>
      <c r="CLY85"/>
      <c r="CLZ85"/>
      <c r="CMA85"/>
      <c r="CMB85"/>
      <c r="CMC85"/>
      <c r="CMD85"/>
      <c r="CME85"/>
      <c r="CMF85"/>
      <c r="CMG85"/>
      <c r="CMH85"/>
      <c r="CMI85"/>
      <c r="CMJ85"/>
      <c r="CMK85"/>
      <c r="CML85"/>
      <c r="CMM85"/>
      <c r="CMN85"/>
      <c r="CMO85"/>
      <c r="CMP85"/>
      <c r="CMQ85"/>
      <c r="CMR85"/>
      <c r="CMS85"/>
      <c r="CMT85"/>
      <c r="CMU85"/>
      <c r="CMV85"/>
      <c r="CMW85"/>
      <c r="CMX85"/>
      <c r="CMY85"/>
      <c r="CMZ85"/>
      <c r="CNA85"/>
      <c r="CNB85"/>
      <c r="CNC85"/>
      <c r="CND85"/>
      <c r="CNE85"/>
      <c r="CNF85"/>
      <c r="CNG85"/>
      <c r="CNH85"/>
      <c r="CNI85"/>
      <c r="CNJ85"/>
      <c r="CNK85"/>
      <c r="CNL85"/>
      <c r="CNM85"/>
      <c r="CNN85"/>
      <c r="CNO85"/>
      <c r="CNP85"/>
      <c r="CNQ85"/>
      <c r="CNR85"/>
      <c r="CNS85"/>
      <c r="CNT85"/>
      <c r="CNU85"/>
      <c r="CNV85"/>
      <c r="CNW85"/>
      <c r="CNX85"/>
      <c r="CNY85"/>
      <c r="CNZ85"/>
      <c r="COA85"/>
      <c r="COB85"/>
      <c r="COC85"/>
      <c r="COD85"/>
      <c r="COE85"/>
      <c r="COF85"/>
      <c r="COG85"/>
      <c r="COH85"/>
      <c r="COI85"/>
      <c r="COJ85"/>
      <c r="COK85"/>
      <c r="COL85"/>
      <c r="COM85"/>
      <c r="CON85"/>
      <c r="COO85"/>
      <c r="COP85"/>
      <c r="COQ85"/>
      <c r="COR85"/>
      <c r="COS85"/>
      <c r="COT85"/>
      <c r="COU85"/>
      <c r="COV85"/>
      <c r="COW85"/>
      <c r="COX85"/>
      <c r="COY85"/>
      <c r="COZ85"/>
      <c r="CPA85"/>
      <c r="CPB85"/>
      <c r="CPC85"/>
      <c r="CPD85"/>
      <c r="CPE85"/>
      <c r="CPF85"/>
      <c r="CPG85"/>
      <c r="CPH85"/>
      <c r="CPI85"/>
      <c r="CPJ85"/>
      <c r="CPK85"/>
      <c r="CPL85"/>
      <c r="CPM85"/>
      <c r="CPN85"/>
      <c r="CPO85"/>
      <c r="CPP85"/>
      <c r="CPQ85"/>
      <c r="CPR85"/>
      <c r="CPS85"/>
      <c r="CPT85"/>
      <c r="CPU85"/>
      <c r="CPV85"/>
      <c r="CPW85"/>
      <c r="CPX85"/>
      <c r="CPY85"/>
      <c r="CPZ85"/>
      <c r="CQA85"/>
      <c r="CQB85"/>
      <c r="CQC85"/>
      <c r="CQD85"/>
      <c r="CQE85"/>
      <c r="CQF85"/>
      <c r="CQG85"/>
      <c r="CQH85"/>
      <c r="CQI85"/>
      <c r="CQJ85"/>
      <c r="CQK85"/>
      <c r="CQL85"/>
      <c r="CQM85"/>
      <c r="CQN85"/>
      <c r="CQO85"/>
      <c r="CQP85"/>
      <c r="CQQ85"/>
      <c r="CQR85"/>
      <c r="CQS85"/>
      <c r="CQT85"/>
      <c r="CQU85"/>
      <c r="CQV85"/>
      <c r="CQW85"/>
      <c r="CQX85"/>
      <c r="CQY85"/>
      <c r="CQZ85"/>
      <c r="CRA85"/>
      <c r="CRB85"/>
      <c r="CRC85"/>
      <c r="CRD85"/>
      <c r="CRE85"/>
      <c r="CRF85"/>
      <c r="CRG85"/>
      <c r="CRH85"/>
      <c r="CRI85"/>
      <c r="CRJ85"/>
      <c r="CRK85"/>
      <c r="CRL85"/>
      <c r="CRM85"/>
      <c r="CRN85"/>
      <c r="CRO85"/>
      <c r="CRP85"/>
      <c r="CRQ85"/>
      <c r="CRR85"/>
      <c r="CRS85"/>
      <c r="CRT85"/>
      <c r="CRU85"/>
    </row>
    <row r="86" spans="2:2517" s="28" customFormat="1" ht="18" hidden="1" customHeight="1" x14ac:dyDescent="0.25">
      <c r="B86" s="17"/>
      <c r="C86" s="17"/>
      <c r="D86" s="17"/>
      <c r="E86" s="17"/>
      <c r="F86" s="17"/>
      <c r="G86" s="17" t="s">
        <v>25</v>
      </c>
      <c r="H86" s="17" t="s">
        <v>14</v>
      </c>
      <c r="I86" s="17"/>
      <c r="J86" s="17"/>
      <c r="K86" s="13"/>
      <c r="L86" s="17" t="s">
        <v>25</v>
      </c>
      <c r="M86" s="17" t="s">
        <v>14</v>
      </c>
      <c r="N86" s="17"/>
      <c r="O86" s="17"/>
      <c r="P86" s="13"/>
      <c r="Q86" s="17" t="s">
        <v>25</v>
      </c>
      <c r="R86" s="17" t="s">
        <v>14</v>
      </c>
      <c r="S86" s="16">
        <f t="shared" si="11"/>
        <v>0</v>
      </c>
      <c r="T86" s="16">
        <f t="shared" si="11"/>
        <v>0.03</v>
      </c>
      <c r="U86" s="16">
        <f t="shared" si="11"/>
        <v>0.03</v>
      </c>
      <c r="V86" s="16">
        <f t="shared" si="11"/>
        <v>0.03</v>
      </c>
      <c r="W86" s="16">
        <f t="shared" si="11"/>
        <v>0.03</v>
      </c>
      <c r="X86" s="17"/>
      <c r="Y86" s="33">
        <f t="shared" si="12"/>
        <v>15948</v>
      </c>
      <c r="Z86" s="33">
        <f t="shared" si="12"/>
        <v>15948</v>
      </c>
      <c r="AA86" s="33">
        <f t="shared" si="12"/>
        <v>16428</v>
      </c>
      <c r="AB86" s="33">
        <f t="shared" si="12"/>
        <v>16923</v>
      </c>
      <c r="AC86" s="33">
        <f t="shared" si="12"/>
        <v>17433</v>
      </c>
      <c r="AD86" s="33">
        <f t="shared" si="12"/>
        <v>17958</v>
      </c>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c r="AMG86"/>
      <c r="AMH86"/>
      <c r="AMI86"/>
      <c r="AMJ86"/>
      <c r="AMK86"/>
      <c r="AML86"/>
      <c r="AMM86"/>
      <c r="AMN86"/>
      <c r="AMO86"/>
      <c r="AMP86"/>
      <c r="AMQ86"/>
      <c r="AMR86"/>
      <c r="AMS86"/>
      <c r="AMT86"/>
      <c r="AMU86"/>
      <c r="AMV86"/>
      <c r="AMW86"/>
      <c r="AMX86"/>
      <c r="AMY86"/>
      <c r="AMZ86"/>
      <c r="ANA86"/>
      <c r="ANB86"/>
      <c r="ANC86"/>
      <c r="AND86"/>
      <c r="ANE86"/>
      <c r="ANF86"/>
      <c r="ANG86"/>
      <c r="ANH86"/>
      <c r="ANI86"/>
      <c r="ANJ86"/>
      <c r="ANK86"/>
      <c r="ANL86"/>
      <c r="ANM86"/>
      <c r="ANN86"/>
      <c r="ANO86"/>
      <c r="ANP86"/>
      <c r="ANQ86"/>
      <c r="ANR86"/>
      <c r="ANS86"/>
      <c r="ANT86"/>
      <c r="ANU86"/>
      <c r="ANV86"/>
      <c r="ANW86"/>
      <c r="ANX86"/>
      <c r="ANY86"/>
      <c r="ANZ86"/>
      <c r="AOA86"/>
      <c r="AOB86"/>
      <c r="AOC86"/>
      <c r="AOD86"/>
      <c r="AOE86"/>
      <c r="AOF86"/>
      <c r="AOG86"/>
      <c r="AOH86"/>
      <c r="AOI86"/>
      <c r="AOJ86"/>
      <c r="AOK86"/>
      <c r="AOL86"/>
      <c r="AOM86"/>
      <c r="AON86"/>
      <c r="AOO86"/>
      <c r="AOP86"/>
      <c r="AOQ86"/>
      <c r="AOR86"/>
      <c r="AOS86"/>
      <c r="AOT86"/>
      <c r="AOU86"/>
      <c r="AOV86"/>
      <c r="AOW86"/>
      <c r="AOX86"/>
      <c r="AOY86"/>
      <c r="AOZ86"/>
      <c r="APA86"/>
      <c r="APB86"/>
      <c r="APC86"/>
      <c r="APD86"/>
      <c r="APE86"/>
      <c r="APF86"/>
      <c r="APG86"/>
      <c r="APH86"/>
      <c r="API86"/>
      <c r="APJ86"/>
      <c r="APK86"/>
      <c r="APL86"/>
      <c r="APM86"/>
      <c r="APN86"/>
      <c r="APO86"/>
      <c r="APP86"/>
      <c r="APQ86"/>
      <c r="APR86"/>
      <c r="APS86"/>
      <c r="APT86"/>
      <c r="APU86"/>
      <c r="APV86"/>
      <c r="APW86"/>
      <c r="APX86"/>
      <c r="APY86"/>
      <c r="APZ86"/>
      <c r="AQA86"/>
      <c r="AQB86"/>
      <c r="AQC86"/>
      <c r="AQD86"/>
      <c r="AQE86"/>
      <c r="AQF86"/>
      <c r="AQG86"/>
      <c r="AQH86"/>
      <c r="AQI86"/>
      <c r="AQJ86"/>
      <c r="AQK86"/>
      <c r="AQL86"/>
      <c r="AQM86"/>
      <c r="AQN86"/>
      <c r="AQO86"/>
      <c r="AQP86"/>
      <c r="AQQ86"/>
      <c r="AQR86"/>
      <c r="AQS86"/>
      <c r="AQT86"/>
      <c r="AQU86"/>
      <c r="AQV86"/>
      <c r="AQW86"/>
      <c r="AQX86"/>
      <c r="AQY86"/>
      <c r="AQZ86"/>
      <c r="ARA86"/>
      <c r="ARB86"/>
      <c r="ARC86"/>
      <c r="ARD86"/>
      <c r="ARE86"/>
      <c r="ARF86"/>
      <c r="ARG86"/>
      <c r="ARH86"/>
      <c r="ARI86"/>
      <c r="ARJ86"/>
      <c r="ARK86"/>
      <c r="ARL86"/>
      <c r="ARM86"/>
      <c r="ARN86"/>
      <c r="ARO86"/>
      <c r="ARP86"/>
      <c r="ARQ86"/>
      <c r="ARR86"/>
      <c r="ARS86"/>
      <c r="ART86"/>
      <c r="ARU86"/>
      <c r="ARV86"/>
      <c r="ARW86"/>
      <c r="ARX86"/>
      <c r="ARY86"/>
      <c r="ARZ86"/>
      <c r="ASA86"/>
      <c r="ASB86"/>
      <c r="ASC86"/>
      <c r="ASD86"/>
      <c r="ASE86"/>
      <c r="ASF86"/>
      <c r="ASG86"/>
      <c r="ASH86"/>
      <c r="ASI86"/>
      <c r="ASJ86"/>
      <c r="ASK86"/>
      <c r="ASL86"/>
      <c r="ASM86"/>
      <c r="ASN86"/>
      <c r="ASO86"/>
      <c r="ASP86"/>
      <c r="ASQ86"/>
      <c r="ASR86"/>
      <c r="ASS86"/>
      <c r="AST86"/>
      <c r="ASU86"/>
      <c r="ASV86"/>
      <c r="ASW86"/>
      <c r="ASX86"/>
      <c r="ASY86"/>
      <c r="ASZ86"/>
      <c r="ATA86"/>
      <c r="ATB86"/>
      <c r="ATC86"/>
      <c r="ATD86"/>
      <c r="ATE86"/>
      <c r="ATF86"/>
      <c r="ATG86"/>
      <c r="ATH86"/>
      <c r="ATI86"/>
      <c r="ATJ86"/>
      <c r="ATK86"/>
      <c r="ATL86"/>
      <c r="ATM86"/>
      <c r="ATN86"/>
      <c r="ATO86"/>
      <c r="ATP86"/>
      <c r="ATQ86"/>
      <c r="ATR86"/>
      <c r="ATS86"/>
      <c r="ATT86"/>
      <c r="ATU86"/>
      <c r="ATV86"/>
      <c r="ATW86"/>
      <c r="ATX86"/>
      <c r="ATY86"/>
      <c r="ATZ86"/>
      <c r="AUA86"/>
      <c r="AUB86"/>
      <c r="AUC86"/>
      <c r="AUD86"/>
      <c r="AUE86"/>
      <c r="AUF86"/>
      <c r="AUG86"/>
      <c r="AUH86"/>
      <c r="AUI86"/>
      <c r="AUJ86"/>
      <c r="AUK86"/>
      <c r="AUL86"/>
      <c r="AUM86"/>
      <c r="AUN86"/>
      <c r="AUO86"/>
      <c r="AUP86"/>
      <c r="AUQ86"/>
      <c r="AUR86"/>
      <c r="AUS86"/>
      <c r="AUT86"/>
      <c r="AUU86"/>
      <c r="AUV86"/>
      <c r="AUW86"/>
      <c r="AUX86"/>
      <c r="AUY86"/>
      <c r="AUZ86"/>
      <c r="AVA86"/>
      <c r="AVB86"/>
      <c r="AVC86"/>
      <c r="AVD86"/>
      <c r="AVE86"/>
      <c r="AVF86"/>
      <c r="AVG86"/>
      <c r="AVH86"/>
      <c r="AVI86"/>
      <c r="AVJ86"/>
      <c r="AVK86"/>
      <c r="AVL86"/>
      <c r="AVM86"/>
      <c r="AVN86"/>
      <c r="AVO86"/>
      <c r="AVP86"/>
      <c r="AVQ86"/>
      <c r="AVR86"/>
      <c r="AVS86"/>
      <c r="AVT86"/>
      <c r="AVU86"/>
      <c r="AVV86"/>
      <c r="AVW86"/>
      <c r="AVX86"/>
      <c r="AVY86"/>
      <c r="AVZ86"/>
      <c r="AWA86"/>
      <c r="AWB86"/>
      <c r="AWC86"/>
      <c r="AWD86"/>
      <c r="AWE86"/>
      <c r="AWF86"/>
      <c r="AWG86"/>
      <c r="AWH86"/>
      <c r="AWI86"/>
      <c r="AWJ86"/>
      <c r="AWK86"/>
      <c r="AWL86"/>
      <c r="AWM86"/>
      <c r="AWN86"/>
      <c r="AWO86"/>
      <c r="AWP86"/>
      <c r="AWQ86"/>
      <c r="AWR86"/>
      <c r="AWS86"/>
      <c r="AWT86"/>
      <c r="AWU86"/>
      <c r="AWV86"/>
      <c r="AWW86"/>
      <c r="AWX86"/>
      <c r="AWY86"/>
      <c r="AWZ86"/>
      <c r="AXA86"/>
      <c r="AXB86"/>
      <c r="AXC86"/>
      <c r="AXD86"/>
      <c r="AXE86"/>
      <c r="AXF86"/>
      <c r="AXG86"/>
      <c r="AXH86"/>
      <c r="AXI86"/>
      <c r="AXJ86"/>
      <c r="AXK86"/>
      <c r="AXL86"/>
      <c r="AXM86"/>
      <c r="AXN86"/>
      <c r="AXO86"/>
      <c r="AXP86"/>
      <c r="AXQ86"/>
      <c r="AXR86"/>
      <c r="AXS86"/>
      <c r="AXT86"/>
      <c r="AXU86"/>
      <c r="AXV86"/>
      <c r="AXW86"/>
      <c r="AXX86"/>
      <c r="AXY86"/>
      <c r="AXZ86"/>
      <c r="AYA86"/>
      <c r="AYB86"/>
      <c r="AYC86"/>
      <c r="AYD86"/>
      <c r="AYE86"/>
      <c r="AYF86"/>
      <c r="AYG86"/>
      <c r="AYH86"/>
      <c r="AYI86"/>
      <c r="AYJ86"/>
      <c r="AYK86"/>
      <c r="AYL86"/>
      <c r="AYM86"/>
      <c r="AYN86"/>
      <c r="AYO86"/>
      <c r="AYP86"/>
      <c r="AYQ86"/>
      <c r="AYR86"/>
      <c r="AYS86"/>
      <c r="AYT86"/>
      <c r="AYU86"/>
      <c r="AYV86"/>
      <c r="AYW86"/>
      <c r="AYX86"/>
      <c r="AYY86"/>
      <c r="AYZ86"/>
      <c r="AZA86"/>
      <c r="AZB86"/>
      <c r="AZC86"/>
      <c r="AZD86"/>
      <c r="AZE86"/>
      <c r="AZF86"/>
      <c r="AZG86"/>
      <c r="AZH86"/>
      <c r="AZI86"/>
      <c r="AZJ86"/>
      <c r="AZK86"/>
      <c r="AZL86"/>
      <c r="AZM86"/>
      <c r="AZN86"/>
      <c r="AZO86"/>
      <c r="AZP86"/>
      <c r="AZQ86"/>
      <c r="AZR86"/>
      <c r="AZS86"/>
      <c r="AZT86"/>
      <c r="AZU86"/>
      <c r="AZV86"/>
      <c r="AZW86"/>
      <c r="AZX86"/>
      <c r="AZY86"/>
      <c r="AZZ86"/>
      <c r="BAA86"/>
      <c r="BAB86"/>
      <c r="BAC86"/>
      <c r="BAD86"/>
      <c r="BAE86"/>
      <c r="BAF86"/>
      <c r="BAG86"/>
      <c r="BAH86"/>
      <c r="BAI86"/>
      <c r="BAJ86"/>
      <c r="BAK86"/>
      <c r="BAL86"/>
      <c r="BAM86"/>
      <c r="BAN86"/>
      <c r="BAO86"/>
      <c r="BAP86"/>
      <c r="BAQ86"/>
      <c r="BAR86"/>
      <c r="BAS86"/>
      <c r="BAT86"/>
      <c r="BAU86"/>
      <c r="BAV86"/>
      <c r="BAW86"/>
      <c r="BAX86"/>
      <c r="BAY86"/>
      <c r="BAZ86"/>
      <c r="BBA86"/>
      <c r="BBB86"/>
      <c r="BBC86"/>
      <c r="BBD86"/>
      <c r="BBE86"/>
      <c r="BBF86"/>
      <c r="BBG86"/>
      <c r="BBH86"/>
      <c r="BBI86"/>
      <c r="BBJ86"/>
      <c r="BBK86"/>
      <c r="BBL86"/>
      <c r="BBM86"/>
      <c r="BBN86"/>
      <c r="BBO86"/>
      <c r="BBP86"/>
      <c r="BBQ86"/>
      <c r="BBR86"/>
      <c r="BBS86"/>
      <c r="BBT86"/>
      <c r="BBU86"/>
      <c r="BBV86"/>
      <c r="BBW86"/>
      <c r="BBX86"/>
      <c r="BBY86"/>
      <c r="BBZ86"/>
      <c r="BCA86"/>
      <c r="BCB86"/>
      <c r="BCC86"/>
      <c r="BCD86"/>
      <c r="BCE86"/>
      <c r="BCF86"/>
      <c r="BCG86"/>
      <c r="BCH86"/>
      <c r="BCI86"/>
      <c r="BCJ86"/>
      <c r="BCK86"/>
      <c r="BCL86"/>
      <c r="BCM86"/>
      <c r="BCN86"/>
      <c r="BCO86"/>
      <c r="BCP86"/>
      <c r="BCQ86"/>
      <c r="BCR86"/>
      <c r="BCS86"/>
      <c r="BCT86"/>
      <c r="BCU86"/>
      <c r="BCV86"/>
      <c r="BCW86"/>
      <c r="BCX86"/>
      <c r="BCY86"/>
      <c r="BCZ86"/>
      <c r="BDA86"/>
      <c r="BDB86"/>
      <c r="BDC86"/>
      <c r="BDD86"/>
      <c r="BDE86"/>
      <c r="BDF86"/>
      <c r="BDG86"/>
      <c r="BDH86"/>
      <c r="BDI86"/>
      <c r="BDJ86"/>
      <c r="BDK86"/>
      <c r="BDL86"/>
      <c r="BDM86"/>
      <c r="BDN86"/>
      <c r="BDO86"/>
      <c r="BDP86"/>
      <c r="BDQ86"/>
      <c r="BDR86"/>
      <c r="BDS86"/>
      <c r="BDT86"/>
      <c r="BDU86"/>
      <c r="BDV86"/>
      <c r="BDW86"/>
      <c r="BDX86"/>
      <c r="BDY86"/>
      <c r="BDZ86"/>
      <c r="BEA86"/>
      <c r="BEB86"/>
      <c r="BEC86"/>
      <c r="BED86"/>
      <c r="BEE86"/>
      <c r="BEF86"/>
      <c r="BEG86"/>
      <c r="BEH86"/>
      <c r="BEI86"/>
      <c r="BEJ86"/>
      <c r="BEK86"/>
      <c r="BEL86"/>
      <c r="BEM86"/>
      <c r="BEN86"/>
      <c r="BEO86"/>
      <c r="BEP86"/>
      <c r="BEQ86"/>
      <c r="BER86"/>
      <c r="BES86"/>
      <c r="BET86"/>
      <c r="BEU86"/>
      <c r="BEV86"/>
      <c r="BEW86"/>
      <c r="BEX86"/>
      <c r="BEY86"/>
      <c r="BEZ86"/>
      <c r="BFA86"/>
      <c r="BFB86"/>
      <c r="BFC86"/>
      <c r="BFD86"/>
      <c r="BFE86"/>
      <c r="BFF86"/>
      <c r="BFG86"/>
      <c r="BFH86"/>
      <c r="BFI86"/>
      <c r="BFJ86"/>
      <c r="BFK86"/>
      <c r="BFL86"/>
      <c r="BFM86"/>
      <c r="BFN86"/>
      <c r="BFO86"/>
      <c r="BFP86"/>
      <c r="BFQ86"/>
      <c r="BFR86"/>
      <c r="BFS86"/>
      <c r="BFT86"/>
      <c r="BFU86"/>
      <c r="BFV86"/>
      <c r="BFW86"/>
      <c r="BFX86"/>
      <c r="BFY86"/>
      <c r="BFZ86"/>
      <c r="BGA86"/>
      <c r="BGB86"/>
      <c r="BGC86"/>
      <c r="BGD86"/>
      <c r="BGE86"/>
      <c r="BGF86"/>
      <c r="BGG86"/>
      <c r="BGH86"/>
      <c r="BGI86"/>
      <c r="BGJ86"/>
      <c r="BGK86"/>
      <c r="BGL86"/>
      <c r="BGM86"/>
      <c r="BGN86"/>
      <c r="BGO86"/>
      <c r="BGP86"/>
      <c r="BGQ86"/>
      <c r="BGR86"/>
      <c r="BGS86"/>
      <c r="BGT86"/>
      <c r="BGU86"/>
      <c r="BGV86"/>
      <c r="BGW86"/>
      <c r="BGX86"/>
      <c r="BGY86"/>
      <c r="BGZ86"/>
      <c r="BHA86"/>
      <c r="BHB86"/>
      <c r="BHC86"/>
      <c r="BHD86"/>
      <c r="BHE86"/>
      <c r="BHF86"/>
      <c r="BHG86"/>
      <c r="BHH86"/>
      <c r="BHI86"/>
      <c r="BHJ86"/>
      <c r="BHK86"/>
      <c r="BHL86"/>
      <c r="BHM86"/>
      <c r="BHN86"/>
      <c r="BHO86"/>
      <c r="BHP86"/>
      <c r="BHQ86"/>
      <c r="BHR86"/>
      <c r="BHS86"/>
      <c r="BHT86"/>
      <c r="BHU86"/>
      <c r="BHV86"/>
      <c r="BHW86"/>
      <c r="BHX86"/>
      <c r="BHY86"/>
      <c r="BHZ86"/>
      <c r="BIA86"/>
      <c r="BIB86"/>
      <c r="BIC86"/>
      <c r="BID86"/>
      <c r="BIE86"/>
      <c r="BIF86"/>
      <c r="BIG86"/>
      <c r="BIH86"/>
      <c r="BII86"/>
      <c r="BIJ86"/>
      <c r="BIK86"/>
      <c r="BIL86"/>
      <c r="BIM86"/>
      <c r="BIN86"/>
      <c r="BIO86"/>
      <c r="BIP86"/>
      <c r="BIQ86"/>
      <c r="BIR86"/>
      <c r="BIS86"/>
      <c r="BIT86"/>
      <c r="BIU86"/>
      <c r="BIV86"/>
      <c r="BIW86"/>
      <c r="BIX86"/>
      <c r="BIY86"/>
      <c r="BIZ86"/>
      <c r="BJA86"/>
      <c r="BJB86"/>
      <c r="BJC86"/>
      <c r="BJD86"/>
      <c r="BJE86"/>
      <c r="BJF86"/>
      <c r="BJG86"/>
      <c r="BJH86"/>
      <c r="BJI86"/>
      <c r="BJJ86"/>
      <c r="BJK86"/>
      <c r="BJL86"/>
      <c r="BJM86"/>
      <c r="BJN86"/>
      <c r="BJO86"/>
      <c r="BJP86"/>
      <c r="BJQ86"/>
      <c r="BJR86"/>
      <c r="BJS86"/>
      <c r="BJT86"/>
      <c r="BJU86"/>
      <c r="BJV86"/>
      <c r="BJW86"/>
      <c r="BJX86"/>
      <c r="BJY86"/>
      <c r="BJZ86"/>
      <c r="BKA86"/>
      <c r="BKB86"/>
      <c r="BKC86"/>
      <c r="BKD86"/>
      <c r="BKE86"/>
      <c r="BKF86"/>
      <c r="BKG86"/>
      <c r="BKH86"/>
      <c r="BKI86"/>
      <c r="BKJ86"/>
      <c r="BKK86"/>
      <c r="BKL86"/>
      <c r="BKM86"/>
      <c r="BKN86"/>
      <c r="BKO86"/>
      <c r="BKP86"/>
      <c r="BKQ86"/>
      <c r="BKR86"/>
      <c r="BKS86"/>
      <c r="BKT86"/>
      <c r="BKU86"/>
      <c r="BKV86"/>
      <c r="BKW86"/>
      <c r="BKX86"/>
      <c r="BKY86"/>
      <c r="BKZ86"/>
      <c r="BLA86"/>
      <c r="BLB86"/>
      <c r="BLC86"/>
      <c r="BLD86"/>
      <c r="BLE86"/>
      <c r="BLF86"/>
      <c r="BLG86"/>
      <c r="BLH86"/>
      <c r="BLI86"/>
      <c r="BLJ86"/>
      <c r="BLK86"/>
      <c r="BLL86"/>
      <c r="BLM86"/>
      <c r="BLN86"/>
      <c r="BLO86"/>
      <c r="BLP86"/>
      <c r="BLQ86"/>
      <c r="BLR86"/>
      <c r="BLS86"/>
      <c r="BLT86"/>
      <c r="BLU86"/>
      <c r="BLV86"/>
      <c r="BLW86"/>
      <c r="BLX86"/>
      <c r="BLY86"/>
      <c r="BLZ86"/>
      <c r="BMA86"/>
      <c r="BMB86"/>
      <c r="BMC86"/>
      <c r="BMD86"/>
      <c r="BME86"/>
      <c r="BMF86"/>
      <c r="BMG86"/>
      <c r="BMH86"/>
      <c r="BMI86"/>
      <c r="BMJ86"/>
      <c r="BMK86"/>
      <c r="BML86"/>
      <c r="BMM86"/>
      <c r="BMN86"/>
      <c r="BMO86"/>
      <c r="BMP86"/>
      <c r="BMQ86"/>
      <c r="BMR86"/>
      <c r="BMS86"/>
      <c r="BMT86"/>
      <c r="BMU86"/>
      <c r="BMV86"/>
      <c r="BMW86"/>
      <c r="BMX86"/>
      <c r="BMY86"/>
      <c r="BMZ86"/>
      <c r="BNA86"/>
      <c r="BNB86"/>
      <c r="BNC86"/>
      <c r="BND86"/>
      <c r="BNE86"/>
      <c r="BNF86"/>
      <c r="BNG86"/>
      <c r="BNH86"/>
      <c r="BNI86"/>
      <c r="BNJ86"/>
      <c r="BNK86"/>
      <c r="BNL86"/>
      <c r="BNM86"/>
      <c r="BNN86"/>
      <c r="BNO86"/>
      <c r="BNP86"/>
      <c r="BNQ86"/>
      <c r="BNR86"/>
      <c r="BNS86"/>
      <c r="BNT86"/>
      <c r="BNU86"/>
      <c r="BNV86"/>
      <c r="BNW86"/>
      <c r="BNX86"/>
      <c r="BNY86"/>
      <c r="BNZ86"/>
      <c r="BOA86"/>
      <c r="BOB86"/>
      <c r="BOC86"/>
      <c r="BOD86"/>
      <c r="BOE86"/>
      <c r="BOF86"/>
      <c r="BOG86"/>
      <c r="BOH86"/>
      <c r="BOI86"/>
      <c r="BOJ86"/>
      <c r="BOK86"/>
      <c r="BOL86"/>
      <c r="BOM86"/>
      <c r="BON86"/>
      <c r="BOO86"/>
      <c r="BOP86"/>
      <c r="BOQ86"/>
      <c r="BOR86"/>
      <c r="BOS86"/>
      <c r="BOT86"/>
      <c r="BOU86"/>
      <c r="BOV86"/>
      <c r="BOW86"/>
      <c r="BOX86"/>
      <c r="BOY86"/>
      <c r="BOZ86"/>
      <c r="BPA86"/>
      <c r="BPB86"/>
      <c r="BPC86"/>
      <c r="BPD86"/>
      <c r="BPE86"/>
      <c r="BPF86"/>
      <c r="BPG86"/>
      <c r="BPH86"/>
      <c r="BPI86"/>
      <c r="BPJ86"/>
      <c r="BPK86"/>
      <c r="BPL86"/>
      <c r="BPM86"/>
      <c r="BPN86"/>
      <c r="BPO86"/>
      <c r="BPP86"/>
      <c r="BPQ86"/>
      <c r="BPR86"/>
      <c r="BPS86"/>
      <c r="BPT86"/>
      <c r="BPU86"/>
      <c r="BPV86"/>
      <c r="BPW86"/>
      <c r="BPX86"/>
      <c r="BPY86"/>
      <c r="BPZ86"/>
      <c r="BQA86"/>
      <c r="BQB86"/>
      <c r="BQC86"/>
      <c r="BQD86"/>
      <c r="BQE86"/>
      <c r="BQF86"/>
      <c r="BQG86"/>
      <c r="BQH86"/>
      <c r="BQI86"/>
      <c r="BQJ86"/>
      <c r="BQK86"/>
      <c r="BQL86"/>
      <c r="BQM86"/>
      <c r="BQN86"/>
      <c r="BQO86"/>
      <c r="BQP86"/>
      <c r="BQQ86"/>
      <c r="BQR86"/>
      <c r="BQS86"/>
      <c r="BQT86"/>
      <c r="BQU86"/>
      <c r="BQV86"/>
      <c r="BQW86"/>
      <c r="BQX86"/>
      <c r="BQY86"/>
      <c r="BQZ86"/>
      <c r="BRA86"/>
      <c r="BRB86"/>
      <c r="BRC86"/>
      <c r="BRD86"/>
      <c r="BRE86"/>
      <c r="BRF86"/>
      <c r="BRG86"/>
      <c r="BRH86"/>
      <c r="BRI86"/>
      <c r="BRJ86"/>
      <c r="BRK86"/>
      <c r="BRL86"/>
      <c r="BRM86"/>
      <c r="BRN86"/>
      <c r="BRO86"/>
      <c r="BRP86"/>
      <c r="BRQ86"/>
      <c r="BRR86"/>
      <c r="BRS86"/>
      <c r="BRT86"/>
      <c r="BRU86"/>
      <c r="BRV86"/>
      <c r="BRW86"/>
      <c r="BRX86"/>
      <c r="BRY86"/>
      <c r="BRZ86"/>
      <c r="BSA86"/>
      <c r="BSB86"/>
      <c r="BSC86"/>
      <c r="BSD86"/>
      <c r="BSE86"/>
      <c r="BSF86"/>
      <c r="BSG86"/>
      <c r="BSH86"/>
      <c r="BSI86"/>
      <c r="BSJ86"/>
      <c r="BSK86"/>
      <c r="BSL86"/>
      <c r="BSM86"/>
      <c r="BSN86"/>
      <c r="BSO86"/>
      <c r="BSP86"/>
      <c r="BSQ86"/>
      <c r="BSR86"/>
      <c r="BSS86"/>
      <c r="BST86"/>
      <c r="BSU86"/>
      <c r="BSV86"/>
      <c r="BSW86"/>
      <c r="BSX86"/>
      <c r="BSY86"/>
      <c r="BSZ86"/>
      <c r="BTA86"/>
      <c r="BTB86"/>
      <c r="BTC86"/>
      <c r="BTD86"/>
      <c r="BTE86"/>
      <c r="BTF86"/>
      <c r="BTG86"/>
      <c r="BTH86"/>
      <c r="BTI86"/>
      <c r="BTJ86"/>
      <c r="BTK86"/>
      <c r="BTL86"/>
      <c r="BTM86"/>
      <c r="BTN86"/>
      <c r="BTO86"/>
      <c r="BTP86"/>
      <c r="BTQ86"/>
      <c r="BTR86"/>
      <c r="BTS86"/>
      <c r="BTT86"/>
      <c r="BTU86"/>
      <c r="BTV86"/>
      <c r="BTW86"/>
      <c r="BTX86"/>
      <c r="BTY86"/>
      <c r="BTZ86"/>
      <c r="BUA86"/>
      <c r="BUB86"/>
      <c r="BUC86"/>
      <c r="BUD86"/>
      <c r="BUE86"/>
      <c r="BUF86"/>
      <c r="BUG86"/>
      <c r="BUH86"/>
      <c r="BUI86"/>
      <c r="BUJ86"/>
      <c r="BUK86"/>
      <c r="BUL86"/>
      <c r="BUM86"/>
      <c r="BUN86"/>
      <c r="BUO86"/>
      <c r="BUP86"/>
      <c r="BUQ86"/>
      <c r="BUR86"/>
      <c r="BUS86"/>
      <c r="BUT86"/>
      <c r="BUU86"/>
      <c r="BUV86"/>
      <c r="BUW86"/>
      <c r="BUX86"/>
      <c r="BUY86"/>
      <c r="BUZ86"/>
      <c r="BVA86"/>
      <c r="BVB86"/>
      <c r="BVC86"/>
      <c r="BVD86"/>
      <c r="BVE86"/>
      <c r="BVF86"/>
      <c r="BVG86"/>
      <c r="BVH86"/>
      <c r="BVI86"/>
      <c r="BVJ86"/>
      <c r="BVK86"/>
      <c r="BVL86"/>
      <c r="BVM86"/>
      <c r="BVN86"/>
      <c r="BVO86"/>
      <c r="BVP86"/>
      <c r="BVQ86"/>
      <c r="BVR86"/>
      <c r="BVS86"/>
      <c r="BVT86"/>
      <c r="BVU86"/>
      <c r="BVV86"/>
      <c r="BVW86"/>
      <c r="BVX86"/>
      <c r="BVY86"/>
      <c r="BVZ86"/>
      <c r="BWA86"/>
      <c r="BWB86"/>
      <c r="BWC86"/>
      <c r="BWD86"/>
      <c r="BWE86"/>
      <c r="BWF86"/>
      <c r="BWG86"/>
      <c r="BWH86"/>
      <c r="BWI86"/>
      <c r="BWJ86"/>
      <c r="BWK86"/>
      <c r="BWL86"/>
      <c r="BWM86"/>
      <c r="BWN86"/>
      <c r="BWO86"/>
      <c r="BWP86"/>
      <c r="BWQ86"/>
      <c r="BWR86"/>
      <c r="BWS86"/>
      <c r="BWT86"/>
      <c r="BWU86"/>
      <c r="BWV86"/>
      <c r="BWW86"/>
      <c r="BWX86"/>
      <c r="BWY86"/>
      <c r="BWZ86"/>
      <c r="BXA86"/>
      <c r="BXB86"/>
      <c r="BXC86"/>
      <c r="BXD86"/>
      <c r="BXE86"/>
      <c r="BXF86"/>
      <c r="BXG86"/>
      <c r="BXH86"/>
      <c r="BXI86"/>
      <c r="BXJ86"/>
      <c r="BXK86"/>
      <c r="BXL86"/>
      <c r="BXM86"/>
      <c r="BXN86"/>
      <c r="BXO86"/>
      <c r="BXP86"/>
      <c r="BXQ86"/>
      <c r="BXR86"/>
      <c r="BXS86"/>
      <c r="BXT86"/>
      <c r="BXU86"/>
      <c r="BXV86"/>
      <c r="BXW86"/>
      <c r="BXX86"/>
      <c r="BXY86"/>
      <c r="BXZ86"/>
      <c r="BYA86"/>
      <c r="BYB86"/>
      <c r="BYC86"/>
      <c r="BYD86"/>
      <c r="BYE86"/>
      <c r="BYF86"/>
      <c r="BYG86"/>
      <c r="BYH86"/>
      <c r="BYI86"/>
      <c r="BYJ86"/>
      <c r="BYK86"/>
      <c r="BYL86"/>
      <c r="BYM86"/>
      <c r="BYN86"/>
      <c r="BYO86"/>
      <c r="BYP86"/>
      <c r="BYQ86"/>
      <c r="BYR86"/>
      <c r="BYS86"/>
      <c r="BYT86"/>
      <c r="BYU86"/>
      <c r="BYV86"/>
      <c r="BYW86"/>
      <c r="BYX86"/>
      <c r="BYY86"/>
      <c r="BYZ86"/>
      <c r="BZA86"/>
      <c r="BZB86"/>
      <c r="BZC86"/>
      <c r="BZD86"/>
      <c r="BZE86"/>
      <c r="BZF86"/>
      <c r="BZG86"/>
      <c r="BZH86"/>
      <c r="BZI86"/>
      <c r="BZJ86"/>
      <c r="BZK86"/>
      <c r="BZL86"/>
      <c r="BZM86"/>
      <c r="BZN86"/>
      <c r="BZO86"/>
      <c r="BZP86"/>
      <c r="BZQ86"/>
      <c r="BZR86"/>
      <c r="BZS86"/>
      <c r="BZT86"/>
      <c r="BZU86"/>
      <c r="BZV86"/>
      <c r="BZW86"/>
      <c r="BZX86"/>
      <c r="BZY86"/>
      <c r="BZZ86"/>
      <c r="CAA86"/>
      <c r="CAB86"/>
      <c r="CAC86"/>
      <c r="CAD86"/>
      <c r="CAE86"/>
      <c r="CAF86"/>
      <c r="CAG86"/>
      <c r="CAH86"/>
      <c r="CAI86"/>
      <c r="CAJ86"/>
      <c r="CAK86"/>
      <c r="CAL86"/>
      <c r="CAM86"/>
      <c r="CAN86"/>
      <c r="CAO86"/>
      <c r="CAP86"/>
      <c r="CAQ86"/>
      <c r="CAR86"/>
      <c r="CAS86"/>
      <c r="CAT86"/>
      <c r="CAU86"/>
      <c r="CAV86"/>
      <c r="CAW86"/>
      <c r="CAX86"/>
      <c r="CAY86"/>
      <c r="CAZ86"/>
      <c r="CBA86"/>
      <c r="CBB86"/>
      <c r="CBC86"/>
      <c r="CBD86"/>
      <c r="CBE86"/>
      <c r="CBF86"/>
      <c r="CBG86"/>
      <c r="CBH86"/>
      <c r="CBI86"/>
      <c r="CBJ86"/>
      <c r="CBK86"/>
      <c r="CBL86"/>
      <c r="CBM86"/>
      <c r="CBN86"/>
      <c r="CBO86"/>
      <c r="CBP86"/>
      <c r="CBQ86"/>
      <c r="CBR86"/>
      <c r="CBS86"/>
      <c r="CBT86"/>
      <c r="CBU86"/>
      <c r="CBV86"/>
      <c r="CBW86"/>
      <c r="CBX86"/>
      <c r="CBY86"/>
      <c r="CBZ86"/>
      <c r="CCA86"/>
      <c r="CCB86"/>
      <c r="CCC86"/>
      <c r="CCD86"/>
      <c r="CCE86"/>
      <c r="CCF86"/>
      <c r="CCG86"/>
      <c r="CCH86"/>
      <c r="CCI86"/>
      <c r="CCJ86"/>
      <c r="CCK86"/>
      <c r="CCL86"/>
      <c r="CCM86"/>
      <c r="CCN86"/>
      <c r="CCO86"/>
      <c r="CCP86"/>
      <c r="CCQ86"/>
      <c r="CCR86"/>
      <c r="CCS86"/>
      <c r="CCT86"/>
      <c r="CCU86"/>
      <c r="CCV86"/>
      <c r="CCW86"/>
      <c r="CCX86"/>
      <c r="CCY86"/>
      <c r="CCZ86"/>
      <c r="CDA86"/>
      <c r="CDB86"/>
      <c r="CDC86"/>
      <c r="CDD86"/>
      <c r="CDE86"/>
      <c r="CDF86"/>
      <c r="CDG86"/>
      <c r="CDH86"/>
      <c r="CDI86"/>
      <c r="CDJ86"/>
      <c r="CDK86"/>
      <c r="CDL86"/>
      <c r="CDM86"/>
      <c r="CDN86"/>
      <c r="CDO86"/>
      <c r="CDP86"/>
      <c r="CDQ86"/>
      <c r="CDR86"/>
      <c r="CDS86"/>
      <c r="CDT86"/>
      <c r="CDU86"/>
      <c r="CDV86"/>
      <c r="CDW86"/>
      <c r="CDX86"/>
      <c r="CDY86"/>
      <c r="CDZ86"/>
      <c r="CEA86"/>
      <c r="CEB86"/>
      <c r="CEC86"/>
      <c r="CED86"/>
      <c r="CEE86"/>
      <c r="CEF86"/>
      <c r="CEG86"/>
      <c r="CEH86"/>
      <c r="CEI86"/>
      <c r="CEJ86"/>
      <c r="CEK86"/>
      <c r="CEL86"/>
      <c r="CEM86"/>
      <c r="CEN86"/>
      <c r="CEO86"/>
      <c r="CEP86"/>
      <c r="CEQ86"/>
      <c r="CER86"/>
      <c r="CES86"/>
      <c r="CET86"/>
      <c r="CEU86"/>
      <c r="CEV86"/>
      <c r="CEW86"/>
      <c r="CEX86"/>
      <c r="CEY86"/>
      <c r="CEZ86"/>
      <c r="CFA86"/>
      <c r="CFB86"/>
      <c r="CFC86"/>
      <c r="CFD86"/>
      <c r="CFE86"/>
      <c r="CFF86"/>
      <c r="CFG86"/>
      <c r="CFH86"/>
      <c r="CFI86"/>
      <c r="CFJ86"/>
      <c r="CFK86"/>
      <c r="CFL86"/>
      <c r="CFM86"/>
      <c r="CFN86"/>
      <c r="CFO86"/>
      <c r="CFP86"/>
      <c r="CFQ86"/>
      <c r="CFR86"/>
      <c r="CFS86"/>
      <c r="CFT86"/>
      <c r="CFU86"/>
      <c r="CFV86"/>
      <c r="CFW86"/>
      <c r="CFX86"/>
      <c r="CFY86"/>
      <c r="CFZ86"/>
      <c r="CGA86"/>
      <c r="CGB86"/>
      <c r="CGC86"/>
      <c r="CGD86"/>
      <c r="CGE86"/>
      <c r="CGF86"/>
      <c r="CGG86"/>
      <c r="CGH86"/>
      <c r="CGI86"/>
      <c r="CGJ86"/>
      <c r="CGK86"/>
      <c r="CGL86"/>
      <c r="CGM86"/>
      <c r="CGN86"/>
      <c r="CGO86"/>
      <c r="CGP86"/>
      <c r="CGQ86"/>
      <c r="CGR86"/>
      <c r="CGS86"/>
      <c r="CGT86"/>
      <c r="CGU86"/>
      <c r="CGV86"/>
      <c r="CGW86"/>
      <c r="CGX86"/>
      <c r="CGY86"/>
      <c r="CGZ86"/>
      <c r="CHA86"/>
      <c r="CHB86"/>
      <c r="CHC86"/>
      <c r="CHD86"/>
      <c r="CHE86"/>
      <c r="CHF86"/>
      <c r="CHG86"/>
      <c r="CHH86"/>
      <c r="CHI86"/>
      <c r="CHJ86"/>
      <c r="CHK86"/>
      <c r="CHL86"/>
      <c r="CHM86"/>
      <c r="CHN86"/>
      <c r="CHO86"/>
      <c r="CHP86"/>
      <c r="CHQ86"/>
      <c r="CHR86"/>
      <c r="CHS86"/>
      <c r="CHT86"/>
      <c r="CHU86"/>
      <c r="CHV86"/>
      <c r="CHW86"/>
      <c r="CHX86"/>
      <c r="CHY86"/>
      <c r="CHZ86"/>
      <c r="CIA86"/>
      <c r="CIB86"/>
      <c r="CIC86"/>
      <c r="CID86"/>
      <c r="CIE86"/>
      <c r="CIF86"/>
      <c r="CIG86"/>
      <c r="CIH86"/>
      <c r="CII86"/>
      <c r="CIJ86"/>
      <c r="CIK86"/>
      <c r="CIL86"/>
      <c r="CIM86"/>
      <c r="CIN86"/>
      <c r="CIO86"/>
      <c r="CIP86"/>
      <c r="CIQ86"/>
      <c r="CIR86"/>
      <c r="CIS86"/>
      <c r="CIT86"/>
      <c r="CIU86"/>
      <c r="CIV86"/>
      <c r="CIW86"/>
      <c r="CIX86"/>
      <c r="CIY86"/>
      <c r="CIZ86"/>
      <c r="CJA86"/>
      <c r="CJB86"/>
      <c r="CJC86"/>
      <c r="CJD86"/>
      <c r="CJE86"/>
      <c r="CJF86"/>
      <c r="CJG86"/>
      <c r="CJH86"/>
      <c r="CJI86"/>
      <c r="CJJ86"/>
      <c r="CJK86"/>
      <c r="CJL86"/>
      <c r="CJM86"/>
      <c r="CJN86"/>
      <c r="CJO86"/>
      <c r="CJP86"/>
      <c r="CJQ86"/>
      <c r="CJR86"/>
      <c r="CJS86"/>
      <c r="CJT86"/>
      <c r="CJU86"/>
      <c r="CJV86"/>
      <c r="CJW86"/>
      <c r="CJX86"/>
      <c r="CJY86"/>
      <c r="CJZ86"/>
      <c r="CKA86"/>
      <c r="CKB86"/>
      <c r="CKC86"/>
      <c r="CKD86"/>
      <c r="CKE86"/>
      <c r="CKF86"/>
      <c r="CKG86"/>
      <c r="CKH86"/>
      <c r="CKI86"/>
      <c r="CKJ86"/>
      <c r="CKK86"/>
      <c r="CKL86"/>
      <c r="CKM86"/>
      <c r="CKN86"/>
      <c r="CKO86"/>
      <c r="CKP86"/>
      <c r="CKQ86"/>
      <c r="CKR86"/>
      <c r="CKS86"/>
      <c r="CKT86"/>
      <c r="CKU86"/>
      <c r="CKV86"/>
      <c r="CKW86"/>
      <c r="CKX86"/>
      <c r="CKY86"/>
      <c r="CKZ86"/>
      <c r="CLA86"/>
      <c r="CLB86"/>
      <c r="CLC86"/>
      <c r="CLD86"/>
      <c r="CLE86"/>
      <c r="CLF86"/>
      <c r="CLG86"/>
      <c r="CLH86"/>
      <c r="CLI86"/>
      <c r="CLJ86"/>
      <c r="CLK86"/>
      <c r="CLL86"/>
      <c r="CLM86"/>
      <c r="CLN86"/>
      <c r="CLO86"/>
      <c r="CLP86"/>
      <c r="CLQ86"/>
      <c r="CLR86"/>
      <c r="CLS86"/>
      <c r="CLT86"/>
      <c r="CLU86"/>
      <c r="CLV86"/>
      <c r="CLW86"/>
      <c r="CLX86"/>
      <c r="CLY86"/>
      <c r="CLZ86"/>
      <c r="CMA86"/>
      <c r="CMB86"/>
      <c r="CMC86"/>
      <c r="CMD86"/>
      <c r="CME86"/>
      <c r="CMF86"/>
      <c r="CMG86"/>
      <c r="CMH86"/>
      <c r="CMI86"/>
      <c r="CMJ86"/>
      <c r="CMK86"/>
      <c r="CML86"/>
      <c r="CMM86"/>
      <c r="CMN86"/>
      <c r="CMO86"/>
      <c r="CMP86"/>
      <c r="CMQ86"/>
      <c r="CMR86"/>
      <c r="CMS86"/>
      <c r="CMT86"/>
      <c r="CMU86"/>
      <c r="CMV86"/>
      <c r="CMW86"/>
      <c r="CMX86"/>
      <c r="CMY86"/>
      <c r="CMZ86"/>
      <c r="CNA86"/>
      <c r="CNB86"/>
      <c r="CNC86"/>
      <c r="CND86"/>
      <c r="CNE86"/>
      <c r="CNF86"/>
      <c r="CNG86"/>
      <c r="CNH86"/>
      <c r="CNI86"/>
      <c r="CNJ86"/>
      <c r="CNK86"/>
      <c r="CNL86"/>
      <c r="CNM86"/>
      <c r="CNN86"/>
      <c r="CNO86"/>
      <c r="CNP86"/>
      <c r="CNQ86"/>
      <c r="CNR86"/>
      <c r="CNS86"/>
      <c r="CNT86"/>
      <c r="CNU86"/>
      <c r="CNV86"/>
      <c r="CNW86"/>
      <c r="CNX86"/>
      <c r="CNY86"/>
      <c r="CNZ86"/>
      <c r="COA86"/>
      <c r="COB86"/>
      <c r="COC86"/>
      <c r="COD86"/>
      <c r="COE86"/>
      <c r="COF86"/>
      <c r="COG86"/>
      <c r="COH86"/>
      <c r="COI86"/>
      <c r="COJ86"/>
      <c r="COK86"/>
      <c r="COL86"/>
      <c r="COM86"/>
      <c r="CON86"/>
      <c r="COO86"/>
      <c r="COP86"/>
      <c r="COQ86"/>
      <c r="COR86"/>
      <c r="COS86"/>
      <c r="COT86"/>
      <c r="COU86"/>
      <c r="COV86"/>
      <c r="COW86"/>
      <c r="COX86"/>
      <c r="COY86"/>
      <c r="COZ86"/>
      <c r="CPA86"/>
      <c r="CPB86"/>
      <c r="CPC86"/>
      <c r="CPD86"/>
      <c r="CPE86"/>
      <c r="CPF86"/>
      <c r="CPG86"/>
      <c r="CPH86"/>
      <c r="CPI86"/>
      <c r="CPJ86"/>
      <c r="CPK86"/>
      <c r="CPL86"/>
      <c r="CPM86"/>
      <c r="CPN86"/>
      <c r="CPO86"/>
      <c r="CPP86"/>
      <c r="CPQ86"/>
      <c r="CPR86"/>
      <c r="CPS86"/>
      <c r="CPT86"/>
      <c r="CPU86"/>
      <c r="CPV86"/>
      <c r="CPW86"/>
      <c r="CPX86"/>
      <c r="CPY86"/>
      <c r="CPZ86"/>
      <c r="CQA86"/>
      <c r="CQB86"/>
      <c r="CQC86"/>
      <c r="CQD86"/>
      <c r="CQE86"/>
      <c r="CQF86"/>
      <c r="CQG86"/>
      <c r="CQH86"/>
      <c r="CQI86"/>
      <c r="CQJ86"/>
      <c r="CQK86"/>
      <c r="CQL86"/>
      <c r="CQM86"/>
      <c r="CQN86"/>
      <c r="CQO86"/>
      <c r="CQP86"/>
      <c r="CQQ86"/>
      <c r="CQR86"/>
      <c r="CQS86"/>
      <c r="CQT86"/>
      <c r="CQU86"/>
      <c r="CQV86"/>
      <c r="CQW86"/>
      <c r="CQX86"/>
      <c r="CQY86"/>
      <c r="CQZ86"/>
      <c r="CRA86"/>
      <c r="CRB86"/>
      <c r="CRC86"/>
      <c r="CRD86"/>
      <c r="CRE86"/>
      <c r="CRF86"/>
      <c r="CRG86"/>
      <c r="CRH86"/>
      <c r="CRI86"/>
      <c r="CRJ86"/>
      <c r="CRK86"/>
      <c r="CRL86"/>
      <c r="CRM86"/>
      <c r="CRN86"/>
      <c r="CRO86"/>
      <c r="CRP86"/>
      <c r="CRQ86"/>
      <c r="CRR86"/>
      <c r="CRS86"/>
      <c r="CRT86"/>
      <c r="CRU86"/>
    </row>
    <row r="87" spans="2:2517" s="28" customFormat="1" ht="18" hidden="1" customHeight="1" x14ac:dyDescent="0.25">
      <c r="B87" s="17"/>
      <c r="C87" s="17"/>
      <c r="D87" s="17"/>
      <c r="E87" s="17"/>
      <c r="F87" s="17"/>
      <c r="G87" s="17" t="s">
        <v>25</v>
      </c>
      <c r="H87" s="17" t="s">
        <v>16</v>
      </c>
      <c r="I87" s="17"/>
      <c r="J87" s="17"/>
      <c r="K87" s="13"/>
      <c r="L87" s="17" t="s">
        <v>25</v>
      </c>
      <c r="M87" s="17" t="s">
        <v>16</v>
      </c>
      <c r="N87" s="17"/>
      <c r="O87" s="17"/>
      <c r="P87" s="13"/>
      <c r="Q87" s="17" t="s">
        <v>25</v>
      </c>
      <c r="R87" s="17" t="s">
        <v>16</v>
      </c>
      <c r="S87" s="16">
        <f t="shared" si="11"/>
        <v>0</v>
      </c>
      <c r="T87" s="16">
        <f t="shared" si="11"/>
        <v>0</v>
      </c>
      <c r="U87" s="16">
        <f t="shared" si="11"/>
        <v>0</v>
      </c>
      <c r="V87" s="16">
        <f t="shared" si="11"/>
        <v>0</v>
      </c>
      <c r="W87" s="16">
        <f t="shared" si="11"/>
        <v>0</v>
      </c>
      <c r="X87" s="17"/>
      <c r="Y87" s="33">
        <f t="shared" si="12"/>
        <v>28422</v>
      </c>
      <c r="Z87" s="33">
        <f t="shared" si="12"/>
        <v>28422</v>
      </c>
      <c r="AA87" s="33">
        <f t="shared" si="12"/>
        <v>28422</v>
      </c>
      <c r="AB87" s="33">
        <f t="shared" si="12"/>
        <v>28422</v>
      </c>
      <c r="AC87" s="33">
        <f t="shared" si="12"/>
        <v>28422</v>
      </c>
      <c r="AD87" s="33">
        <f t="shared" si="12"/>
        <v>28422</v>
      </c>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c r="AMG87"/>
      <c r="AMH87"/>
      <c r="AMI87"/>
      <c r="AMJ87"/>
      <c r="AMK87"/>
      <c r="AML87"/>
      <c r="AMM87"/>
      <c r="AMN87"/>
      <c r="AMO87"/>
      <c r="AMP87"/>
      <c r="AMQ87"/>
      <c r="AMR87"/>
      <c r="AMS87"/>
      <c r="AMT87"/>
      <c r="AMU87"/>
      <c r="AMV87"/>
      <c r="AMW87"/>
      <c r="AMX87"/>
      <c r="AMY87"/>
      <c r="AMZ87"/>
      <c r="ANA87"/>
      <c r="ANB87"/>
      <c r="ANC87"/>
      <c r="AND87"/>
      <c r="ANE87"/>
      <c r="ANF87"/>
      <c r="ANG87"/>
      <c r="ANH87"/>
      <c r="ANI87"/>
      <c r="ANJ87"/>
      <c r="ANK87"/>
      <c r="ANL87"/>
      <c r="ANM87"/>
      <c r="ANN87"/>
      <c r="ANO87"/>
      <c r="ANP87"/>
      <c r="ANQ87"/>
      <c r="ANR87"/>
      <c r="ANS87"/>
      <c r="ANT87"/>
      <c r="ANU87"/>
      <c r="ANV87"/>
      <c r="ANW87"/>
      <c r="ANX87"/>
      <c r="ANY87"/>
      <c r="ANZ87"/>
      <c r="AOA87"/>
      <c r="AOB87"/>
      <c r="AOC87"/>
      <c r="AOD87"/>
      <c r="AOE87"/>
      <c r="AOF87"/>
      <c r="AOG87"/>
      <c r="AOH87"/>
      <c r="AOI87"/>
      <c r="AOJ87"/>
      <c r="AOK87"/>
      <c r="AOL87"/>
      <c r="AOM87"/>
      <c r="AON87"/>
      <c r="AOO87"/>
      <c r="AOP87"/>
      <c r="AOQ87"/>
      <c r="AOR87"/>
      <c r="AOS87"/>
      <c r="AOT87"/>
      <c r="AOU87"/>
      <c r="AOV87"/>
      <c r="AOW87"/>
      <c r="AOX87"/>
      <c r="AOY87"/>
      <c r="AOZ87"/>
      <c r="APA87"/>
      <c r="APB87"/>
      <c r="APC87"/>
      <c r="APD87"/>
      <c r="APE87"/>
      <c r="APF87"/>
      <c r="APG87"/>
      <c r="APH87"/>
      <c r="API87"/>
      <c r="APJ87"/>
      <c r="APK87"/>
      <c r="APL87"/>
      <c r="APM87"/>
      <c r="APN87"/>
      <c r="APO87"/>
      <c r="APP87"/>
      <c r="APQ87"/>
      <c r="APR87"/>
      <c r="APS87"/>
      <c r="APT87"/>
      <c r="APU87"/>
      <c r="APV87"/>
      <c r="APW87"/>
      <c r="APX87"/>
      <c r="APY87"/>
      <c r="APZ87"/>
      <c r="AQA87"/>
      <c r="AQB87"/>
      <c r="AQC87"/>
      <c r="AQD87"/>
      <c r="AQE87"/>
      <c r="AQF87"/>
      <c r="AQG87"/>
      <c r="AQH87"/>
      <c r="AQI87"/>
      <c r="AQJ87"/>
      <c r="AQK87"/>
      <c r="AQL87"/>
      <c r="AQM87"/>
      <c r="AQN87"/>
      <c r="AQO87"/>
      <c r="AQP87"/>
      <c r="AQQ87"/>
      <c r="AQR87"/>
      <c r="AQS87"/>
      <c r="AQT87"/>
      <c r="AQU87"/>
      <c r="AQV87"/>
      <c r="AQW87"/>
      <c r="AQX87"/>
      <c r="AQY87"/>
      <c r="AQZ87"/>
      <c r="ARA87"/>
      <c r="ARB87"/>
      <c r="ARC87"/>
      <c r="ARD87"/>
      <c r="ARE87"/>
      <c r="ARF87"/>
      <c r="ARG87"/>
      <c r="ARH87"/>
      <c r="ARI87"/>
      <c r="ARJ87"/>
      <c r="ARK87"/>
      <c r="ARL87"/>
      <c r="ARM87"/>
      <c r="ARN87"/>
      <c r="ARO87"/>
      <c r="ARP87"/>
      <c r="ARQ87"/>
      <c r="ARR87"/>
      <c r="ARS87"/>
      <c r="ART87"/>
      <c r="ARU87"/>
      <c r="ARV87"/>
      <c r="ARW87"/>
      <c r="ARX87"/>
      <c r="ARY87"/>
      <c r="ARZ87"/>
      <c r="ASA87"/>
      <c r="ASB87"/>
      <c r="ASC87"/>
      <c r="ASD87"/>
      <c r="ASE87"/>
      <c r="ASF87"/>
      <c r="ASG87"/>
      <c r="ASH87"/>
      <c r="ASI87"/>
      <c r="ASJ87"/>
      <c r="ASK87"/>
      <c r="ASL87"/>
      <c r="ASM87"/>
      <c r="ASN87"/>
      <c r="ASO87"/>
      <c r="ASP87"/>
      <c r="ASQ87"/>
      <c r="ASR87"/>
      <c r="ASS87"/>
      <c r="AST87"/>
      <c r="ASU87"/>
      <c r="ASV87"/>
      <c r="ASW87"/>
      <c r="ASX87"/>
      <c r="ASY87"/>
      <c r="ASZ87"/>
      <c r="ATA87"/>
      <c r="ATB87"/>
      <c r="ATC87"/>
      <c r="ATD87"/>
      <c r="ATE87"/>
      <c r="ATF87"/>
      <c r="ATG87"/>
      <c r="ATH87"/>
      <c r="ATI87"/>
      <c r="ATJ87"/>
      <c r="ATK87"/>
      <c r="ATL87"/>
      <c r="ATM87"/>
      <c r="ATN87"/>
      <c r="ATO87"/>
      <c r="ATP87"/>
      <c r="ATQ87"/>
      <c r="ATR87"/>
      <c r="ATS87"/>
      <c r="ATT87"/>
      <c r="ATU87"/>
      <c r="ATV87"/>
      <c r="ATW87"/>
      <c r="ATX87"/>
      <c r="ATY87"/>
      <c r="ATZ87"/>
      <c r="AUA87"/>
      <c r="AUB87"/>
      <c r="AUC87"/>
      <c r="AUD87"/>
      <c r="AUE87"/>
      <c r="AUF87"/>
      <c r="AUG87"/>
      <c r="AUH87"/>
      <c r="AUI87"/>
      <c r="AUJ87"/>
      <c r="AUK87"/>
      <c r="AUL87"/>
      <c r="AUM87"/>
      <c r="AUN87"/>
      <c r="AUO87"/>
      <c r="AUP87"/>
      <c r="AUQ87"/>
      <c r="AUR87"/>
      <c r="AUS87"/>
      <c r="AUT87"/>
      <c r="AUU87"/>
      <c r="AUV87"/>
      <c r="AUW87"/>
      <c r="AUX87"/>
      <c r="AUY87"/>
      <c r="AUZ87"/>
      <c r="AVA87"/>
      <c r="AVB87"/>
      <c r="AVC87"/>
      <c r="AVD87"/>
      <c r="AVE87"/>
      <c r="AVF87"/>
      <c r="AVG87"/>
      <c r="AVH87"/>
      <c r="AVI87"/>
      <c r="AVJ87"/>
      <c r="AVK87"/>
      <c r="AVL87"/>
      <c r="AVM87"/>
      <c r="AVN87"/>
      <c r="AVO87"/>
      <c r="AVP87"/>
      <c r="AVQ87"/>
      <c r="AVR87"/>
      <c r="AVS87"/>
      <c r="AVT87"/>
      <c r="AVU87"/>
      <c r="AVV87"/>
      <c r="AVW87"/>
      <c r="AVX87"/>
      <c r="AVY87"/>
      <c r="AVZ87"/>
      <c r="AWA87"/>
      <c r="AWB87"/>
      <c r="AWC87"/>
      <c r="AWD87"/>
      <c r="AWE87"/>
      <c r="AWF87"/>
      <c r="AWG87"/>
      <c r="AWH87"/>
      <c r="AWI87"/>
      <c r="AWJ87"/>
      <c r="AWK87"/>
      <c r="AWL87"/>
      <c r="AWM87"/>
      <c r="AWN87"/>
      <c r="AWO87"/>
      <c r="AWP87"/>
      <c r="AWQ87"/>
      <c r="AWR87"/>
      <c r="AWS87"/>
      <c r="AWT87"/>
      <c r="AWU87"/>
      <c r="AWV87"/>
      <c r="AWW87"/>
      <c r="AWX87"/>
      <c r="AWY87"/>
      <c r="AWZ87"/>
      <c r="AXA87"/>
      <c r="AXB87"/>
      <c r="AXC87"/>
      <c r="AXD87"/>
      <c r="AXE87"/>
      <c r="AXF87"/>
      <c r="AXG87"/>
      <c r="AXH87"/>
      <c r="AXI87"/>
      <c r="AXJ87"/>
      <c r="AXK87"/>
      <c r="AXL87"/>
      <c r="AXM87"/>
      <c r="AXN87"/>
      <c r="AXO87"/>
      <c r="AXP87"/>
      <c r="AXQ87"/>
      <c r="AXR87"/>
      <c r="AXS87"/>
      <c r="AXT87"/>
      <c r="AXU87"/>
      <c r="AXV87"/>
      <c r="AXW87"/>
      <c r="AXX87"/>
      <c r="AXY87"/>
      <c r="AXZ87"/>
      <c r="AYA87"/>
      <c r="AYB87"/>
      <c r="AYC87"/>
      <c r="AYD87"/>
      <c r="AYE87"/>
      <c r="AYF87"/>
      <c r="AYG87"/>
      <c r="AYH87"/>
      <c r="AYI87"/>
      <c r="AYJ87"/>
      <c r="AYK87"/>
      <c r="AYL87"/>
      <c r="AYM87"/>
      <c r="AYN87"/>
      <c r="AYO87"/>
      <c r="AYP87"/>
      <c r="AYQ87"/>
      <c r="AYR87"/>
      <c r="AYS87"/>
      <c r="AYT87"/>
      <c r="AYU87"/>
      <c r="AYV87"/>
      <c r="AYW87"/>
      <c r="AYX87"/>
      <c r="AYY87"/>
      <c r="AYZ87"/>
      <c r="AZA87"/>
      <c r="AZB87"/>
      <c r="AZC87"/>
      <c r="AZD87"/>
      <c r="AZE87"/>
      <c r="AZF87"/>
      <c r="AZG87"/>
      <c r="AZH87"/>
      <c r="AZI87"/>
      <c r="AZJ87"/>
      <c r="AZK87"/>
      <c r="AZL87"/>
      <c r="AZM87"/>
      <c r="AZN87"/>
      <c r="AZO87"/>
      <c r="AZP87"/>
      <c r="AZQ87"/>
      <c r="AZR87"/>
      <c r="AZS87"/>
      <c r="AZT87"/>
      <c r="AZU87"/>
      <c r="AZV87"/>
      <c r="AZW87"/>
      <c r="AZX87"/>
      <c r="AZY87"/>
      <c r="AZZ87"/>
      <c r="BAA87"/>
      <c r="BAB87"/>
      <c r="BAC87"/>
      <c r="BAD87"/>
      <c r="BAE87"/>
      <c r="BAF87"/>
      <c r="BAG87"/>
      <c r="BAH87"/>
      <c r="BAI87"/>
      <c r="BAJ87"/>
      <c r="BAK87"/>
      <c r="BAL87"/>
      <c r="BAM87"/>
      <c r="BAN87"/>
      <c r="BAO87"/>
      <c r="BAP87"/>
      <c r="BAQ87"/>
      <c r="BAR87"/>
      <c r="BAS87"/>
      <c r="BAT87"/>
      <c r="BAU87"/>
      <c r="BAV87"/>
      <c r="BAW87"/>
      <c r="BAX87"/>
      <c r="BAY87"/>
      <c r="BAZ87"/>
      <c r="BBA87"/>
      <c r="BBB87"/>
      <c r="BBC87"/>
      <c r="BBD87"/>
      <c r="BBE87"/>
      <c r="BBF87"/>
      <c r="BBG87"/>
      <c r="BBH87"/>
      <c r="BBI87"/>
      <c r="BBJ87"/>
      <c r="BBK87"/>
      <c r="BBL87"/>
      <c r="BBM87"/>
      <c r="BBN87"/>
      <c r="BBO87"/>
      <c r="BBP87"/>
      <c r="BBQ87"/>
      <c r="BBR87"/>
      <c r="BBS87"/>
      <c r="BBT87"/>
      <c r="BBU87"/>
      <c r="BBV87"/>
      <c r="BBW87"/>
      <c r="BBX87"/>
      <c r="BBY87"/>
      <c r="BBZ87"/>
      <c r="BCA87"/>
      <c r="BCB87"/>
      <c r="BCC87"/>
      <c r="BCD87"/>
      <c r="BCE87"/>
      <c r="BCF87"/>
      <c r="BCG87"/>
      <c r="BCH87"/>
      <c r="BCI87"/>
      <c r="BCJ87"/>
      <c r="BCK87"/>
      <c r="BCL87"/>
      <c r="BCM87"/>
      <c r="BCN87"/>
      <c r="BCO87"/>
      <c r="BCP87"/>
      <c r="BCQ87"/>
      <c r="BCR87"/>
      <c r="BCS87"/>
      <c r="BCT87"/>
      <c r="BCU87"/>
      <c r="BCV87"/>
      <c r="BCW87"/>
      <c r="BCX87"/>
      <c r="BCY87"/>
      <c r="BCZ87"/>
      <c r="BDA87"/>
      <c r="BDB87"/>
      <c r="BDC87"/>
      <c r="BDD87"/>
      <c r="BDE87"/>
      <c r="BDF87"/>
      <c r="BDG87"/>
      <c r="BDH87"/>
      <c r="BDI87"/>
      <c r="BDJ87"/>
      <c r="BDK87"/>
      <c r="BDL87"/>
      <c r="BDM87"/>
      <c r="BDN87"/>
      <c r="BDO87"/>
      <c r="BDP87"/>
      <c r="BDQ87"/>
      <c r="BDR87"/>
      <c r="BDS87"/>
      <c r="BDT87"/>
      <c r="BDU87"/>
      <c r="BDV87"/>
      <c r="BDW87"/>
      <c r="BDX87"/>
      <c r="BDY87"/>
      <c r="BDZ87"/>
      <c r="BEA87"/>
      <c r="BEB87"/>
      <c r="BEC87"/>
      <c r="BED87"/>
      <c r="BEE87"/>
      <c r="BEF87"/>
      <c r="BEG87"/>
      <c r="BEH87"/>
      <c r="BEI87"/>
      <c r="BEJ87"/>
      <c r="BEK87"/>
      <c r="BEL87"/>
      <c r="BEM87"/>
      <c r="BEN87"/>
      <c r="BEO87"/>
      <c r="BEP87"/>
      <c r="BEQ87"/>
      <c r="BER87"/>
      <c r="BES87"/>
      <c r="BET87"/>
      <c r="BEU87"/>
      <c r="BEV87"/>
      <c r="BEW87"/>
      <c r="BEX87"/>
      <c r="BEY87"/>
      <c r="BEZ87"/>
      <c r="BFA87"/>
      <c r="BFB87"/>
      <c r="BFC87"/>
      <c r="BFD87"/>
      <c r="BFE87"/>
      <c r="BFF87"/>
      <c r="BFG87"/>
      <c r="BFH87"/>
      <c r="BFI87"/>
      <c r="BFJ87"/>
      <c r="BFK87"/>
      <c r="BFL87"/>
      <c r="BFM87"/>
      <c r="BFN87"/>
      <c r="BFO87"/>
      <c r="BFP87"/>
      <c r="BFQ87"/>
      <c r="BFR87"/>
      <c r="BFS87"/>
      <c r="BFT87"/>
      <c r="BFU87"/>
      <c r="BFV87"/>
      <c r="BFW87"/>
      <c r="BFX87"/>
      <c r="BFY87"/>
      <c r="BFZ87"/>
      <c r="BGA87"/>
      <c r="BGB87"/>
      <c r="BGC87"/>
      <c r="BGD87"/>
      <c r="BGE87"/>
      <c r="BGF87"/>
      <c r="BGG87"/>
      <c r="BGH87"/>
      <c r="BGI87"/>
      <c r="BGJ87"/>
      <c r="BGK87"/>
      <c r="BGL87"/>
      <c r="BGM87"/>
      <c r="BGN87"/>
      <c r="BGO87"/>
      <c r="BGP87"/>
      <c r="BGQ87"/>
      <c r="BGR87"/>
      <c r="BGS87"/>
      <c r="BGT87"/>
      <c r="BGU87"/>
      <c r="BGV87"/>
      <c r="BGW87"/>
      <c r="BGX87"/>
      <c r="BGY87"/>
      <c r="BGZ87"/>
      <c r="BHA87"/>
      <c r="BHB87"/>
      <c r="BHC87"/>
      <c r="BHD87"/>
      <c r="BHE87"/>
      <c r="BHF87"/>
      <c r="BHG87"/>
      <c r="BHH87"/>
      <c r="BHI87"/>
      <c r="BHJ87"/>
      <c r="BHK87"/>
      <c r="BHL87"/>
      <c r="BHM87"/>
      <c r="BHN87"/>
      <c r="BHO87"/>
      <c r="BHP87"/>
      <c r="BHQ87"/>
      <c r="BHR87"/>
      <c r="BHS87"/>
      <c r="BHT87"/>
      <c r="BHU87"/>
      <c r="BHV87"/>
      <c r="BHW87"/>
      <c r="BHX87"/>
      <c r="BHY87"/>
      <c r="BHZ87"/>
      <c r="BIA87"/>
      <c r="BIB87"/>
      <c r="BIC87"/>
      <c r="BID87"/>
      <c r="BIE87"/>
      <c r="BIF87"/>
      <c r="BIG87"/>
      <c r="BIH87"/>
      <c r="BII87"/>
      <c r="BIJ87"/>
      <c r="BIK87"/>
      <c r="BIL87"/>
      <c r="BIM87"/>
      <c r="BIN87"/>
      <c r="BIO87"/>
      <c r="BIP87"/>
      <c r="BIQ87"/>
      <c r="BIR87"/>
      <c r="BIS87"/>
      <c r="BIT87"/>
      <c r="BIU87"/>
      <c r="BIV87"/>
      <c r="BIW87"/>
      <c r="BIX87"/>
      <c r="BIY87"/>
      <c r="BIZ87"/>
      <c r="BJA87"/>
      <c r="BJB87"/>
      <c r="BJC87"/>
      <c r="BJD87"/>
      <c r="BJE87"/>
      <c r="BJF87"/>
      <c r="BJG87"/>
      <c r="BJH87"/>
      <c r="BJI87"/>
      <c r="BJJ87"/>
      <c r="BJK87"/>
      <c r="BJL87"/>
      <c r="BJM87"/>
      <c r="BJN87"/>
      <c r="BJO87"/>
      <c r="BJP87"/>
      <c r="BJQ87"/>
      <c r="BJR87"/>
      <c r="BJS87"/>
      <c r="BJT87"/>
      <c r="BJU87"/>
      <c r="BJV87"/>
      <c r="BJW87"/>
      <c r="BJX87"/>
      <c r="BJY87"/>
      <c r="BJZ87"/>
      <c r="BKA87"/>
      <c r="BKB87"/>
      <c r="BKC87"/>
      <c r="BKD87"/>
      <c r="BKE87"/>
      <c r="BKF87"/>
      <c r="BKG87"/>
      <c r="BKH87"/>
      <c r="BKI87"/>
      <c r="BKJ87"/>
      <c r="BKK87"/>
      <c r="BKL87"/>
      <c r="BKM87"/>
      <c r="BKN87"/>
      <c r="BKO87"/>
      <c r="BKP87"/>
      <c r="BKQ87"/>
      <c r="BKR87"/>
      <c r="BKS87"/>
      <c r="BKT87"/>
      <c r="BKU87"/>
      <c r="BKV87"/>
      <c r="BKW87"/>
      <c r="BKX87"/>
      <c r="BKY87"/>
      <c r="BKZ87"/>
      <c r="BLA87"/>
      <c r="BLB87"/>
      <c r="BLC87"/>
      <c r="BLD87"/>
      <c r="BLE87"/>
      <c r="BLF87"/>
      <c r="BLG87"/>
      <c r="BLH87"/>
      <c r="BLI87"/>
      <c r="BLJ87"/>
      <c r="BLK87"/>
      <c r="BLL87"/>
      <c r="BLM87"/>
      <c r="BLN87"/>
      <c r="BLO87"/>
      <c r="BLP87"/>
      <c r="BLQ87"/>
      <c r="BLR87"/>
      <c r="BLS87"/>
      <c r="BLT87"/>
      <c r="BLU87"/>
      <c r="BLV87"/>
      <c r="BLW87"/>
      <c r="BLX87"/>
      <c r="BLY87"/>
      <c r="BLZ87"/>
      <c r="BMA87"/>
      <c r="BMB87"/>
      <c r="BMC87"/>
      <c r="BMD87"/>
      <c r="BME87"/>
      <c r="BMF87"/>
      <c r="BMG87"/>
      <c r="BMH87"/>
      <c r="BMI87"/>
      <c r="BMJ87"/>
      <c r="BMK87"/>
      <c r="BML87"/>
      <c r="BMM87"/>
      <c r="BMN87"/>
      <c r="BMO87"/>
      <c r="BMP87"/>
      <c r="BMQ87"/>
      <c r="BMR87"/>
      <c r="BMS87"/>
      <c r="BMT87"/>
      <c r="BMU87"/>
      <c r="BMV87"/>
      <c r="BMW87"/>
      <c r="BMX87"/>
      <c r="BMY87"/>
      <c r="BMZ87"/>
      <c r="BNA87"/>
      <c r="BNB87"/>
      <c r="BNC87"/>
      <c r="BND87"/>
      <c r="BNE87"/>
      <c r="BNF87"/>
      <c r="BNG87"/>
      <c r="BNH87"/>
      <c r="BNI87"/>
      <c r="BNJ87"/>
      <c r="BNK87"/>
      <c r="BNL87"/>
      <c r="BNM87"/>
      <c r="BNN87"/>
      <c r="BNO87"/>
      <c r="BNP87"/>
      <c r="BNQ87"/>
      <c r="BNR87"/>
      <c r="BNS87"/>
      <c r="BNT87"/>
      <c r="BNU87"/>
      <c r="BNV87"/>
      <c r="BNW87"/>
      <c r="BNX87"/>
      <c r="BNY87"/>
      <c r="BNZ87"/>
      <c r="BOA87"/>
      <c r="BOB87"/>
      <c r="BOC87"/>
      <c r="BOD87"/>
      <c r="BOE87"/>
      <c r="BOF87"/>
      <c r="BOG87"/>
      <c r="BOH87"/>
      <c r="BOI87"/>
      <c r="BOJ87"/>
      <c r="BOK87"/>
      <c r="BOL87"/>
      <c r="BOM87"/>
      <c r="BON87"/>
      <c r="BOO87"/>
      <c r="BOP87"/>
      <c r="BOQ87"/>
      <c r="BOR87"/>
      <c r="BOS87"/>
      <c r="BOT87"/>
      <c r="BOU87"/>
      <c r="BOV87"/>
      <c r="BOW87"/>
      <c r="BOX87"/>
      <c r="BOY87"/>
      <c r="BOZ87"/>
      <c r="BPA87"/>
      <c r="BPB87"/>
      <c r="BPC87"/>
      <c r="BPD87"/>
      <c r="BPE87"/>
      <c r="BPF87"/>
      <c r="BPG87"/>
      <c r="BPH87"/>
      <c r="BPI87"/>
      <c r="BPJ87"/>
      <c r="BPK87"/>
      <c r="BPL87"/>
      <c r="BPM87"/>
      <c r="BPN87"/>
      <c r="BPO87"/>
      <c r="BPP87"/>
      <c r="BPQ87"/>
      <c r="BPR87"/>
      <c r="BPS87"/>
      <c r="BPT87"/>
      <c r="BPU87"/>
      <c r="BPV87"/>
      <c r="BPW87"/>
      <c r="BPX87"/>
      <c r="BPY87"/>
      <c r="BPZ87"/>
      <c r="BQA87"/>
      <c r="BQB87"/>
      <c r="BQC87"/>
      <c r="BQD87"/>
      <c r="BQE87"/>
      <c r="BQF87"/>
      <c r="BQG87"/>
      <c r="BQH87"/>
      <c r="BQI87"/>
      <c r="BQJ87"/>
      <c r="BQK87"/>
      <c r="BQL87"/>
      <c r="BQM87"/>
      <c r="BQN87"/>
      <c r="BQO87"/>
      <c r="BQP87"/>
      <c r="BQQ87"/>
      <c r="BQR87"/>
      <c r="BQS87"/>
      <c r="BQT87"/>
      <c r="BQU87"/>
      <c r="BQV87"/>
      <c r="BQW87"/>
      <c r="BQX87"/>
      <c r="BQY87"/>
      <c r="BQZ87"/>
      <c r="BRA87"/>
      <c r="BRB87"/>
      <c r="BRC87"/>
      <c r="BRD87"/>
      <c r="BRE87"/>
      <c r="BRF87"/>
      <c r="BRG87"/>
      <c r="BRH87"/>
      <c r="BRI87"/>
      <c r="BRJ87"/>
      <c r="BRK87"/>
      <c r="BRL87"/>
      <c r="BRM87"/>
      <c r="BRN87"/>
      <c r="BRO87"/>
      <c r="BRP87"/>
      <c r="BRQ87"/>
      <c r="BRR87"/>
      <c r="BRS87"/>
      <c r="BRT87"/>
      <c r="BRU87"/>
      <c r="BRV87"/>
      <c r="BRW87"/>
      <c r="BRX87"/>
      <c r="BRY87"/>
      <c r="BRZ87"/>
      <c r="BSA87"/>
      <c r="BSB87"/>
      <c r="BSC87"/>
      <c r="BSD87"/>
      <c r="BSE87"/>
      <c r="BSF87"/>
      <c r="BSG87"/>
      <c r="BSH87"/>
      <c r="BSI87"/>
      <c r="BSJ87"/>
      <c r="BSK87"/>
      <c r="BSL87"/>
      <c r="BSM87"/>
      <c r="BSN87"/>
      <c r="BSO87"/>
      <c r="BSP87"/>
      <c r="BSQ87"/>
      <c r="BSR87"/>
      <c r="BSS87"/>
      <c r="BST87"/>
      <c r="BSU87"/>
      <c r="BSV87"/>
      <c r="BSW87"/>
      <c r="BSX87"/>
      <c r="BSY87"/>
      <c r="BSZ87"/>
      <c r="BTA87"/>
      <c r="BTB87"/>
      <c r="BTC87"/>
      <c r="BTD87"/>
      <c r="BTE87"/>
      <c r="BTF87"/>
      <c r="BTG87"/>
      <c r="BTH87"/>
      <c r="BTI87"/>
      <c r="BTJ87"/>
      <c r="BTK87"/>
      <c r="BTL87"/>
      <c r="BTM87"/>
      <c r="BTN87"/>
      <c r="BTO87"/>
      <c r="BTP87"/>
      <c r="BTQ87"/>
      <c r="BTR87"/>
      <c r="BTS87"/>
      <c r="BTT87"/>
      <c r="BTU87"/>
      <c r="BTV87"/>
      <c r="BTW87"/>
      <c r="BTX87"/>
      <c r="BTY87"/>
      <c r="BTZ87"/>
      <c r="BUA87"/>
      <c r="BUB87"/>
      <c r="BUC87"/>
      <c r="BUD87"/>
      <c r="BUE87"/>
      <c r="BUF87"/>
      <c r="BUG87"/>
      <c r="BUH87"/>
      <c r="BUI87"/>
      <c r="BUJ87"/>
      <c r="BUK87"/>
      <c r="BUL87"/>
      <c r="BUM87"/>
      <c r="BUN87"/>
      <c r="BUO87"/>
      <c r="BUP87"/>
      <c r="BUQ87"/>
      <c r="BUR87"/>
      <c r="BUS87"/>
      <c r="BUT87"/>
      <c r="BUU87"/>
      <c r="BUV87"/>
      <c r="BUW87"/>
      <c r="BUX87"/>
      <c r="BUY87"/>
      <c r="BUZ87"/>
      <c r="BVA87"/>
      <c r="BVB87"/>
      <c r="BVC87"/>
      <c r="BVD87"/>
      <c r="BVE87"/>
      <c r="BVF87"/>
      <c r="BVG87"/>
      <c r="BVH87"/>
      <c r="BVI87"/>
      <c r="BVJ87"/>
      <c r="BVK87"/>
      <c r="BVL87"/>
      <c r="BVM87"/>
      <c r="BVN87"/>
      <c r="BVO87"/>
      <c r="BVP87"/>
      <c r="BVQ87"/>
      <c r="BVR87"/>
      <c r="BVS87"/>
      <c r="BVT87"/>
      <c r="BVU87"/>
      <c r="BVV87"/>
      <c r="BVW87"/>
      <c r="BVX87"/>
      <c r="BVY87"/>
      <c r="BVZ87"/>
      <c r="BWA87"/>
      <c r="BWB87"/>
      <c r="BWC87"/>
      <c r="BWD87"/>
      <c r="BWE87"/>
      <c r="BWF87"/>
      <c r="BWG87"/>
      <c r="BWH87"/>
      <c r="BWI87"/>
      <c r="BWJ87"/>
      <c r="BWK87"/>
      <c r="BWL87"/>
      <c r="BWM87"/>
      <c r="BWN87"/>
      <c r="BWO87"/>
      <c r="BWP87"/>
      <c r="BWQ87"/>
      <c r="BWR87"/>
      <c r="BWS87"/>
      <c r="BWT87"/>
      <c r="BWU87"/>
      <c r="BWV87"/>
      <c r="BWW87"/>
      <c r="BWX87"/>
      <c r="BWY87"/>
      <c r="BWZ87"/>
      <c r="BXA87"/>
      <c r="BXB87"/>
      <c r="BXC87"/>
      <c r="BXD87"/>
      <c r="BXE87"/>
      <c r="BXF87"/>
      <c r="BXG87"/>
      <c r="BXH87"/>
      <c r="BXI87"/>
      <c r="BXJ87"/>
      <c r="BXK87"/>
      <c r="BXL87"/>
      <c r="BXM87"/>
      <c r="BXN87"/>
      <c r="BXO87"/>
      <c r="BXP87"/>
      <c r="BXQ87"/>
      <c r="BXR87"/>
      <c r="BXS87"/>
      <c r="BXT87"/>
      <c r="BXU87"/>
      <c r="BXV87"/>
      <c r="BXW87"/>
      <c r="BXX87"/>
      <c r="BXY87"/>
      <c r="BXZ87"/>
      <c r="BYA87"/>
      <c r="BYB87"/>
      <c r="BYC87"/>
      <c r="BYD87"/>
      <c r="BYE87"/>
      <c r="BYF87"/>
      <c r="BYG87"/>
      <c r="BYH87"/>
      <c r="BYI87"/>
      <c r="BYJ87"/>
      <c r="BYK87"/>
      <c r="BYL87"/>
      <c r="BYM87"/>
      <c r="BYN87"/>
      <c r="BYO87"/>
      <c r="BYP87"/>
      <c r="BYQ87"/>
      <c r="BYR87"/>
      <c r="BYS87"/>
      <c r="BYT87"/>
      <c r="BYU87"/>
      <c r="BYV87"/>
      <c r="BYW87"/>
      <c r="BYX87"/>
      <c r="BYY87"/>
      <c r="BYZ87"/>
      <c r="BZA87"/>
      <c r="BZB87"/>
      <c r="BZC87"/>
      <c r="BZD87"/>
      <c r="BZE87"/>
      <c r="BZF87"/>
      <c r="BZG87"/>
      <c r="BZH87"/>
      <c r="BZI87"/>
      <c r="BZJ87"/>
      <c r="BZK87"/>
      <c r="BZL87"/>
      <c r="BZM87"/>
      <c r="BZN87"/>
      <c r="BZO87"/>
      <c r="BZP87"/>
      <c r="BZQ87"/>
      <c r="BZR87"/>
      <c r="BZS87"/>
      <c r="BZT87"/>
      <c r="BZU87"/>
      <c r="BZV87"/>
      <c r="BZW87"/>
      <c r="BZX87"/>
      <c r="BZY87"/>
      <c r="BZZ87"/>
      <c r="CAA87"/>
      <c r="CAB87"/>
      <c r="CAC87"/>
      <c r="CAD87"/>
      <c r="CAE87"/>
      <c r="CAF87"/>
      <c r="CAG87"/>
      <c r="CAH87"/>
      <c r="CAI87"/>
      <c r="CAJ87"/>
      <c r="CAK87"/>
      <c r="CAL87"/>
      <c r="CAM87"/>
      <c r="CAN87"/>
      <c r="CAO87"/>
      <c r="CAP87"/>
      <c r="CAQ87"/>
      <c r="CAR87"/>
      <c r="CAS87"/>
      <c r="CAT87"/>
      <c r="CAU87"/>
      <c r="CAV87"/>
      <c r="CAW87"/>
      <c r="CAX87"/>
      <c r="CAY87"/>
      <c r="CAZ87"/>
      <c r="CBA87"/>
      <c r="CBB87"/>
      <c r="CBC87"/>
      <c r="CBD87"/>
      <c r="CBE87"/>
      <c r="CBF87"/>
      <c r="CBG87"/>
      <c r="CBH87"/>
      <c r="CBI87"/>
      <c r="CBJ87"/>
      <c r="CBK87"/>
      <c r="CBL87"/>
      <c r="CBM87"/>
      <c r="CBN87"/>
      <c r="CBO87"/>
      <c r="CBP87"/>
      <c r="CBQ87"/>
      <c r="CBR87"/>
      <c r="CBS87"/>
      <c r="CBT87"/>
      <c r="CBU87"/>
      <c r="CBV87"/>
      <c r="CBW87"/>
      <c r="CBX87"/>
      <c r="CBY87"/>
      <c r="CBZ87"/>
      <c r="CCA87"/>
      <c r="CCB87"/>
      <c r="CCC87"/>
      <c r="CCD87"/>
      <c r="CCE87"/>
      <c r="CCF87"/>
      <c r="CCG87"/>
      <c r="CCH87"/>
      <c r="CCI87"/>
      <c r="CCJ87"/>
      <c r="CCK87"/>
      <c r="CCL87"/>
      <c r="CCM87"/>
      <c r="CCN87"/>
      <c r="CCO87"/>
      <c r="CCP87"/>
      <c r="CCQ87"/>
      <c r="CCR87"/>
      <c r="CCS87"/>
      <c r="CCT87"/>
      <c r="CCU87"/>
      <c r="CCV87"/>
      <c r="CCW87"/>
      <c r="CCX87"/>
      <c r="CCY87"/>
      <c r="CCZ87"/>
      <c r="CDA87"/>
      <c r="CDB87"/>
      <c r="CDC87"/>
      <c r="CDD87"/>
      <c r="CDE87"/>
      <c r="CDF87"/>
      <c r="CDG87"/>
      <c r="CDH87"/>
      <c r="CDI87"/>
      <c r="CDJ87"/>
      <c r="CDK87"/>
      <c r="CDL87"/>
      <c r="CDM87"/>
      <c r="CDN87"/>
      <c r="CDO87"/>
      <c r="CDP87"/>
      <c r="CDQ87"/>
      <c r="CDR87"/>
      <c r="CDS87"/>
      <c r="CDT87"/>
      <c r="CDU87"/>
      <c r="CDV87"/>
      <c r="CDW87"/>
      <c r="CDX87"/>
      <c r="CDY87"/>
      <c r="CDZ87"/>
      <c r="CEA87"/>
      <c r="CEB87"/>
      <c r="CEC87"/>
      <c r="CED87"/>
      <c r="CEE87"/>
      <c r="CEF87"/>
      <c r="CEG87"/>
      <c r="CEH87"/>
      <c r="CEI87"/>
      <c r="CEJ87"/>
      <c r="CEK87"/>
      <c r="CEL87"/>
      <c r="CEM87"/>
      <c r="CEN87"/>
      <c r="CEO87"/>
      <c r="CEP87"/>
      <c r="CEQ87"/>
      <c r="CER87"/>
      <c r="CES87"/>
      <c r="CET87"/>
      <c r="CEU87"/>
      <c r="CEV87"/>
      <c r="CEW87"/>
      <c r="CEX87"/>
      <c r="CEY87"/>
      <c r="CEZ87"/>
      <c r="CFA87"/>
      <c r="CFB87"/>
      <c r="CFC87"/>
      <c r="CFD87"/>
      <c r="CFE87"/>
      <c r="CFF87"/>
      <c r="CFG87"/>
      <c r="CFH87"/>
      <c r="CFI87"/>
      <c r="CFJ87"/>
      <c r="CFK87"/>
      <c r="CFL87"/>
      <c r="CFM87"/>
      <c r="CFN87"/>
      <c r="CFO87"/>
      <c r="CFP87"/>
      <c r="CFQ87"/>
      <c r="CFR87"/>
      <c r="CFS87"/>
      <c r="CFT87"/>
      <c r="CFU87"/>
      <c r="CFV87"/>
      <c r="CFW87"/>
      <c r="CFX87"/>
      <c r="CFY87"/>
      <c r="CFZ87"/>
      <c r="CGA87"/>
      <c r="CGB87"/>
      <c r="CGC87"/>
      <c r="CGD87"/>
      <c r="CGE87"/>
      <c r="CGF87"/>
      <c r="CGG87"/>
      <c r="CGH87"/>
      <c r="CGI87"/>
      <c r="CGJ87"/>
      <c r="CGK87"/>
      <c r="CGL87"/>
      <c r="CGM87"/>
      <c r="CGN87"/>
      <c r="CGO87"/>
      <c r="CGP87"/>
      <c r="CGQ87"/>
      <c r="CGR87"/>
      <c r="CGS87"/>
      <c r="CGT87"/>
      <c r="CGU87"/>
      <c r="CGV87"/>
      <c r="CGW87"/>
      <c r="CGX87"/>
      <c r="CGY87"/>
      <c r="CGZ87"/>
      <c r="CHA87"/>
      <c r="CHB87"/>
      <c r="CHC87"/>
      <c r="CHD87"/>
      <c r="CHE87"/>
      <c r="CHF87"/>
      <c r="CHG87"/>
      <c r="CHH87"/>
      <c r="CHI87"/>
      <c r="CHJ87"/>
      <c r="CHK87"/>
      <c r="CHL87"/>
      <c r="CHM87"/>
      <c r="CHN87"/>
      <c r="CHO87"/>
      <c r="CHP87"/>
      <c r="CHQ87"/>
      <c r="CHR87"/>
      <c r="CHS87"/>
      <c r="CHT87"/>
      <c r="CHU87"/>
      <c r="CHV87"/>
      <c r="CHW87"/>
      <c r="CHX87"/>
      <c r="CHY87"/>
      <c r="CHZ87"/>
      <c r="CIA87"/>
      <c r="CIB87"/>
      <c r="CIC87"/>
      <c r="CID87"/>
      <c r="CIE87"/>
      <c r="CIF87"/>
      <c r="CIG87"/>
      <c r="CIH87"/>
      <c r="CII87"/>
      <c r="CIJ87"/>
      <c r="CIK87"/>
      <c r="CIL87"/>
      <c r="CIM87"/>
      <c r="CIN87"/>
      <c r="CIO87"/>
      <c r="CIP87"/>
      <c r="CIQ87"/>
      <c r="CIR87"/>
      <c r="CIS87"/>
      <c r="CIT87"/>
      <c r="CIU87"/>
      <c r="CIV87"/>
      <c r="CIW87"/>
      <c r="CIX87"/>
      <c r="CIY87"/>
      <c r="CIZ87"/>
      <c r="CJA87"/>
      <c r="CJB87"/>
      <c r="CJC87"/>
      <c r="CJD87"/>
      <c r="CJE87"/>
      <c r="CJF87"/>
      <c r="CJG87"/>
      <c r="CJH87"/>
      <c r="CJI87"/>
      <c r="CJJ87"/>
      <c r="CJK87"/>
      <c r="CJL87"/>
      <c r="CJM87"/>
      <c r="CJN87"/>
      <c r="CJO87"/>
      <c r="CJP87"/>
      <c r="CJQ87"/>
      <c r="CJR87"/>
      <c r="CJS87"/>
      <c r="CJT87"/>
      <c r="CJU87"/>
      <c r="CJV87"/>
      <c r="CJW87"/>
      <c r="CJX87"/>
      <c r="CJY87"/>
      <c r="CJZ87"/>
      <c r="CKA87"/>
      <c r="CKB87"/>
      <c r="CKC87"/>
      <c r="CKD87"/>
      <c r="CKE87"/>
      <c r="CKF87"/>
      <c r="CKG87"/>
      <c r="CKH87"/>
      <c r="CKI87"/>
      <c r="CKJ87"/>
      <c r="CKK87"/>
      <c r="CKL87"/>
      <c r="CKM87"/>
      <c r="CKN87"/>
      <c r="CKO87"/>
      <c r="CKP87"/>
      <c r="CKQ87"/>
      <c r="CKR87"/>
      <c r="CKS87"/>
      <c r="CKT87"/>
      <c r="CKU87"/>
      <c r="CKV87"/>
      <c r="CKW87"/>
      <c r="CKX87"/>
      <c r="CKY87"/>
      <c r="CKZ87"/>
      <c r="CLA87"/>
      <c r="CLB87"/>
      <c r="CLC87"/>
      <c r="CLD87"/>
      <c r="CLE87"/>
      <c r="CLF87"/>
      <c r="CLG87"/>
      <c r="CLH87"/>
      <c r="CLI87"/>
      <c r="CLJ87"/>
      <c r="CLK87"/>
      <c r="CLL87"/>
      <c r="CLM87"/>
      <c r="CLN87"/>
      <c r="CLO87"/>
      <c r="CLP87"/>
      <c r="CLQ87"/>
      <c r="CLR87"/>
      <c r="CLS87"/>
      <c r="CLT87"/>
      <c r="CLU87"/>
      <c r="CLV87"/>
      <c r="CLW87"/>
      <c r="CLX87"/>
      <c r="CLY87"/>
      <c r="CLZ87"/>
      <c r="CMA87"/>
      <c r="CMB87"/>
      <c r="CMC87"/>
      <c r="CMD87"/>
      <c r="CME87"/>
      <c r="CMF87"/>
      <c r="CMG87"/>
      <c r="CMH87"/>
      <c r="CMI87"/>
      <c r="CMJ87"/>
      <c r="CMK87"/>
      <c r="CML87"/>
      <c r="CMM87"/>
      <c r="CMN87"/>
      <c r="CMO87"/>
      <c r="CMP87"/>
      <c r="CMQ87"/>
      <c r="CMR87"/>
      <c r="CMS87"/>
      <c r="CMT87"/>
      <c r="CMU87"/>
      <c r="CMV87"/>
      <c r="CMW87"/>
      <c r="CMX87"/>
      <c r="CMY87"/>
      <c r="CMZ87"/>
      <c r="CNA87"/>
      <c r="CNB87"/>
      <c r="CNC87"/>
      <c r="CND87"/>
      <c r="CNE87"/>
      <c r="CNF87"/>
      <c r="CNG87"/>
      <c r="CNH87"/>
      <c r="CNI87"/>
      <c r="CNJ87"/>
      <c r="CNK87"/>
      <c r="CNL87"/>
      <c r="CNM87"/>
      <c r="CNN87"/>
      <c r="CNO87"/>
      <c r="CNP87"/>
      <c r="CNQ87"/>
      <c r="CNR87"/>
      <c r="CNS87"/>
      <c r="CNT87"/>
      <c r="CNU87"/>
      <c r="CNV87"/>
      <c r="CNW87"/>
      <c r="CNX87"/>
      <c r="CNY87"/>
      <c r="CNZ87"/>
      <c r="COA87"/>
      <c r="COB87"/>
      <c r="COC87"/>
      <c r="COD87"/>
      <c r="COE87"/>
      <c r="COF87"/>
      <c r="COG87"/>
      <c r="COH87"/>
      <c r="COI87"/>
      <c r="COJ87"/>
      <c r="COK87"/>
      <c r="COL87"/>
      <c r="COM87"/>
      <c r="CON87"/>
      <c r="COO87"/>
      <c r="COP87"/>
      <c r="COQ87"/>
      <c r="COR87"/>
      <c r="COS87"/>
      <c r="COT87"/>
      <c r="COU87"/>
      <c r="COV87"/>
      <c r="COW87"/>
      <c r="COX87"/>
      <c r="COY87"/>
      <c r="COZ87"/>
      <c r="CPA87"/>
      <c r="CPB87"/>
      <c r="CPC87"/>
      <c r="CPD87"/>
      <c r="CPE87"/>
      <c r="CPF87"/>
      <c r="CPG87"/>
      <c r="CPH87"/>
      <c r="CPI87"/>
      <c r="CPJ87"/>
      <c r="CPK87"/>
      <c r="CPL87"/>
      <c r="CPM87"/>
      <c r="CPN87"/>
      <c r="CPO87"/>
      <c r="CPP87"/>
      <c r="CPQ87"/>
      <c r="CPR87"/>
      <c r="CPS87"/>
      <c r="CPT87"/>
      <c r="CPU87"/>
      <c r="CPV87"/>
      <c r="CPW87"/>
      <c r="CPX87"/>
      <c r="CPY87"/>
      <c r="CPZ87"/>
      <c r="CQA87"/>
      <c r="CQB87"/>
      <c r="CQC87"/>
      <c r="CQD87"/>
      <c r="CQE87"/>
      <c r="CQF87"/>
      <c r="CQG87"/>
      <c r="CQH87"/>
      <c r="CQI87"/>
      <c r="CQJ87"/>
      <c r="CQK87"/>
      <c r="CQL87"/>
      <c r="CQM87"/>
      <c r="CQN87"/>
      <c r="CQO87"/>
      <c r="CQP87"/>
      <c r="CQQ87"/>
      <c r="CQR87"/>
      <c r="CQS87"/>
      <c r="CQT87"/>
      <c r="CQU87"/>
      <c r="CQV87"/>
      <c r="CQW87"/>
      <c r="CQX87"/>
      <c r="CQY87"/>
      <c r="CQZ87"/>
      <c r="CRA87"/>
      <c r="CRB87"/>
      <c r="CRC87"/>
      <c r="CRD87"/>
      <c r="CRE87"/>
      <c r="CRF87"/>
      <c r="CRG87"/>
      <c r="CRH87"/>
      <c r="CRI87"/>
      <c r="CRJ87"/>
      <c r="CRK87"/>
      <c r="CRL87"/>
      <c r="CRM87"/>
      <c r="CRN87"/>
      <c r="CRO87"/>
      <c r="CRP87"/>
      <c r="CRQ87"/>
      <c r="CRR87"/>
      <c r="CRS87"/>
      <c r="CRT87"/>
      <c r="CRU87"/>
    </row>
    <row r="88" spans="2:2517" ht="18" hidden="1" customHeight="1" x14ac:dyDescent="0.25">
      <c r="B88" s="17"/>
      <c r="C88" s="17"/>
      <c r="D88" s="17"/>
      <c r="E88" s="17"/>
      <c r="F88" s="17"/>
      <c r="G88" s="17" t="s">
        <v>108</v>
      </c>
      <c r="H88" s="17" t="s">
        <v>14</v>
      </c>
      <c r="I88" s="17"/>
      <c r="J88" s="17"/>
      <c r="K88" s="13"/>
      <c r="L88" s="17" t="s">
        <v>109</v>
      </c>
      <c r="M88" s="17" t="s">
        <v>14</v>
      </c>
      <c r="N88" s="17"/>
      <c r="O88" s="17"/>
      <c r="P88" s="13"/>
      <c r="Q88" s="17" t="s">
        <v>109</v>
      </c>
      <c r="R88" s="17" t="s">
        <v>14</v>
      </c>
      <c r="S88" s="16">
        <f>+S82</f>
        <v>0</v>
      </c>
      <c r="T88" s="16">
        <f>+T82</f>
        <v>0.03</v>
      </c>
      <c r="U88" s="16">
        <v>0</v>
      </c>
      <c r="V88" s="16">
        <v>0</v>
      </c>
      <c r="W88" s="16">
        <v>0</v>
      </c>
      <c r="X88" s="17"/>
      <c r="Y88" s="33">
        <v>15594</v>
      </c>
      <c r="Z88" s="33">
        <f t="shared" si="2"/>
        <v>15594</v>
      </c>
      <c r="AA88" s="33">
        <f t="shared" si="2"/>
        <v>16062</v>
      </c>
      <c r="AB88" s="32">
        <f t="shared" si="2"/>
        <v>16062</v>
      </c>
      <c r="AC88" s="32">
        <f>3*ROUNDUP(AB88*(1+V88)/3,0)</f>
        <v>16062</v>
      </c>
      <c r="AD88" s="32">
        <f t="shared" si="3"/>
        <v>16062</v>
      </c>
    </row>
    <row r="89" spans="2:2517" ht="18" hidden="1" customHeight="1" x14ac:dyDescent="0.25">
      <c r="B89" s="17"/>
      <c r="C89" s="17"/>
      <c r="D89" s="17"/>
      <c r="E89" s="17"/>
      <c r="F89" s="17"/>
      <c r="G89" s="17" t="s">
        <v>108</v>
      </c>
      <c r="H89" s="17" t="s">
        <v>16</v>
      </c>
      <c r="I89" s="17"/>
      <c r="J89" s="17"/>
      <c r="K89" s="13"/>
      <c r="L89" s="17" t="s">
        <v>109</v>
      </c>
      <c r="M89" s="17" t="s">
        <v>16</v>
      </c>
      <c r="N89" s="36"/>
      <c r="O89" s="36"/>
      <c r="P89" s="13"/>
      <c r="Q89" s="17" t="s">
        <v>109</v>
      </c>
      <c r="R89" s="17" t="s">
        <v>16</v>
      </c>
      <c r="S89" s="16">
        <f>+S83</f>
        <v>0</v>
      </c>
      <c r="T89" s="16">
        <f>+T83</f>
        <v>0</v>
      </c>
      <c r="U89" s="16">
        <v>0</v>
      </c>
      <c r="V89" s="16">
        <v>0</v>
      </c>
      <c r="W89" s="16">
        <v>0</v>
      </c>
      <c r="X89" s="17"/>
      <c r="Y89" s="33">
        <v>27837</v>
      </c>
      <c r="Z89" s="33">
        <f>3*ROUNDUP(Y89*(1+S89)/3,0)</f>
        <v>27837</v>
      </c>
      <c r="AA89" s="33">
        <f>3*ROUNDUP(Z89*(1+T89)/3,0)</f>
        <v>27837</v>
      </c>
      <c r="AB89" s="32">
        <f>3*ROUNDUP(AA89*(1+U89)/3,0)</f>
        <v>27837</v>
      </c>
      <c r="AC89" s="32">
        <f>3*ROUNDUP(AB89*(1+V89)/3,0)</f>
        <v>27837</v>
      </c>
      <c r="AD89" s="32">
        <f>3*ROUNDUP(AC89*(1+W89)/3,0)</f>
        <v>27837</v>
      </c>
    </row>
    <row r="90" spans="2:2517" s="30" customFormat="1" ht="18" customHeight="1" x14ac:dyDescent="0.3">
      <c r="B90" s="13"/>
      <c r="C90" s="13"/>
      <c r="D90" s="13"/>
      <c r="E90" s="13"/>
      <c r="F90" s="13"/>
      <c r="G90" s="13"/>
      <c r="H90" s="13"/>
      <c r="I90" s="13"/>
      <c r="J90" s="13"/>
      <c r="K90" s="13"/>
      <c r="L90" s="362" t="s">
        <v>192</v>
      </c>
      <c r="M90" s="362"/>
      <c r="N90" s="44"/>
      <c r="O90" s="44"/>
      <c r="P90" s="13"/>
      <c r="Q90" s="362" t="s">
        <v>192</v>
      </c>
      <c r="R90" s="362"/>
      <c r="S90" s="14"/>
      <c r="T90" s="14"/>
      <c r="U90" s="14"/>
      <c r="V90" s="14"/>
      <c r="W90" s="14"/>
      <c r="X90" s="13"/>
      <c r="Y90" s="34"/>
      <c r="Z90" s="34"/>
      <c r="AA90" s="34"/>
      <c r="AB90" s="34"/>
      <c r="AC90" s="34"/>
      <c r="AD90" s="34"/>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c r="CA90" s="45"/>
      <c r="CB90" s="45"/>
      <c r="CC90" s="45"/>
      <c r="CD90" s="45"/>
      <c r="CE90" s="45"/>
      <c r="CF90" s="45"/>
      <c r="CG90" s="45"/>
      <c r="CH90" s="45"/>
      <c r="CI90" s="45"/>
      <c r="CJ90" s="45"/>
      <c r="CK90" s="45"/>
      <c r="CL90" s="45"/>
      <c r="CM90" s="45"/>
      <c r="CN90" s="45"/>
      <c r="CO90" s="45"/>
      <c r="CP90" s="45"/>
      <c r="CQ90" s="45"/>
      <c r="CR90" s="45"/>
      <c r="CS90" s="45"/>
      <c r="CT90" s="45"/>
      <c r="CU90" s="45"/>
      <c r="CV90" s="45"/>
      <c r="CW90" s="45"/>
      <c r="CX90" s="45"/>
      <c r="CY90" s="45"/>
      <c r="CZ90" s="45"/>
      <c r="DA90" s="45"/>
      <c r="DB90" s="45"/>
      <c r="DC90" s="45"/>
      <c r="DD90" s="45"/>
      <c r="DE90" s="45"/>
      <c r="DF90" s="45"/>
      <c r="DG90" s="45"/>
      <c r="DH90" s="45"/>
      <c r="DI90" s="45"/>
      <c r="DJ90" s="45"/>
      <c r="DK90" s="45"/>
      <c r="DL90" s="45"/>
      <c r="DM90" s="45"/>
      <c r="DN90" s="45"/>
      <c r="DO90" s="45"/>
      <c r="DP90" s="45"/>
      <c r="DQ90" s="45"/>
      <c r="DR90" s="45"/>
      <c r="DS90" s="45"/>
      <c r="DT90" s="45"/>
      <c r="DU90" s="45"/>
      <c r="DV90" s="45"/>
      <c r="DW90" s="45"/>
      <c r="DX90" s="45"/>
      <c r="DY90" s="45"/>
      <c r="DZ90" s="45"/>
      <c r="EA90" s="45"/>
      <c r="EB90" s="45"/>
      <c r="EC90" s="45"/>
      <c r="ED90" s="45"/>
      <c r="EE90" s="45"/>
      <c r="EF90" s="45"/>
      <c r="EG90" s="45"/>
      <c r="EH90" s="45"/>
      <c r="EI90" s="45"/>
      <c r="EJ90" s="45"/>
      <c r="EK90" s="45"/>
      <c r="EL90" s="45"/>
      <c r="EM90" s="45"/>
      <c r="EN90" s="45"/>
      <c r="EO90" s="45"/>
      <c r="EP90" s="45"/>
      <c r="EQ90" s="45"/>
      <c r="ER90" s="45"/>
      <c r="ES90" s="45"/>
      <c r="ET90" s="45"/>
      <c r="EU90" s="45"/>
      <c r="EV90" s="45"/>
      <c r="EW90" s="45"/>
      <c r="EX90" s="45"/>
      <c r="EY90" s="45"/>
      <c r="EZ90" s="45"/>
      <c r="FA90" s="45"/>
      <c r="FB90" s="45"/>
      <c r="FC90" s="45"/>
      <c r="FD90" s="45"/>
      <c r="FE90" s="45"/>
      <c r="FF90" s="45"/>
      <c r="FG90" s="45"/>
      <c r="FH90" s="45"/>
      <c r="FI90" s="45"/>
      <c r="FJ90" s="45"/>
      <c r="FK90" s="45"/>
      <c r="FL90" s="45"/>
      <c r="FM90" s="45"/>
      <c r="FN90" s="45"/>
      <c r="FO90" s="45"/>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c r="GQ90" s="45"/>
      <c r="GR90" s="45"/>
      <c r="GS90" s="45"/>
      <c r="GT90" s="45"/>
      <c r="GU90" s="45"/>
      <c r="GV90" s="45"/>
      <c r="GW90" s="45"/>
      <c r="GX90" s="45"/>
      <c r="GY90" s="45"/>
      <c r="GZ90" s="45"/>
      <c r="HA90" s="45"/>
      <c r="HB90" s="45"/>
      <c r="HC90" s="45"/>
      <c r="HD90" s="45"/>
      <c r="HE90" s="45"/>
      <c r="HF90" s="45"/>
      <c r="HG90" s="45"/>
      <c r="HH90" s="45"/>
      <c r="HI90" s="45"/>
      <c r="HJ90" s="45"/>
      <c r="HK90" s="45"/>
      <c r="HL90" s="45"/>
      <c r="HM90" s="45"/>
      <c r="HN90" s="45"/>
      <c r="HO90" s="45"/>
      <c r="HP90" s="45"/>
      <c r="HQ90" s="45"/>
      <c r="HR90" s="45"/>
      <c r="HS90" s="45"/>
      <c r="HT90" s="45"/>
      <c r="HU90" s="45"/>
      <c r="HV90" s="45"/>
      <c r="HW90" s="45"/>
      <c r="HX90" s="45"/>
      <c r="HY90" s="45"/>
      <c r="HZ90" s="45"/>
      <c r="IA90" s="45"/>
      <c r="IB90" s="45"/>
      <c r="IC90" s="45"/>
      <c r="ID90" s="45"/>
      <c r="IE90" s="45"/>
      <c r="IF90" s="45"/>
      <c r="IG90" s="45"/>
      <c r="IH90" s="45"/>
      <c r="II90" s="45"/>
      <c r="IJ90" s="45"/>
      <c r="IK90" s="45"/>
      <c r="IL90" s="45"/>
      <c r="IM90" s="45"/>
      <c r="IN90" s="45"/>
      <c r="IO90" s="45"/>
      <c r="IP90" s="45"/>
      <c r="IQ90" s="45"/>
      <c r="IR90" s="45"/>
      <c r="IS90" s="45"/>
      <c r="IT90" s="45"/>
      <c r="IU90" s="45"/>
      <c r="IV90" s="45"/>
      <c r="IW90" s="45"/>
      <c r="IX90" s="45"/>
      <c r="IY90" s="45"/>
      <c r="IZ90" s="45"/>
      <c r="JA90" s="45"/>
      <c r="JB90" s="45"/>
      <c r="JC90" s="45"/>
      <c r="JD90" s="45"/>
      <c r="JE90" s="45"/>
      <c r="JF90" s="45"/>
      <c r="JG90" s="45"/>
      <c r="JH90" s="45"/>
      <c r="JI90" s="45"/>
      <c r="JJ90" s="45"/>
      <c r="JK90" s="45"/>
      <c r="JL90" s="45"/>
      <c r="JM90" s="45"/>
      <c r="JN90" s="45"/>
      <c r="JO90" s="45"/>
      <c r="JP90" s="45"/>
      <c r="JQ90" s="45"/>
      <c r="JR90" s="45"/>
      <c r="JS90" s="45"/>
      <c r="JT90" s="45"/>
      <c r="JU90" s="45"/>
      <c r="JV90" s="45"/>
      <c r="JW90" s="45"/>
      <c r="JX90" s="45"/>
      <c r="JY90" s="45"/>
      <c r="JZ90" s="45"/>
      <c r="KA90" s="45"/>
      <c r="KB90" s="45"/>
      <c r="KC90" s="45"/>
      <c r="KD90" s="45"/>
      <c r="KE90" s="45"/>
      <c r="KF90" s="45"/>
      <c r="KG90" s="45"/>
      <c r="KH90" s="45"/>
      <c r="KI90" s="45"/>
      <c r="KJ90" s="45"/>
      <c r="KK90" s="45"/>
      <c r="KL90" s="45"/>
      <c r="KM90" s="45"/>
      <c r="KN90" s="45"/>
      <c r="KO90" s="45"/>
      <c r="KP90" s="45"/>
      <c r="KQ90" s="45"/>
      <c r="KR90" s="45"/>
      <c r="KS90" s="45"/>
      <c r="KT90" s="45"/>
      <c r="KU90" s="45"/>
      <c r="KV90" s="45"/>
      <c r="KW90" s="45"/>
      <c r="KX90" s="45"/>
      <c r="KY90" s="45"/>
      <c r="KZ90" s="45"/>
      <c r="LA90" s="45"/>
      <c r="LB90" s="45"/>
      <c r="LC90" s="45"/>
      <c r="LD90" s="45"/>
      <c r="LE90" s="45"/>
      <c r="LF90" s="45"/>
      <c r="LG90" s="45"/>
      <c r="LH90" s="45"/>
      <c r="LI90" s="45"/>
      <c r="LJ90" s="45"/>
      <c r="LK90" s="45"/>
      <c r="LL90" s="45"/>
      <c r="LM90" s="45"/>
      <c r="LN90" s="45"/>
      <c r="LO90" s="45"/>
      <c r="LP90" s="45"/>
      <c r="LQ90" s="45"/>
      <c r="LR90" s="45"/>
      <c r="LS90" s="45"/>
      <c r="LT90" s="45"/>
      <c r="LU90" s="45"/>
      <c r="LV90" s="45"/>
      <c r="LW90" s="45"/>
      <c r="LX90" s="45"/>
      <c r="LY90" s="45"/>
      <c r="LZ90" s="45"/>
      <c r="MA90" s="45"/>
      <c r="MB90" s="45"/>
      <c r="MC90" s="45"/>
      <c r="MD90" s="45"/>
      <c r="ME90" s="45"/>
      <c r="MF90" s="45"/>
      <c r="MG90" s="45"/>
      <c r="MH90" s="45"/>
      <c r="MI90" s="45"/>
      <c r="MJ90" s="45"/>
      <c r="MK90" s="45"/>
      <c r="ML90" s="45"/>
      <c r="MM90" s="45"/>
      <c r="MN90" s="45"/>
      <c r="MO90" s="45"/>
      <c r="MP90" s="45"/>
      <c r="MQ90" s="45"/>
      <c r="MR90" s="45"/>
      <c r="MS90" s="45"/>
      <c r="MT90" s="45"/>
      <c r="MU90" s="45"/>
      <c r="MV90" s="45"/>
      <c r="MW90" s="45"/>
      <c r="MX90" s="45"/>
      <c r="MY90" s="45"/>
      <c r="MZ90" s="45"/>
      <c r="NA90" s="45"/>
      <c r="NB90" s="45"/>
      <c r="NC90" s="45"/>
      <c r="ND90" s="45"/>
      <c r="NE90" s="45"/>
      <c r="NF90" s="45"/>
      <c r="NG90" s="45"/>
      <c r="NH90" s="45"/>
      <c r="NI90" s="45"/>
      <c r="NJ90" s="45"/>
      <c r="NK90" s="45"/>
      <c r="NL90" s="45"/>
      <c r="NM90" s="45"/>
      <c r="NN90" s="45"/>
      <c r="NO90" s="45"/>
      <c r="NP90" s="45"/>
      <c r="NQ90" s="45"/>
      <c r="NR90" s="45"/>
      <c r="NS90" s="45"/>
      <c r="NT90" s="45"/>
      <c r="NU90" s="45"/>
      <c r="NV90" s="45"/>
      <c r="NW90" s="45"/>
      <c r="NX90" s="45"/>
      <c r="NY90" s="45"/>
      <c r="NZ90" s="45"/>
      <c r="OA90" s="45"/>
      <c r="OB90" s="45"/>
      <c r="OC90" s="45"/>
      <c r="OD90" s="45"/>
      <c r="OE90" s="45"/>
      <c r="OF90" s="45"/>
      <c r="OG90" s="45"/>
      <c r="OH90" s="45"/>
      <c r="OI90" s="45"/>
      <c r="OJ90" s="45"/>
      <c r="OK90" s="45"/>
      <c r="OL90" s="45"/>
      <c r="OM90" s="45"/>
      <c r="ON90" s="45"/>
      <c r="OO90" s="45"/>
      <c r="OP90" s="45"/>
      <c r="OQ90" s="45"/>
      <c r="OR90" s="45"/>
      <c r="OS90" s="45"/>
      <c r="OT90" s="45"/>
      <c r="OU90" s="45"/>
      <c r="OV90" s="45"/>
      <c r="OW90" s="45"/>
      <c r="OX90" s="45"/>
      <c r="OY90" s="45"/>
      <c r="OZ90" s="45"/>
      <c r="PA90" s="45"/>
      <c r="PB90" s="45"/>
      <c r="PC90" s="45"/>
      <c r="PD90" s="45"/>
      <c r="PE90" s="45"/>
      <c r="PF90" s="45"/>
      <c r="PG90" s="45"/>
      <c r="PH90" s="45"/>
      <c r="PI90" s="45"/>
      <c r="PJ90" s="45"/>
      <c r="PK90" s="45"/>
      <c r="PL90" s="45"/>
      <c r="PM90" s="45"/>
      <c r="PN90" s="45"/>
      <c r="PO90" s="45"/>
      <c r="PP90" s="45"/>
      <c r="PQ90" s="45"/>
      <c r="PR90" s="45"/>
      <c r="PS90" s="45"/>
      <c r="PT90" s="45"/>
      <c r="PU90" s="45"/>
      <c r="PV90" s="45"/>
      <c r="PW90" s="45"/>
      <c r="PX90" s="45"/>
      <c r="PY90" s="45"/>
      <c r="PZ90" s="45"/>
      <c r="QA90" s="45"/>
      <c r="QB90" s="45"/>
      <c r="QC90" s="45"/>
      <c r="QD90" s="45"/>
      <c r="QE90" s="45"/>
      <c r="QF90" s="45"/>
      <c r="QG90" s="45"/>
      <c r="QH90" s="45"/>
      <c r="QI90" s="45"/>
      <c r="QJ90" s="45"/>
      <c r="QK90" s="45"/>
      <c r="QL90" s="45"/>
      <c r="QM90" s="45"/>
      <c r="QN90" s="45"/>
      <c r="QO90" s="45"/>
      <c r="QP90" s="45"/>
      <c r="QQ90" s="45"/>
      <c r="QR90" s="45"/>
      <c r="QS90" s="45"/>
      <c r="QT90" s="45"/>
      <c r="QU90" s="45"/>
      <c r="QV90" s="45"/>
      <c r="QW90" s="45"/>
      <c r="QX90" s="45"/>
      <c r="QY90" s="45"/>
      <c r="QZ90" s="45"/>
      <c r="RA90" s="45"/>
      <c r="RB90" s="45"/>
      <c r="RC90" s="45"/>
      <c r="RD90" s="45"/>
      <c r="RE90" s="45"/>
      <c r="RF90" s="45"/>
      <c r="RG90" s="45"/>
      <c r="RH90" s="45"/>
      <c r="RI90" s="45"/>
      <c r="RJ90" s="45"/>
      <c r="RK90" s="45"/>
      <c r="RL90" s="45"/>
      <c r="RM90" s="45"/>
      <c r="RN90" s="45"/>
      <c r="RO90" s="45"/>
      <c r="RP90" s="45"/>
      <c r="RQ90" s="45"/>
      <c r="RR90" s="45"/>
      <c r="RS90" s="45"/>
      <c r="RT90" s="45"/>
      <c r="RU90" s="45"/>
      <c r="RV90" s="45"/>
      <c r="RW90" s="45"/>
      <c r="RX90" s="45"/>
      <c r="RY90" s="45"/>
      <c r="RZ90" s="45"/>
      <c r="SA90" s="45"/>
      <c r="SB90" s="45"/>
      <c r="SC90" s="45"/>
      <c r="SD90" s="45"/>
      <c r="SE90" s="45"/>
      <c r="SF90" s="45"/>
      <c r="SG90" s="45"/>
      <c r="SH90" s="45"/>
      <c r="SI90" s="45"/>
      <c r="SJ90" s="45"/>
      <c r="SK90" s="45"/>
      <c r="SL90" s="45"/>
      <c r="SM90" s="45"/>
      <c r="SN90" s="45"/>
      <c r="SO90" s="45"/>
      <c r="SP90" s="45"/>
      <c r="SQ90" s="45"/>
      <c r="SR90" s="45"/>
      <c r="SS90" s="45"/>
      <c r="ST90" s="45"/>
      <c r="SU90" s="45"/>
      <c r="SV90" s="45"/>
      <c r="SW90" s="45"/>
      <c r="SX90" s="45"/>
      <c r="SY90" s="45"/>
      <c r="SZ90" s="45"/>
      <c r="TA90" s="45"/>
      <c r="TB90" s="45"/>
      <c r="TC90" s="45"/>
      <c r="TD90" s="45"/>
      <c r="TE90" s="45"/>
      <c r="TF90" s="45"/>
      <c r="TG90" s="45"/>
      <c r="TH90" s="45"/>
      <c r="TI90" s="45"/>
      <c r="TJ90" s="45"/>
      <c r="TK90" s="45"/>
      <c r="TL90" s="45"/>
      <c r="TM90" s="45"/>
      <c r="TN90" s="45"/>
      <c r="TO90" s="45"/>
      <c r="TP90" s="45"/>
      <c r="TQ90" s="45"/>
      <c r="TR90" s="45"/>
      <c r="TS90" s="45"/>
      <c r="TT90" s="45"/>
      <c r="TU90" s="45"/>
      <c r="TV90" s="45"/>
      <c r="TW90" s="45"/>
      <c r="TX90" s="45"/>
      <c r="TY90" s="45"/>
      <c r="TZ90" s="45"/>
      <c r="UA90" s="45"/>
      <c r="UB90" s="45"/>
      <c r="UC90" s="45"/>
      <c r="UD90" s="45"/>
      <c r="UE90" s="45"/>
      <c r="UF90" s="45"/>
      <c r="UG90" s="45"/>
      <c r="UH90" s="45"/>
      <c r="UI90" s="45"/>
      <c r="UJ90" s="45"/>
      <c r="UK90" s="45"/>
      <c r="UL90" s="45"/>
      <c r="UM90" s="45"/>
      <c r="UN90" s="45"/>
      <c r="UO90" s="45"/>
      <c r="UP90" s="45"/>
      <c r="UQ90" s="45"/>
      <c r="UR90" s="45"/>
      <c r="US90" s="45"/>
      <c r="UT90" s="45"/>
      <c r="UU90" s="45"/>
      <c r="UV90" s="45"/>
      <c r="UW90" s="45"/>
      <c r="UX90" s="45"/>
      <c r="UY90" s="45"/>
      <c r="UZ90" s="45"/>
      <c r="VA90" s="45"/>
      <c r="VB90" s="45"/>
      <c r="VC90" s="45"/>
      <c r="VD90" s="45"/>
      <c r="VE90" s="45"/>
      <c r="VF90" s="45"/>
      <c r="VG90" s="45"/>
      <c r="VH90" s="45"/>
      <c r="VI90" s="45"/>
      <c r="VJ90" s="45"/>
      <c r="VK90" s="45"/>
      <c r="VL90" s="45"/>
      <c r="VM90" s="45"/>
      <c r="VN90" s="45"/>
      <c r="VO90" s="45"/>
      <c r="VP90" s="45"/>
      <c r="VQ90" s="45"/>
      <c r="VR90" s="45"/>
      <c r="VS90" s="45"/>
      <c r="VT90" s="45"/>
      <c r="VU90" s="45"/>
      <c r="VV90" s="45"/>
      <c r="VW90" s="45"/>
      <c r="VX90" s="45"/>
      <c r="VY90" s="45"/>
      <c r="VZ90" s="45"/>
      <c r="WA90" s="45"/>
      <c r="WB90" s="45"/>
      <c r="WC90" s="45"/>
      <c r="WD90" s="45"/>
      <c r="WE90" s="45"/>
      <c r="WF90" s="45"/>
      <c r="WG90" s="45"/>
      <c r="WH90" s="45"/>
      <c r="WI90" s="45"/>
      <c r="WJ90" s="45"/>
      <c r="WK90" s="45"/>
      <c r="WL90" s="45"/>
      <c r="WM90" s="45"/>
      <c r="WN90" s="45"/>
      <c r="WO90" s="45"/>
      <c r="WP90" s="45"/>
      <c r="WQ90" s="45"/>
      <c r="WR90" s="45"/>
      <c r="WS90" s="45"/>
      <c r="WT90" s="45"/>
      <c r="WU90" s="45"/>
      <c r="WV90" s="45"/>
      <c r="WW90" s="45"/>
      <c r="WX90" s="45"/>
      <c r="WY90" s="45"/>
      <c r="WZ90" s="45"/>
      <c r="XA90" s="45"/>
      <c r="XB90" s="45"/>
      <c r="XC90" s="45"/>
      <c r="XD90" s="45"/>
      <c r="XE90" s="45"/>
      <c r="XF90" s="45"/>
      <c r="XG90" s="45"/>
      <c r="XH90" s="45"/>
      <c r="XI90" s="45"/>
      <c r="XJ90" s="45"/>
      <c r="XK90" s="45"/>
      <c r="XL90" s="45"/>
      <c r="XM90" s="45"/>
      <c r="XN90" s="45"/>
      <c r="XO90" s="45"/>
      <c r="XP90" s="45"/>
      <c r="XQ90" s="45"/>
      <c r="XR90" s="45"/>
      <c r="XS90" s="45"/>
      <c r="XT90" s="45"/>
      <c r="XU90" s="45"/>
      <c r="XV90" s="45"/>
      <c r="XW90" s="45"/>
      <c r="XX90" s="45"/>
      <c r="XY90" s="45"/>
      <c r="XZ90" s="45"/>
      <c r="YA90" s="45"/>
      <c r="YB90" s="45"/>
      <c r="YC90" s="45"/>
      <c r="YD90" s="45"/>
      <c r="YE90" s="45"/>
      <c r="YF90" s="45"/>
      <c r="YG90" s="45"/>
      <c r="YH90" s="45"/>
      <c r="YI90" s="45"/>
      <c r="YJ90" s="45"/>
      <c r="YK90" s="45"/>
      <c r="YL90" s="45"/>
      <c r="YM90" s="45"/>
      <c r="YN90" s="45"/>
      <c r="YO90" s="45"/>
      <c r="YP90" s="45"/>
      <c r="YQ90" s="45"/>
      <c r="YR90" s="45"/>
      <c r="YS90" s="45"/>
      <c r="YT90" s="45"/>
      <c r="YU90" s="45"/>
      <c r="YV90" s="45"/>
      <c r="YW90" s="45"/>
      <c r="YX90" s="45"/>
      <c r="YY90" s="45"/>
      <c r="YZ90" s="45"/>
      <c r="ZA90" s="45"/>
      <c r="ZB90" s="45"/>
      <c r="ZC90" s="45"/>
      <c r="ZD90" s="45"/>
      <c r="ZE90" s="45"/>
      <c r="ZF90" s="45"/>
      <c r="ZG90" s="45"/>
      <c r="ZH90" s="45"/>
      <c r="ZI90" s="45"/>
      <c r="ZJ90" s="45"/>
      <c r="ZK90" s="45"/>
      <c r="ZL90" s="45"/>
      <c r="ZM90" s="45"/>
      <c r="ZN90" s="45"/>
      <c r="ZO90" s="45"/>
      <c r="ZP90" s="45"/>
      <c r="ZQ90" s="45"/>
      <c r="ZR90" s="45"/>
      <c r="ZS90" s="45"/>
      <c r="ZT90" s="45"/>
      <c r="ZU90" s="45"/>
      <c r="ZV90" s="45"/>
      <c r="ZW90" s="45"/>
      <c r="ZX90" s="45"/>
      <c r="ZY90" s="45"/>
      <c r="ZZ90" s="45"/>
      <c r="AAA90" s="45"/>
      <c r="AAB90" s="45"/>
      <c r="AAC90" s="45"/>
      <c r="AAD90" s="45"/>
      <c r="AAE90" s="45"/>
      <c r="AAF90" s="45"/>
      <c r="AAG90" s="45"/>
      <c r="AAH90" s="45"/>
      <c r="AAI90" s="45"/>
      <c r="AAJ90" s="45"/>
      <c r="AAK90" s="45"/>
      <c r="AAL90" s="45"/>
      <c r="AAM90" s="45"/>
      <c r="AAN90" s="45"/>
      <c r="AAO90" s="45"/>
      <c r="AAP90" s="45"/>
      <c r="AAQ90" s="45"/>
      <c r="AAR90" s="45"/>
      <c r="AAS90" s="45"/>
      <c r="AAT90" s="45"/>
      <c r="AAU90" s="45"/>
      <c r="AAV90" s="45"/>
      <c r="AAW90" s="45"/>
      <c r="AAX90" s="45"/>
      <c r="AAY90" s="45"/>
      <c r="AAZ90" s="45"/>
      <c r="ABA90" s="45"/>
      <c r="ABB90" s="45"/>
      <c r="ABC90" s="45"/>
      <c r="ABD90" s="45"/>
      <c r="ABE90" s="45"/>
      <c r="ABF90" s="45"/>
      <c r="ABG90" s="45"/>
      <c r="ABH90" s="45"/>
      <c r="ABI90" s="45"/>
      <c r="ABJ90" s="45"/>
      <c r="ABK90" s="45"/>
      <c r="ABL90" s="45"/>
      <c r="ABM90" s="45"/>
      <c r="ABN90" s="45"/>
      <c r="ABO90" s="45"/>
      <c r="ABP90" s="45"/>
      <c r="ABQ90" s="45"/>
      <c r="ABR90" s="45"/>
      <c r="ABS90" s="45"/>
      <c r="ABT90" s="45"/>
      <c r="ABU90" s="45"/>
      <c r="ABV90" s="45"/>
      <c r="ABW90" s="45"/>
      <c r="ABX90" s="45"/>
      <c r="ABY90" s="45"/>
      <c r="ABZ90" s="45"/>
      <c r="ACA90" s="45"/>
      <c r="ACB90" s="45"/>
      <c r="ACC90" s="45"/>
      <c r="ACD90" s="45"/>
      <c r="ACE90" s="45"/>
      <c r="ACF90" s="45"/>
      <c r="ACG90" s="45"/>
      <c r="ACH90" s="45"/>
      <c r="ACI90" s="45"/>
      <c r="ACJ90" s="45"/>
      <c r="ACK90" s="45"/>
      <c r="ACL90" s="45"/>
      <c r="ACM90" s="45"/>
      <c r="ACN90" s="45"/>
      <c r="ACO90" s="45"/>
      <c r="ACP90" s="45"/>
      <c r="ACQ90" s="45"/>
      <c r="ACR90" s="45"/>
      <c r="ACS90" s="45"/>
      <c r="ACT90" s="45"/>
      <c r="ACU90" s="45"/>
      <c r="ACV90" s="45"/>
      <c r="ACW90" s="45"/>
      <c r="ACX90" s="45"/>
      <c r="ACY90" s="45"/>
      <c r="ACZ90" s="45"/>
      <c r="ADA90" s="45"/>
      <c r="ADB90" s="45"/>
      <c r="ADC90" s="45"/>
      <c r="ADD90" s="45"/>
      <c r="ADE90" s="45"/>
      <c r="ADF90" s="45"/>
      <c r="ADG90" s="45"/>
      <c r="ADH90" s="45"/>
      <c r="ADI90" s="45"/>
      <c r="ADJ90" s="45"/>
      <c r="ADK90" s="45"/>
      <c r="ADL90" s="45"/>
      <c r="ADM90" s="45"/>
      <c r="ADN90" s="45"/>
      <c r="ADO90" s="45"/>
      <c r="ADP90" s="45"/>
      <c r="ADQ90" s="45"/>
      <c r="ADR90" s="45"/>
      <c r="ADS90" s="45"/>
      <c r="ADT90" s="45"/>
      <c r="ADU90" s="45"/>
      <c r="ADV90" s="45"/>
      <c r="ADW90" s="45"/>
      <c r="ADX90" s="45"/>
      <c r="ADY90" s="45"/>
      <c r="ADZ90" s="45"/>
      <c r="AEA90" s="45"/>
      <c r="AEB90" s="45"/>
      <c r="AEC90" s="45"/>
      <c r="AED90" s="45"/>
      <c r="AEE90" s="45"/>
      <c r="AEF90" s="45"/>
      <c r="AEG90" s="45"/>
      <c r="AEH90" s="45"/>
      <c r="AEI90" s="45"/>
      <c r="AEJ90" s="45"/>
      <c r="AEK90" s="45"/>
      <c r="AEL90" s="45"/>
      <c r="AEM90" s="45"/>
      <c r="AEN90" s="45"/>
      <c r="AEO90" s="45"/>
      <c r="AEP90" s="45"/>
      <c r="AEQ90" s="45"/>
      <c r="AER90" s="45"/>
      <c r="AES90" s="45"/>
      <c r="AET90" s="45"/>
      <c r="AEU90" s="45"/>
      <c r="AEV90" s="45"/>
      <c r="AEW90" s="45"/>
      <c r="AEX90" s="45"/>
      <c r="AEY90" s="45"/>
      <c r="AEZ90" s="45"/>
      <c r="AFA90" s="45"/>
      <c r="AFB90" s="45"/>
      <c r="AFC90" s="45"/>
      <c r="AFD90" s="45"/>
      <c r="AFE90" s="45"/>
      <c r="AFF90" s="45"/>
      <c r="AFG90" s="45"/>
      <c r="AFH90" s="45"/>
      <c r="AFI90" s="45"/>
      <c r="AFJ90" s="45"/>
      <c r="AFK90" s="45"/>
      <c r="AFL90" s="45"/>
      <c r="AFM90" s="45"/>
      <c r="AFN90" s="45"/>
      <c r="AFO90" s="45"/>
      <c r="AFP90" s="45"/>
      <c r="AFQ90" s="45"/>
      <c r="AFR90" s="45"/>
      <c r="AFS90" s="45"/>
      <c r="AFT90" s="45"/>
      <c r="AFU90" s="45"/>
      <c r="AFV90" s="45"/>
      <c r="AFW90" s="45"/>
      <c r="AFX90" s="45"/>
      <c r="AFY90" s="45"/>
      <c r="AFZ90" s="45"/>
      <c r="AGA90" s="45"/>
      <c r="AGB90" s="45"/>
      <c r="AGC90" s="45"/>
      <c r="AGD90" s="45"/>
      <c r="AGE90" s="45"/>
      <c r="AGF90" s="45"/>
      <c r="AGG90" s="45"/>
      <c r="AGH90" s="45"/>
      <c r="AGI90" s="45"/>
      <c r="AGJ90" s="45"/>
      <c r="AGK90" s="45"/>
      <c r="AGL90" s="45"/>
      <c r="AGM90" s="45"/>
      <c r="AGN90" s="45"/>
      <c r="AGO90" s="45"/>
      <c r="AGP90" s="45"/>
      <c r="AGQ90" s="45"/>
      <c r="AGR90" s="45"/>
      <c r="AGS90" s="45"/>
      <c r="AGT90" s="45"/>
      <c r="AGU90" s="45"/>
      <c r="AGV90" s="45"/>
      <c r="AGW90" s="45"/>
      <c r="AGX90" s="45"/>
      <c r="AGY90" s="45"/>
      <c r="AGZ90" s="45"/>
      <c r="AHA90" s="45"/>
      <c r="AHB90" s="45"/>
      <c r="AHC90" s="45"/>
      <c r="AHD90" s="45"/>
      <c r="AHE90" s="45"/>
      <c r="AHF90" s="45"/>
      <c r="AHG90" s="45"/>
      <c r="AHH90" s="45"/>
      <c r="AHI90" s="45"/>
      <c r="AHJ90" s="45"/>
      <c r="AHK90" s="45"/>
      <c r="AHL90" s="45"/>
      <c r="AHM90" s="45"/>
      <c r="AHN90" s="45"/>
      <c r="AHO90" s="45"/>
      <c r="AHP90" s="45"/>
      <c r="AHQ90" s="45"/>
      <c r="AHR90" s="45"/>
      <c r="AHS90" s="45"/>
      <c r="AHT90" s="45"/>
      <c r="AHU90" s="45"/>
      <c r="AHV90" s="45"/>
      <c r="AHW90" s="45"/>
      <c r="AHX90" s="45"/>
      <c r="AHY90" s="45"/>
      <c r="AHZ90" s="45"/>
      <c r="AIA90" s="45"/>
      <c r="AIB90" s="45"/>
      <c r="AIC90" s="45"/>
      <c r="AID90" s="45"/>
      <c r="AIE90" s="45"/>
      <c r="AIF90" s="45"/>
      <c r="AIG90" s="45"/>
      <c r="AIH90" s="45"/>
      <c r="AII90" s="45"/>
      <c r="AIJ90" s="45"/>
      <c r="AIK90" s="45"/>
      <c r="AIL90" s="45"/>
      <c r="AIM90" s="45"/>
      <c r="AIN90" s="45"/>
      <c r="AIO90" s="45"/>
      <c r="AIP90" s="45"/>
      <c r="AIQ90" s="45"/>
      <c r="AIR90" s="45"/>
      <c r="AIS90" s="45"/>
      <c r="AIT90" s="45"/>
      <c r="AIU90" s="45"/>
      <c r="AIV90" s="45"/>
      <c r="AIW90" s="45"/>
      <c r="AIX90" s="45"/>
      <c r="AIY90" s="45"/>
      <c r="AIZ90" s="45"/>
      <c r="AJA90" s="45"/>
      <c r="AJB90" s="45"/>
      <c r="AJC90" s="45"/>
      <c r="AJD90" s="45"/>
      <c r="AJE90" s="45"/>
      <c r="AJF90" s="45"/>
      <c r="AJG90" s="45"/>
      <c r="AJH90" s="45"/>
      <c r="AJI90" s="45"/>
      <c r="AJJ90" s="45"/>
      <c r="AJK90" s="45"/>
      <c r="AJL90" s="45"/>
      <c r="AJM90" s="45"/>
      <c r="AJN90" s="45"/>
      <c r="AJO90" s="45"/>
      <c r="AJP90" s="45"/>
      <c r="AJQ90" s="45"/>
      <c r="AJR90" s="45"/>
      <c r="AJS90" s="45"/>
      <c r="AJT90" s="45"/>
      <c r="AJU90" s="45"/>
      <c r="AJV90" s="45"/>
      <c r="AJW90" s="45"/>
      <c r="AJX90" s="45"/>
      <c r="AJY90" s="45"/>
      <c r="AJZ90" s="45"/>
      <c r="AKA90" s="45"/>
      <c r="AKB90" s="45"/>
      <c r="AKC90" s="45"/>
      <c r="AKD90" s="45"/>
      <c r="AKE90" s="45"/>
      <c r="AKF90" s="45"/>
      <c r="AKG90" s="45"/>
      <c r="AKH90" s="45"/>
      <c r="AKI90" s="45"/>
      <c r="AKJ90" s="45"/>
      <c r="AKK90" s="45"/>
      <c r="AKL90" s="45"/>
      <c r="AKM90" s="45"/>
      <c r="AKN90" s="45"/>
      <c r="AKO90" s="45"/>
      <c r="AKP90" s="45"/>
      <c r="AKQ90" s="45"/>
      <c r="AKR90" s="45"/>
      <c r="AKS90" s="45"/>
      <c r="AKT90" s="45"/>
      <c r="AKU90" s="45"/>
      <c r="AKV90" s="45"/>
      <c r="AKW90" s="45"/>
      <c r="AKX90" s="45"/>
      <c r="AKY90" s="45"/>
      <c r="AKZ90" s="45"/>
      <c r="ALA90" s="45"/>
      <c r="ALB90" s="45"/>
      <c r="ALC90" s="45"/>
      <c r="ALD90" s="45"/>
      <c r="ALE90" s="45"/>
      <c r="ALF90" s="45"/>
      <c r="ALG90" s="45"/>
      <c r="ALH90" s="45"/>
      <c r="ALI90" s="45"/>
      <c r="ALJ90" s="45"/>
      <c r="ALK90" s="45"/>
      <c r="ALL90" s="45"/>
      <c r="ALM90" s="45"/>
      <c r="ALN90" s="45"/>
      <c r="ALO90" s="45"/>
      <c r="ALP90" s="45"/>
      <c r="ALQ90" s="45"/>
      <c r="ALR90" s="45"/>
      <c r="ALS90" s="45"/>
      <c r="ALT90" s="45"/>
      <c r="ALU90" s="45"/>
      <c r="ALV90" s="45"/>
      <c r="ALW90" s="45"/>
      <c r="ALX90" s="45"/>
      <c r="ALY90" s="45"/>
      <c r="ALZ90" s="45"/>
      <c r="AMA90" s="45"/>
      <c r="AMB90" s="45"/>
      <c r="AMC90" s="45"/>
      <c r="AMD90" s="45"/>
      <c r="AME90" s="45"/>
      <c r="AMF90" s="45"/>
      <c r="AMG90" s="45"/>
      <c r="AMH90" s="45"/>
      <c r="AMI90" s="45"/>
      <c r="AMJ90" s="45"/>
      <c r="AMK90" s="45"/>
      <c r="AML90" s="45"/>
      <c r="AMM90" s="45"/>
      <c r="AMN90" s="45"/>
      <c r="AMO90" s="45"/>
      <c r="AMP90" s="45"/>
      <c r="AMQ90" s="45"/>
      <c r="AMR90" s="45"/>
      <c r="AMS90" s="45"/>
      <c r="AMT90" s="45"/>
      <c r="AMU90" s="45"/>
      <c r="AMV90" s="45"/>
      <c r="AMW90" s="45"/>
      <c r="AMX90" s="45"/>
      <c r="AMY90" s="45"/>
      <c r="AMZ90" s="45"/>
      <c r="ANA90" s="45"/>
      <c r="ANB90" s="45"/>
      <c r="ANC90" s="45"/>
      <c r="AND90" s="45"/>
      <c r="ANE90" s="45"/>
      <c r="ANF90" s="45"/>
      <c r="ANG90" s="45"/>
      <c r="ANH90" s="45"/>
      <c r="ANI90" s="45"/>
      <c r="ANJ90" s="45"/>
      <c r="ANK90" s="45"/>
      <c r="ANL90" s="45"/>
      <c r="ANM90" s="45"/>
      <c r="ANN90" s="45"/>
      <c r="ANO90" s="45"/>
      <c r="ANP90" s="45"/>
      <c r="ANQ90" s="45"/>
      <c r="ANR90" s="45"/>
      <c r="ANS90" s="45"/>
      <c r="ANT90" s="45"/>
      <c r="ANU90" s="45"/>
      <c r="ANV90" s="45"/>
      <c r="ANW90" s="45"/>
      <c r="ANX90" s="45"/>
      <c r="ANY90" s="45"/>
      <c r="ANZ90" s="45"/>
      <c r="AOA90" s="45"/>
      <c r="AOB90" s="45"/>
      <c r="AOC90" s="45"/>
      <c r="AOD90" s="45"/>
      <c r="AOE90" s="45"/>
      <c r="AOF90" s="45"/>
      <c r="AOG90" s="45"/>
      <c r="AOH90" s="45"/>
      <c r="AOI90" s="45"/>
      <c r="AOJ90" s="45"/>
      <c r="AOK90" s="45"/>
      <c r="AOL90" s="45"/>
      <c r="AOM90" s="45"/>
      <c r="AON90" s="45"/>
      <c r="AOO90" s="45"/>
      <c r="AOP90" s="45"/>
      <c r="AOQ90" s="45"/>
      <c r="AOR90" s="45"/>
      <c r="AOS90" s="45"/>
      <c r="AOT90" s="45"/>
      <c r="AOU90" s="45"/>
      <c r="AOV90" s="45"/>
      <c r="AOW90" s="45"/>
      <c r="AOX90" s="45"/>
      <c r="AOY90" s="45"/>
      <c r="AOZ90" s="45"/>
      <c r="APA90" s="45"/>
      <c r="APB90" s="45"/>
      <c r="APC90" s="45"/>
      <c r="APD90" s="45"/>
      <c r="APE90" s="45"/>
      <c r="APF90" s="45"/>
      <c r="APG90" s="45"/>
      <c r="APH90" s="45"/>
      <c r="API90" s="45"/>
      <c r="APJ90" s="45"/>
      <c r="APK90" s="45"/>
      <c r="APL90" s="45"/>
      <c r="APM90" s="45"/>
      <c r="APN90" s="45"/>
      <c r="APO90" s="45"/>
      <c r="APP90" s="45"/>
      <c r="APQ90" s="45"/>
      <c r="APR90" s="45"/>
      <c r="APS90" s="45"/>
      <c r="APT90" s="45"/>
      <c r="APU90" s="45"/>
      <c r="APV90" s="45"/>
      <c r="APW90" s="45"/>
      <c r="APX90" s="45"/>
      <c r="APY90" s="45"/>
      <c r="APZ90" s="45"/>
      <c r="AQA90" s="45"/>
      <c r="AQB90" s="45"/>
      <c r="AQC90" s="45"/>
      <c r="AQD90" s="45"/>
      <c r="AQE90" s="45"/>
      <c r="AQF90" s="45"/>
      <c r="AQG90" s="45"/>
      <c r="AQH90" s="45"/>
      <c r="AQI90" s="45"/>
      <c r="AQJ90" s="45"/>
      <c r="AQK90" s="45"/>
      <c r="AQL90" s="45"/>
      <c r="AQM90" s="45"/>
      <c r="AQN90" s="45"/>
      <c r="AQO90" s="45"/>
      <c r="AQP90" s="45"/>
      <c r="AQQ90" s="45"/>
      <c r="AQR90" s="45"/>
      <c r="AQS90" s="45"/>
      <c r="AQT90" s="45"/>
      <c r="AQU90" s="45"/>
      <c r="AQV90" s="45"/>
      <c r="AQW90" s="45"/>
      <c r="AQX90" s="45"/>
      <c r="AQY90" s="45"/>
      <c r="AQZ90" s="45"/>
      <c r="ARA90" s="45"/>
      <c r="ARB90" s="45"/>
      <c r="ARC90" s="45"/>
      <c r="ARD90" s="45"/>
      <c r="ARE90" s="45"/>
      <c r="ARF90" s="45"/>
      <c r="ARG90" s="45"/>
      <c r="ARH90" s="45"/>
      <c r="ARI90" s="45"/>
      <c r="ARJ90" s="45"/>
      <c r="ARK90" s="45"/>
      <c r="ARL90" s="45"/>
      <c r="ARM90" s="45"/>
      <c r="ARN90" s="45"/>
      <c r="ARO90" s="45"/>
      <c r="ARP90" s="45"/>
      <c r="ARQ90" s="45"/>
      <c r="ARR90" s="45"/>
      <c r="ARS90" s="45"/>
      <c r="ART90" s="45"/>
      <c r="ARU90" s="45"/>
      <c r="ARV90" s="45"/>
      <c r="ARW90" s="45"/>
      <c r="ARX90" s="45"/>
      <c r="ARY90" s="45"/>
      <c r="ARZ90" s="45"/>
      <c r="ASA90" s="45"/>
      <c r="ASB90" s="45"/>
      <c r="ASC90" s="45"/>
      <c r="ASD90" s="45"/>
      <c r="ASE90" s="45"/>
      <c r="ASF90" s="45"/>
      <c r="ASG90" s="45"/>
      <c r="ASH90" s="45"/>
      <c r="ASI90" s="45"/>
      <c r="ASJ90" s="45"/>
      <c r="ASK90" s="45"/>
      <c r="ASL90" s="45"/>
      <c r="ASM90" s="45"/>
      <c r="ASN90" s="45"/>
      <c r="ASO90" s="45"/>
      <c r="ASP90" s="45"/>
      <c r="ASQ90" s="45"/>
      <c r="ASR90" s="45"/>
      <c r="ASS90" s="45"/>
      <c r="AST90" s="45"/>
      <c r="ASU90" s="45"/>
      <c r="ASV90" s="45"/>
      <c r="ASW90" s="45"/>
      <c r="ASX90" s="45"/>
      <c r="ASY90" s="45"/>
      <c r="ASZ90" s="45"/>
      <c r="ATA90" s="45"/>
      <c r="ATB90" s="45"/>
      <c r="ATC90" s="45"/>
      <c r="ATD90" s="45"/>
      <c r="ATE90" s="45"/>
      <c r="ATF90" s="45"/>
      <c r="ATG90" s="45"/>
      <c r="ATH90" s="45"/>
      <c r="ATI90" s="45"/>
      <c r="ATJ90" s="45"/>
      <c r="ATK90" s="45"/>
      <c r="ATL90" s="45"/>
      <c r="ATM90" s="45"/>
      <c r="ATN90" s="45"/>
      <c r="ATO90" s="45"/>
      <c r="ATP90" s="45"/>
      <c r="ATQ90" s="45"/>
      <c r="ATR90" s="45"/>
      <c r="ATS90" s="45"/>
      <c r="ATT90" s="45"/>
      <c r="ATU90" s="45"/>
      <c r="ATV90" s="45"/>
      <c r="ATW90" s="45"/>
      <c r="ATX90" s="45"/>
      <c r="ATY90" s="45"/>
      <c r="ATZ90" s="45"/>
      <c r="AUA90" s="45"/>
      <c r="AUB90" s="45"/>
      <c r="AUC90" s="45"/>
      <c r="AUD90" s="45"/>
      <c r="AUE90" s="45"/>
      <c r="AUF90" s="45"/>
      <c r="AUG90" s="45"/>
      <c r="AUH90" s="45"/>
      <c r="AUI90" s="45"/>
      <c r="AUJ90" s="45"/>
      <c r="AUK90" s="45"/>
      <c r="AUL90" s="45"/>
      <c r="AUM90" s="45"/>
      <c r="AUN90" s="45"/>
      <c r="AUO90" s="45"/>
      <c r="AUP90" s="45"/>
      <c r="AUQ90" s="45"/>
      <c r="AUR90" s="45"/>
      <c r="AUS90" s="45"/>
      <c r="AUT90" s="45"/>
      <c r="AUU90" s="45"/>
      <c r="AUV90" s="45"/>
      <c r="AUW90" s="45"/>
      <c r="AUX90" s="45"/>
      <c r="AUY90" s="45"/>
      <c r="AUZ90" s="45"/>
      <c r="AVA90" s="45"/>
      <c r="AVB90" s="45"/>
      <c r="AVC90" s="45"/>
      <c r="AVD90" s="45"/>
      <c r="AVE90" s="45"/>
      <c r="AVF90" s="45"/>
      <c r="AVG90" s="45"/>
      <c r="AVH90" s="45"/>
      <c r="AVI90" s="45"/>
      <c r="AVJ90" s="45"/>
      <c r="AVK90" s="45"/>
      <c r="AVL90" s="45"/>
      <c r="AVM90" s="45"/>
      <c r="AVN90" s="45"/>
      <c r="AVO90" s="45"/>
      <c r="AVP90" s="45"/>
      <c r="AVQ90" s="45"/>
      <c r="AVR90" s="45"/>
      <c r="AVS90" s="45"/>
      <c r="AVT90" s="45"/>
      <c r="AVU90" s="45"/>
      <c r="AVV90" s="45"/>
      <c r="AVW90" s="45"/>
      <c r="AVX90" s="45"/>
      <c r="AVY90" s="45"/>
      <c r="AVZ90" s="45"/>
      <c r="AWA90" s="45"/>
      <c r="AWB90" s="45"/>
      <c r="AWC90" s="45"/>
      <c r="AWD90" s="45"/>
      <c r="AWE90" s="45"/>
      <c r="AWF90" s="45"/>
      <c r="AWG90" s="45"/>
      <c r="AWH90" s="45"/>
      <c r="AWI90" s="45"/>
      <c r="AWJ90" s="45"/>
      <c r="AWK90" s="45"/>
      <c r="AWL90" s="45"/>
      <c r="AWM90" s="45"/>
      <c r="AWN90" s="45"/>
      <c r="AWO90" s="45"/>
      <c r="AWP90" s="45"/>
      <c r="AWQ90" s="45"/>
      <c r="AWR90" s="45"/>
      <c r="AWS90" s="45"/>
      <c r="AWT90" s="45"/>
      <c r="AWU90" s="45"/>
      <c r="AWV90" s="45"/>
      <c r="AWW90" s="45"/>
      <c r="AWX90" s="45"/>
      <c r="AWY90" s="45"/>
      <c r="AWZ90" s="45"/>
      <c r="AXA90" s="45"/>
      <c r="AXB90" s="45"/>
      <c r="AXC90" s="45"/>
      <c r="AXD90" s="45"/>
      <c r="AXE90" s="45"/>
      <c r="AXF90" s="45"/>
      <c r="AXG90" s="45"/>
      <c r="AXH90" s="45"/>
      <c r="AXI90" s="45"/>
      <c r="AXJ90" s="45"/>
      <c r="AXK90" s="45"/>
      <c r="AXL90" s="45"/>
      <c r="AXM90" s="45"/>
      <c r="AXN90" s="45"/>
      <c r="AXO90" s="45"/>
      <c r="AXP90" s="45"/>
      <c r="AXQ90" s="45"/>
      <c r="AXR90" s="45"/>
      <c r="AXS90" s="45"/>
      <c r="AXT90" s="45"/>
      <c r="AXU90" s="45"/>
      <c r="AXV90" s="45"/>
      <c r="AXW90" s="45"/>
      <c r="AXX90" s="45"/>
      <c r="AXY90" s="45"/>
      <c r="AXZ90" s="45"/>
      <c r="AYA90" s="45"/>
      <c r="AYB90" s="45"/>
      <c r="AYC90" s="45"/>
      <c r="AYD90" s="45"/>
      <c r="AYE90" s="45"/>
      <c r="AYF90" s="45"/>
      <c r="AYG90" s="45"/>
      <c r="AYH90" s="45"/>
      <c r="AYI90" s="45"/>
      <c r="AYJ90" s="45"/>
      <c r="AYK90" s="45"/>
      <c r="AYL90" s="45"/>
      <c r="AYM90" s="45"/>
      <c r="AYN90" s="45"/>
      <c r="AYO90" s="45"/>
      <c r="AYP90" s="45"/>
      <c r="AYQ90" s="45"/>
      <c r="AYR90" s="45"/>
      <c r="AYS90" s="45"/>
      <c r="AYT90" s="45"/>
      <c r="AYU90" s="45"/>
      <c r="AYV90" s="45"/>
      <c r="AYW90" s="45"/>
      <c r="AYX90" s="45"/>
      <c r="AYY90" s="45"/>
      <c r="AYZ90" s="45"/>
      <c r="AZA90" s="45"/>
      <c r="AZB90" s="45"/>
      <c r="AZC90" s="45"/>
      <c r="AZD90" s="45"/>
      <c r="AZE90" s="45"/>
      <c r="AZF90" s="45"/>
      <c r="AZG90" s="45"/>
      <c r="AZH90" s="45"/>
      <c r="AZI90" s="45"/>
      <c r="AZJ90" s="45"/>
      <c r="AZK90" s="45"/>
      <c r="AZL90" s="45"/>
      <c r="AZM90" s="45"/>
      <c r="AZN90" s="45"/>
      <c r="AZO90" s="45"/>
      <c r="AZP90" s="45"/>
      <c r="AZQ90" s="45"/>
      <c r="AZR90" s="45"/>
      <c r="AZS90" s="45"/>
      <c r="AZT90" s="45"/>
      <c r="AZU90" s="45"/>
      <c r="AZV90" s="45"/>
      <c r="AZW90" s="45"/>
      <c r="AZX90" s="45"/>
      <c r="AZY90" s="45"/>
      <c r="AZZ90" s="45"/>
      <c r="BAA90" s="45"/>
      <c r="BAB90" s="45"/>
      <c r="BAC90" s="45"/>
      <c r="BAD90" s="45"/>
      <c r="BAE90" s="45"/>
      <c r="BAF90" s="45"/>
      <c r="BAG90" s="45"/>
      <c r="BAH90" s="45"/>
      <c r="BAI90" s="45"/>
      <c r="BAJ90" s="45"/>
      <c r="BAK90" s="45"/>
      <c r="BAL90" s="45"/>
      <c r="BAM90" s="45"/>
      <c r="BAN90" s="45"/>
      <c r="BAO90" s="45"/>
      <c r="BAP90" s="45"/>
      <c r="BAQ90" s="45"/>
      <c r="BAR90" s="45"/>
      <c r="BAS90" s="45"/>
      <c r="BAT90" s="45"/>
      <c r="BAU90" s="45"/>
      <c r="BAV90" s="45"/>
      <c r="BAW90" s="45"/>
      <c r="BAX90" s="45"/>
      <c r="BAY90" s="45"/>
      <c r="BAZ90" s="45"/>
      <c r="BBA90" s="45"/>
      <c r="BBB90" s="45"/>
      <c r="BBC90" s="45"/>
      <c r="BBD90" s="45"/>
      <c r="BBE90" s="45"/>
      <c r="BBF90" s="45"/>
      <c r="BBG90" s="45"/>
      <c r="BBH90" s="45"/>
      <c r="BBI90" s="45"/>
      <c r="BBJ90" s="45"/>
      <c r="BBK90" s="45"/>
      <c r="BBL90" s="45"/>
      <c r="BBM90" s="45"/>
      <c r="BBN90" s="45"/>
      <c r="BBO90" s="45"/>
      <c r="BBP90" s="45"/>
      <c r="BBQ90" s="45"/>
      <c r="BBR90" s="45"/>
      <c r="BBS90" s="45"/>
      <c r="BBT90" s="45"/>
      <c r="BBU90" s="45"/>
      <c r="BBV90" s="45"/>
      <c r="BBW90" s="45"/>
      <c r="BBX90" s="45"/>
      <c r="BBY90" s="45"/>
      <c r="BBZ90" s="45"/>
      <c r="BCA90" s="45"/>
      <c r="BCB90" s="45"/>
      <c r="BCC90" s="45"/>
      <c r="BCD90" s="45"/>
      <c r="BCE90" s="45"/>
      <c r="BCF90" s="45"/>
      <c r="BCG90" s="45"/>
      <c r="BCH90" s="45"/>
      <c r="BCI90" s="45"/>
      <c r="BCJ90" s="45"/>
      <c r="BCK90" s="45"/>
      <c r="BCL90" s="45"/>
      <c r="BCM90" s="45"/>
      <c r="BCN90" s="45"/>
      <c r="BCO90" s="45"/>
      <c r="BCP90" s="45"/>
      <c r="BCQ90" s="45"/>
      <c r="BCR90" s="45"/>
      <c r="BCS90" s="45"/>
      <c r="BCT90" s="45"/>
      <c r="BCU90" s="45"/>
      <c r="BCV90" s="45"/>
      <c r="BCW90" s="45"/>
      <c r="BCX90" s="45"/>
      <c r="BCY90" s="45"/>
      <c r="BCZ90" s="45"/>
      <c r="BDA90" s="45"/>
      <c r="BDB90" s="45"/>
      <c r="BDC90" s="45"/>
      <c r="BDD90" s="45"/>
      <c r="BDE90" s="45"/>
      <c r="BDF90" s="45"/>
      <c r="BDG90" s="45"/>
      <c r="BDH90" s="45"/>
      <c r="BDI90" s="45"/>
      <c r="BDJ90" s="45"/>
      <c r="BDK90" s="45"/>
      <c r="BDL90" s="45"/>
      <c r="BDM90" s="45"/>
      <c r="BDN90" s="45"/>
      <c r="BDO90" s="45"/>
      <c r="BDP90" s="45"/>
      <c r="BDQ90" s="45"/>
      <c r="BDR90" s="45"/>
      <c r="BDS90" s="45"/>
      <c r="BDT90" s="45"/>
      <c r="BDU90" s="45"/>
      <c r="BDV90" s="45"/>
      <c r="BDW90" s="45"/>
      <c r="BDX90" s="45"/>
      <c r="BDY90" s="45"/>
      <c r="BDZ90" s="45"/>
      <c r="BEA90" s="45"/>
      <c r="BEB90" s="45"/>
      <c r="BEC90" s="45"/>
      <c r="BED90" s="45"/>
      <c r="BEE90" s="45"/>
      <c r="BEF90" s="45"/>
      <c r="BEG90" s="45"/>
      <c r="BEH90" s="45"/>
      <c r="BEI90" s="45"/>
      <c r="BEJ90" s="45"/>
      <c r="BEK90" s="45"/>
      <c r="BEL90" s="45"/>
      <c r="BEM90" s="45"/>
      <c r="BEN90" s="45"/>
      <c r="BEO90" s="45"/>
      <c r="BEP90" s="45"/>
      <c r="BEQ90" s="45"/>
      <c r="BER90" s="45"/>
      <c r="BES90" s="45"/>
      <c r="BET90" s="45"/>
      <c r="BEU90" s="45"/>
      <c r="BEV90" s="45"/>
      <c r="BEW90" s="45"/>
      <c r="BEX90" s="45"/>
      <c r="BEY90" s="45"/>
      <c r="BEZ90" s="45"/>
      <c r="BFA90" s="45"/>
      <c r="BFB90" s="45"/>
      <c r="BFC90" s="45"/>
      <c r="BFD90" s="45"/>
      <c r="BFE90" s="45"/>
      <c r="BFF90" s="45"/>
      <c r="BFG90" s="45"/>
      <c r="BFH90" s="45"/>
      <c r="BFI90" s="45"/>
      <c r="BFJ90" s="45"/>
      <c r="BFK90" s="45"/>
      <c r="BFL90" s="45"/>
      <c r="BFM90" s="45"/>
      <c r="BFN90" s="45"/>
      <c r="BFO90" s="45"/>
      <c r="BFP90" s="45"/>
      <c r="BFQ90" s="45"/>
      <c r="BFR90" s="45"/>
      <c r="BFS90" s="45"/>
      <c r="BFT90" s="45"/>
      <c r="BFU90" s="45"/>
      <c r="BFV90" s="45"/>
      <c r="BFW90" s="45"/>
      <c r="BFX90" s="45"/>
      <c r="BFY90" s="45"/>
      <c r="BFZ90" s="45"/>
      <c r="BGA90" s="45"/>
      <c r="BGB90" s="45"/>
      <c r="BGC90" s="45"/>
      <c r="BGD90" s="45"/>
      <c r="BGE90" s="45"/>
      <c r="BGF90" s="45"/>
      <c r="BGG90" s="45"/>
      <c r="BGH90" s="45"/>
      <c r="BGI90" s="45"/>
      <c r="BGJ90" s="45"/>
      <c r="BGK90" s="45"/>
      <c r="BGL90" s="45"/>
      <c r="BGM90" s="45"/>
      <c r="BGN90" s="45"/>
      <c r="BGO90" s="45"/>
      <c r="BGP90" s="45"/>
      <c r="BGQ90" s="45"/>
      <c r="BGR90" s="45"/>
      <c r="BGS90" s="45"/>
      <c r="BGT90" s="45"/>
      <c r="BGU90" s="45"/>
      <c r="BGV90" s="45"/>
      <c r="BGW90" s="45"/>
      <c r="BGX90" s="45"/>
      <c r="BGY90" s="45"/>
      <c r="BGZ90" s="45"/>
      <c r="BHA90" s="45"/>
      <c r="BHB90" s="45"/>
      <c r="BHC90" s="45"/>
      <c r="BHD90" s="45"/>
      <c r="BHE90" s="45"/>
      <c r="BHF90" s="45"/>
      <c r="BHG90" s="45"/>
      <c r="BHH90" s="45"/>
      <c r="BHI90" s="45"/>
      <c r="BHJ90" s="45"/>
      <c r="BHK90" s="45"/>
      <c r="BHL90" s="45"/>
      <c r="BHM90" s="45"/>
      <c r="BHN90" s="45"/>
      <c r="BHO90" s="45"/>
      <c r="BHP90" s="45"/>
      <c r="BHQ90" s="45"/>
      <c r="BHR90" s="45"/>
      <c r="BHS90" s="45"/>
      <c r="BHT90" s="45"/>
      <c r="BHU90" s="45"/>
      <c r="BHV90" s="45"/>
      <c r="BHW90" s="45"/>
      <c r="BHX90" s="45"/>
      <c r="BHY90" s="45"/>
      <c r="BHZ90" s="45"/>
      <c r="BIA90" s="45"/>
      <c r="BIB90" s="45"/>
      <c r="BIC90" s="45"/>
      <c r="BID90" s="45"/>
      <c r="BIE90" s="45"/>
      <c r="BIF90" s="45"/>
      <c r="BIG90" s="45"/>
      <c r="BIH90" s="45"/>
      <c r="BII90" s="45"/>
      <c r="BIJ90" s="45"/>
      <c r="BIK90" s="45"/>
      <c r="BIL90" s="45"/>
      <c r="BIM90" s="45"/>
      <c r="BIN90" s="45"/>
      <c r="BIO90" s="45"/>
      <c r="BIP90" s="45"/>
      <c r="BIQ90" s="45"/>
      <c r="BIR90" s="45"/>
      <c r="BIS90" s="45"/>
      <c r="BIT90" s="45"/>
      <c r="BIU90" s="45"/>
      <c r="BIV90" s="45"/>
      <c r="BIW90" s="45"/>
      <c r="BIX90" s="45"/>
      <c r="BIY90" s="45"/>
      <c r="BIZ90" s="45"/>
      <c r="BJA90" s="45"/>
      <c r="BJB90" s="45"/>
      <c r="BJC90" s="45"/>
      <c r="BJD90" s="45"/>
      <c r="BJE90" s="45"/>
      <c r="BJF90" s="45"/>
      <c r="BJG90" s="45"/>
      <c r="BJH90" s="45"/>
      <c r="BJI90" s="45"/>
      <c r="BJJ90" s="45"/>
      <c r="BJK90" s="45"/>
      <c r="BJL90" s="45"/>
      <c r="BJM90" s="45"/>
      <c r="BJN90" s="45"/>
      <c r="BJO90" s="45"/>
      <c r="BJP90" s="45"/>
      <c r="BJQ90" s="45"/>
      <c r="BJR90" s="45"/>
      <c r="BJS90" s="45"/>
      <c r="BJT90" s="45"/>
      <c r="BJU90" s="45"/>
      <c r="BJV90" s="45"/>
      <c r="BJW90" s="45"/>
      <c r="BJX90" s="45"/>
      <c r="BJY90" s="45"/>
      <c r="BJZ90" s="45"/>
      <c r="BKA90" s="45"/>
      <c r="BKB90" s="45"/>
      <c r="BKC90" s="45"/>
      <c r="BKD90" s="45"/>
      <c r="BKE90" s="45"/>
      <c r="BKF90" s="45"/>
      <c r="BKG90" s="45"/>
      <c r="BKH90" s="45"/>
      <c r="BKI90" s="45"/>
      <c r="BKJ90" s="45"/>
      <c r="BKK90" s="45"/>
      <c r="BKL90" s="45"/>
      <c r="BKM90" s="45"/>
      <c r="BKN90" s="45"/>
      <c r="BKO90" s="45"/>
      <c r="BKP90" s="45"/>
      <c r="BKQ90" s="45"/>
      <c r="BKR90" s="45"/>
      <c r="BKS90" s="45"/>
      <c r="BKT90" s="45"/>
      <c r="BKU90" s="45"/>
      <c r="BKV90" s="45"/>
      <c r="BKW90" s="45"/>
      <c r="BKX90" s="45"/>
      <c r="BKY90" s="45"/>
      <c r="BKZ90" s="45"/>
      <c r="BLA90" s="45"/>
      <c r="BLB90" s="45"/>
      <c r="BLC90" s="45"/>
      <c r="BLD90" s="45"/>
      <c r="BLE90" s="45"/>
      <c r="BLF90" s="45"/>
      <c r="BLG90" s="45"/>
      <c r="BLH90" s="45"/>
      <c r="BLI90" s="45"/>
      <c r="BLJ90" s="45"/>
      <c r="BLK90" s="45"/>
      <c r="BLL90" s="45"/>
      <c r="BLM90" s="45"/>
      <c r="BLN90" s="45"/>
      <c r="BLO90" s="45"/>
      <c r="BLP90" s="45"/>
      <c r="BLQ90" s="45"/>
      <c r="BLR90" s="45"/>
      <c r="BLS90" s="45"/>
      <c r="BLT90" s="45"/>
      <c r="BLU90" s="45"/>
      <c r="BLV90" s="45"/>
      <c r="BLW90" s="45"/>
      <c r="BLX90" s="45"/>
      <c r="BLY90" s="45"/>
      <c r="BLZ90" s="45"/>
      <c r="BMA90" s="45"/>
      <c r="BMB90" s="45"/>
      <c r="BMC90" s="45"/>
      <c r="BMD90" s="45"/>
      <c r="BME90" s="45"/>
      <c r="BMF90" s="45"/>
      <c r="BMG90" s="45"/>
      <c r="BMH90" s="45"/>
      <c r="BMI90" s="45"/>
      <c r="BMJ90" s="45"/>
      <c r="BMK90" s="45"/>
      <c r="BML90" s="45"/>
      <c r="BMM90" s="45"/>
      <c r="BMN90" s="45"/>
      <c r="BMO90" s="45"/>
      <c r="BMP90" s="45"/>
      <c r="BMQ90" s="45"/>
      <c r="BMR90" s="45"/>
      <c r="BMS90" s="45"/>
      <c r="BMT90" s="45"/>
      <c r="BMU90" s="45"/>
      <c r="BMV90" s="45"/>
      <c r="BMW90" s="45"/>
      <c r="BMX90" s="45"/>
      <c r="BMY90" s="45"/>
      <c r="BMZ90" s="45"/>
      <c r="BNA90" s="45"/>
      <c r="BNB90" s="45"/>
      <c r="BNC90" s="45"/>
      <c r="BND90" s="45"/>
      <c r="BNE90" s="45"/>
      <c r="BNF90" s="45"/>
      <c r="BNG90" s="45"/>
      <c r="BNH90" s="45"/>
      <c r="BNI90" s="45"/>
      <c r="BNJ90" s="45"/>
      <c r="BNK90" s="45"/>
      <c r="BNL90" s="45"/>
      <c r="BNM90" s="45"/>
      <c r="BNN90" s="45"/>
      <c r="BNO90" s="45"/>
      <c r="BNP90" s="45"/>
      <c r="BNQ90" s="45"/>
      <c r="BNR90" s="45"/>
      <c r="BNS90" s="45"/>
      <c r="BNT90" s="45"/>
      <c r="BNU90" s="45"/>
      <c r="BNV90" s="45"/>
      <c r="BNW90" s="45"/>
      <c r="BNX90" s="45"/>
      <c r="BNY90" s="45"/>
      <c r="BNZ90" s="45"/>
      <c r="BOA90" s="45"/>
      <c r="BOB90" s="45"/>
      <c r="BOC90" s="45"/>
      <c r="BOD90" s="45"/>
      <c r="BOE90" s="45"/>
      <c r="BOF90" s="45"/>
      <c r="BOG90" s="45"/>
      <c r="BOH90" s="45"/>
      <c r="BOI90" s="45"/>
      <c r="BOJ90" s="45"/>
      <c r="BOK90" s="45"/>
      <c r="BOL90" s="45"/>
      <c r="BOM90" s="45"/>
      <c r="BON90" s="45"/>
      <c r="BOO90" s="45"/>
      <c r="BOP90" s="45"/>
      <c r="BOQ90" s="45"/>
      <c r="BOR90" s="45"/>
      <c r="BOS90" s="45"/>
      <c r="BOT90" s="45"/>
      <c r="BOU90" s="45"/>
      <c r="BOV90" s="45"/>
      <c r="BOW90" s="45"/>
      <c r="BOX90" s="45"/>
      <c r="BOY90" s="45"/>
      <c r="BOZ90" s="45"/>
      <c r="BPA90" s="45"/>
      <c r="BPB90" s="45"/>
      <c r="BPC90" s="45"/>
      <c r="BPD90" s="45"/>
      <c r="BPE90" s="45"/>
      <c r="BPF90" s="45"/>
      <c r="BPG90" s="45"/>
      <c r="BPH90" s="45"/>
      <c r="BPI90" s="45"/>
      <c r="BPJ90" s="45"/>
      <c r="BPK90" s="45"/>
      <c r="BPL90" s="45"/>
      <c r="BPM90" s="45"/>
      <c r="BPN90" s="45"/>
      <c r="BPO90" s="45"/>
      <c r="BPP90" s="45"/>
      <c r="BPQ90" s="45"/>
      <c r="BPR90" s="45"/>
      <c r="BPS90" s="45"/>
      <c r="BPT90" s="45"/>
      <c r="BPU90" s="45"/>
      <c r="BPV90" s="45"/>
      <c r="BPW90" s="45"/>
      <c r="BPX90" s="45"/>
      <c r="BPY90" s="45"/>
      <c r="BPZ90" s="45"/>
      <c r="BQA90" s="45"/>
      <c r="BQB90" s="45"/>
      <c r="BQC90" s="45"/>
      <c r="BQD90" s="45"/>
      <c r="BQE90" s="45"/>
      <c r="BQF90" s="45"/>
      <c r="BQG90" s="45"/>
      <c r="BQH90" s="45"/>
      <c r="BQI90" s="45"/>
      <c r="BQJ90" s="45"/>
      <c r="BQK90" s="45"/>
      <c r="BQL90" s="45"/>
      <c r="BQM90" s="45"/>
      <c r="BQN90" s="45"/>
      <c r="BQO90" s="45"/>
      <c r="BQP90" s="45"/>
      <c r="BQQ90" s="45"/>
      <c r="BQR90" s="45"/>
      <c r="BQS90" s="45"/>
      <c r="BQT90" s="45"/>
      <c r="BQU90" s="45"/>
      <c r="BQV90" s="45"/>
      <c r="BQW90" s="45"/>
      <c r="BQX90" s="45"/>
      <c r="BQY90" s="45"/>
      <c r="BQZ90" s="45"/>
      <c r="BRA90" s="45"/>
      <c r="BRB90" s="45"/>
      <c r="BRC90" s="45"/>
      <c r="BRD90" s="45"/>
      <c r="BRE90" s="45"/>
      <c r="BRF90" s="45"/>
      <c r="BRG90" s="45"/>
      <c r="BRH90" s="45"/>
      <c r="BRI90" s="45"/>
      <c r="BRJ90" s="45"/>
      <c r="BRK90" s="45"/>
      <c r="BRL90" s="45"/>
      <c r="BRM90" s="45"/>
      <c r="BRN90" s="45"/>
      <c r="BRO90" s="45"/>
      <c r="BRP90" s="45"/>
      <c r="BRQ90" s="45"/>
      <c r="BRR90" s="45"/>
      <c r="BRS90" s="45"/>
      <c r="BRT90" s="45"/>
      <c r="BRU90" s="45"/>
      <c r="BRV90" s="45"/>
      <c r="BRW90" s="45"/>
      <c r="BRX90" s="45"/>
      <c r="BRY90" s="45"/>
      <c r="BRZ90" s="45"/>
      <c r="BSA90" s="45"/>
      <c r="BSB90" s="45"/>
      <c r="BSC90" s="45"/>
      <c r="BSD90" s="45"/>
      <c r="BSE90" s="45"/>
      <c r="BSF90" s="45"/>
      <c r="BSG90" s="45"/>
      <c r="BSH90" s="45"/>
      <c r="BSI90" s="45"/>
      <c r="BSJ90" s="45"/>
      <c r="BSK90" s="45"/>
      <c r="BSL90" s="45"/>
      <c r="BSM90" s="45"/>
      <c r="BSN90" s="45"/>
      <c r="BSO90" s="45"/>
      <c r="BSP90" s="45"/>
      <c r="BSQ90" s="45"/>
      <c r="BSR90" s="45"/>
      <c r="BSS90" s="45"/>
      <c r="BST90" s="45"/>
      <c r="BSU90" s="45"/>
      <c r="BSV90" s="45"/>
      <c r="BSW90" s="45"/>
      <c r="BSX90" s="45"/>
      <c r="BSY90" s="45"/>
      <c r="BSZ90" s="45"/>
      <c r="BTA90" s="45"/>
      <c r="BTB90" s="45"/>
      <c r="BTC90" s="45"/>
      <c r="BTD90" s="45"/>
      <c r="BTE90" s="45"/>
      <c r="BTF90" s="45"/>
      <c r="BTG90" s="45"/>
      <c r="BTH90" s="45"/>
      <c r="BTI90" s="45"/>
      <c r="BTJ90" s="45"/>
      <c r="BTK90" s="45"/>
      <c r="BTL90" s="45"/>
      <c r="BTM90" s="45"/>
      <c r="BTN90" s="45"/>
      <c r="BTO90" s="45"/>
      <c r="BTP90" s="45"/>
      <c r="BTQ90" s="45"/>
      <c r="BTR90" s="45"/>
      <c r="BTS90" s="45"/>
      <c r="BTT90" s="45"/>
      <c r="BTU90" s="45"/>
      <c r="BTV90" s="45"/>
      <c r="BTW90" s="45"/>
      <c r="BTX90" s="45"/>
      <c r="BTY90" s="45"/>
      <c r="BTZ90" s="45"/>
      <c r="BUA90" s="45"/>
      <c r="BUB90" s="45"/>
      <c r="BUC90" s="45"/>
      <c r="BUD90" s="45"/>
      <c r="BUE90" s="45"/>
      <c r="BUF90" s="45"/>
      <c r="BUG90" s="45"/>
      <c r="BUH90" s="45"/>
      <c r="BUI90" s="45"/>
      <c r="BUJ90" s="45"/>
      <c r="BUK90" s="45"/>
      <c r="BUL90" s="45"/>
      <c r="BUM90" s="45"/>
      <c r="BUN90" s="45"/>
      <c r="BUO90" s="45"/>
      <c r="BUP90" s="45"/>
      <c r="BUQ90" s="45"/>
      <c r="BUR90" s="45"/>
      <c r="BUS90" s="45"/>
      <c r="BUT90" s="45"/>
      <c r="BUU90" s="45"/>
      <c r="BUV90" s="45"/>
      <c r="BUW90" s="45"/>
      <c r="BUX90" s="45"/>
      <c r="BUY90" s="45"/>
      <c r="BUZ90" s="45"/>
      <c r="BVA90" s="45"/>
      <c r="BVB90" s="45"/>
      <c r="BVC90" s="45"/>
      <c r="BVD90" s="45"/>
      <c r="BVE90" s="45"/>
      <c r="BVF90" s="45"/>
      <c r="BVG90" s="45"/>
      <c r="BVH90" s="45"/>
      <c r="BVI90" s="45"/>
      <c r="BVJ90" s="45"/>
      <c r="BVK90" s="45"/>
      <c r="BVL90" s="45"/>
      <c r="BVM90" s="45"/>
      <c r="BVN90" s="45"/>
      <c r="BVO90" s="45"/>
      <c r="BVP90" s="45"/>
      <c r="BVQ90" s="45"/>
      <c r="BVR90" s="45"/>
      <c r="BVS90" s="45"/>
      <c r="BVT90" s="45"/>
      <c r="BVU90" s="45"/>
      <c r="BVV90" s="45"/>
      <c r="BVW90" s="45"/>
      <c r="BVX90" s="45"/>
      <c r="BVY90" s="45"/>
      <c r="BVZ90" s="45"/>
      <c r="BWA90" s="45"/>
      <c r="BWB90" s="45"/>
      <c r="BWC90" s="45"/>
      <c r="BWD90" s="45"/>
      <c r="BWE90" s="45"/>
      <c r="BWF90" s="45"/>
      <c r="BWG90" s="45"/>
      <c r="BWH90" s="45"/>
      <c r="BWI90" s="45"/>
      <c r="BWJ90" s="45"/>
      <c r="BWK90" s="45"/>
      <c r="BWL90" s="45"/>
      <c r="BWM90" s="45"/>
      <c r="BWN90" s="45"/>
      <c r="BWO90" s="45"/>
      <c r="BWP90" s="45"/>
      <c r="BWQ90" s="45"/>
      <c r="BWR90" s="45"/>
      <c r="BWS90" s="45"/>
      <c r="BWT90" s="45"/>
      <c r="BWU90" s="45"/>
      <c r="BWV90" s="45"/>
      <c r="BWW90" s="45"/>
      <c r="BWX90" s="45"/>
      <c r="BWY90" s="45"/>
      <c r="BWZ90" s="45"/>
      <c r="BXA90" s="45"/>
      <c r="BXB90" s="45"/>
      <c r="BXC90" s="45"/>
      <c r="BXD90" s="45"/>
      <c r="BXE90" s="45"/>
      <c r="BXF90" s="45"/>
      <c r="BXG90" s="45"/>
      <c r="BXH90" s="45"/>
      <c r="BXI90" s="45"/>
      <c r="BXJ90" s="45"/>
      <c r="BXK90" s="45"/>
      <c r="BXL90" s="45"/>
      <c r="BXM90" s="45"/>
      <c r="BXN90" s="45"/>
      <c r="BXO90" s="45"/>
      <c r="BXP90" s="45"/>
      <c r="BXQ90" s="45"/>
      <c r="BXR90" s="45"/>
      <c r="BXS90" s="45"/>
      <c r="BXT90" s="45"/>
      <c r="BXU90" s="45"/>
      <c r="BXV90" s="45"/>
      <c r="BXW90" s="45"/>
      <c r="BXX90" s="45"/>
      <c r="BXY90" s="45"/>
      <c r="BXZ90" s="45"/>
      <c r="BYA90" s="45"/>
      <c r="BYB90" s="45"/>
      <c r="BYC90" s="45"/>
      <c r="BYD90" s="45"/>
      <c r="BYE90" s="45"/>
      <c r="BYF90" s="45"/>
      <c r="BYG90" s="45"/>
      <c r="BYH90" s="45"/>
      <c r="BYI90" s="45"/>
      <c r="BYJ90" s="45"/>
      <c r="BYK90" s="45"/>
      <c r="BYL90" s="45"/>
      <c r="BYM90" s="45"/>
      <c r="BYN90" s="45"/>
      <c r="BYO90" s="45"/>
      <c r="BYP90" s="45"/>
      <c r="BYQ90" s="45"/>
      <c r="BYR90" s="45"/>
      <c r="BYS90" s="45"/>
      <c r="BYT90" s="45"/>
      <c r="BYU90" s="45"/>
      <c r="BYV90" s="45"/>
      <c r="BYW90" s="45"/>
      <c r="BYX90" s="45"/>
      <c r="BYY90" s="45"/>
      <c r="BYZ90" s="45"/>
      <c r="BZA90" s="45"/>
      <c r="BZB90" s="45"/>
      <c r="BZC90" s="45"/>
      <c r="BZD90" s="45"/>
      <c r="BZE90" s="45"/>
      <c r="BZF90" s="45"/>
      <c r="BZG90" s="45"/>
      <c r="BZH90" s="45"/>
      <c r="BZI90" s="45"/>
      <c r="BZJ90" s="45"/>
      <c r="BZK90" s="45"/>
      <c r="BZL90" s="45"/>
      <c r="BZM90" s="45"/>
      <c r="BZN90" s="45"/>
      <c r="BZO90" s="45"/>
      <c r="BZP90" s="45"/>
      <c r="BZQ90" s="45"/>
      <c r="BZR90" s="45"/>
      <c r="BZS90" s="45"/>
      <c r="BZT90" s="45"/>
      <c r="BZU90" s="45"/>
      <c r="BZV90" s="45"/>
      <c r="BZW90" s="45"/>
      <c r="BZX90" s="45"/>
      <c r="BZY90" s="45"/>
      <c r="BZZ90" s="45"/>
      <c r="CAA90" s="45"/>
      <c r="CAB90" s="45"/>
      <c r="CAC90" s="45"/>
      <c r="CAD90" s="45"/>
      <c r="CAE90" s="45"/>
      <c r="CAF90" s="45"/>
      <c r="CAG90" s="45"/>
      <c r="CAH90" s="45"/>
      <c r="CAI90" s="45"/>
      <c r="CAJ90" s="45"/>
      <c r="CAK90" s="45"/>
      <c r="CAL90" s="45"/>
      <c r="CAM90" s="45"/>
      <c r="CAN90" s="45"/>
      <c r="CAO90" s="45"/>
      <c r="CAP90" s="45"/>
      <c r="CAQ90" s="45"/>
      <c r="CAR90" s="45"/>
      <c r="CAS90" s="45"/>
      <c r="CAT90" s="45"/>
      <c r="CAU90" s="45"/>
      <c r="CAV90" s="45"/>
      <c r="CAW90" s="45"/>
      <c r="CAX90" s="45"/>
      <c r="CAY90" s="45"/>
      <c r="CAZ90" s="45"/>
      <c r="CBA90" s="45"/>
      <c r="CBB90" s="45"/>
      <c r="CBC90" s="45"/>
      <c r="CBD90" s="45"/>
      <c r="CBE90" s="45"/>
      <c r="CBF90" s="45"/>
      <c r="CBG90" s="45"/>
      <c r="CBH90" s="45"/>
      <c r="CBI90" s="45"/>
      <c r="CBJ90" s="45"/>
      <c r="CBK90" s="45"/>
      <c r="CBL90" s="45"/>
      <c r="CBM90" s="45"/>
      <c r="CBN90" s="45"/>
      <c r="CBO90" s="45"/>
      <c r="CBP90" s="45"/>
      <c r="CBQ90" s="45"/>
      <c r="CBR90" s="45"/>
      <c r="CBS90" s="45"/>
      <c r="CBT90" s="45"/>
      <c r="CBU90" s="45"/>
      <c r="CBV90" s="45"/>
      <c r="CBW90" s="45"/>
      <c r="CBX90" s="45"/>
      <c r="CBY90" s="45"/>
      <c r="CBZ90" s="45"/>
      <c r="CCA90" s="45"/>
      <c r="CCB90" s="45"/>
      <c r="CCC90" s="45"/>
      <c r="CCD90" s="45"/>
      <c r="CCE90" s="45"/>
      <c r="CCF90" s="45"/>
      <c r="CCG90" s="45"/>
      <c r="CCH90" s="45"/>
      <c r="CCI90" s="45"/>
      <c r="CCJ90" s="45"/>
      <c r="CCK90" s="45"/>
      <c r="CCL90" s="45"/>
      <c r="CCM90" s="45"/>
      <c r="CCN90" s="45"/>
      <c r="CCO90" s="45"/>
      <c r="CCP90" s="45"/>
      <c r="CCQ90" s="45"/>
      <c r="CCR90" s="45"/>
      <c r="CCS90" s="45"/>
      <c r="CCT90" s="45"/>
      <c r="CCU90" s="45"/>
      <c r="CCV90" s="45"/>
      <c r="CCW90" s="45"/>
      <c r="CCX90" s="45"/>
      <c r="CCY90" s="45"/>
      <c r="CCZ90" s="45"/>
      <c r="CDA90" s="45"/>
      <c r="CDB90" s="45"/>
      <c r="CDC90" s="45"/>
      <c r="CDD90" s="45"/>
      <c r="CDE90" s="45"/>
      <c r="CDF90" s="45"/>
      <c r="CDG90" s="45"/>
      <c r="CDH90" s="45"/>
      <c r="CDI90" s="45"/>
      <c r="CDJ90" s="45"/>
      <c r="CDK90" s="45"/>
      <c r="CDL90" s="45"/>
      <c r="CDM90" s="45"/>
      <c r="CDN90" s="45"/>
      <c r="CDO90" s="45"/>
      <c r="CDP90" s="45"/>
      <c r="CDQ90" s="45"/>
      <c r="CDR90" s="45"/>
      <c r="CDS90" s="45"/>
      <c r="CDT90" s="45"/>
      <c r="CDU90" s="45"/>
      <c r="CDV90" s="45"/>
      <c r="CDW90" s="45"/>
      <c r="CDX90" s="45"/>
      <c r="CDY90" s="45"/>
      <c r="CDZ90" s="45"/>
      <c r="CEA90" s="45"/>
      <c r="CEB90" s="45"/>
      <c r="CEC90" s="45"/>
      <c r="CED90" s="45"/>
      <c r="CEE90" s="45"/>
      <c r="CEF90" s="45"/>
      <c r="CEG90" s="45"/>
      <c r="CEH90" s="45"/>
      <c r="CEI90" s="45"/>
      <c r="CEJ90" s="45"/>
      <c r="CEK90" s="45"/>
      <c r="CEL90" s="45"/>
      <c r="CEM90" s="45"/>
      <c r="CEN90" s="45"/>
      <c r="CEO90" s="45"/>
      <c r="CEP90" s="45"/>
      <c r="CEQ90" s="45"/>
      <c r="CER90" s="45"/>
      <c r="CES90" s="45"/>
      <c r="CET90" s="45"/>
      <c r="CEU90" s="45"/>
      <c r="CEV90" s="45"/>
      <c r="CEW90" s="45"/>
      <c r="CEX90" s="45"/>
      <c r="CEY90" s="45"/>
      <c r="CEZ90" s="45"/>
      <c r="CFA90" s="45"/>
      <c r="CFB90" s="45"/>
      <c r="CFC90" s="45"/>
      <c r="CFD90" s="45"/>
      <c r="CFE90" s="45"/>
      <c r="CFF90" s="45"/>
      <c r="CFG90" s="45"/>
      <c r="CFH90" s="45"/>
      <c r="CFI90" s="45"/>
      <c r="CFJ90" s="45"/>
      <c r="CFK90" s="45"/>
      <c r="CFL90" s="45"/>
      <c r="CFM90" s="45"/>
      <c r="CFN90" s="45"/>
      <c r="CFO90" s="45"/>
      <c r="CFP90" s="45"/>
      <c r="CFQ90" s="45"/>
      <c r="CFR90" s="45"/>
      <c r="CFS90" s="45"/>
      <c r="CFT90" s="45"/>
      <c r="CFU90" s="45"/>
      <c r="CFV90" s="45"/>
      <c r="CFW90" s="45"/>
      <c r="CFX90" s="45"/>
      <c r="CFY90" s="45"/>
      <c r="CFZ90" s="45"/>
      <c r="CGA90" s="45"/>
      <c r="CGB90" s="45"/>
      <c r="CGC90" s="45"/>
      <c r="CGD90" s="45"/>
      <c r="CGE90" s="45"/>
      <c r="CGF90" s="45"/>
      <c r="CGG90" s="45"/>
      <c r="CGH90" s="45"/>
      <c r="CGI90" s="45"/>
      <c r="CGJ90" s="45"/>
      <c r="CGK90" s="45"/>
      <c r="CGL90" s="45"/>
      <c r="CGM90" s="45"/>
      <c r="CGN90" s="45"/>
      <c r="CGO90" s="45"/>
      <c r="CGP90" s="45"/>
      <c r="CGQ90" s="45"/>
      <c r="CGR90" s="45"/>
      <c r="CGS90" s="45"/>
      <c r="CGT90" s="45"/>
      <c r="CGU90" s="45"/>
      <c r="CGV90" s="45"/>
      <c r="CGW90" s="45"/>
      <c r="CGX90" s="45"/>
      <c r="CGY90" s="45"/>
      <c r="CGZ90" s="45"/>
      <c r="CHA90" s="45"/>
      <c r="CHB90" s="45"/>
      <c r="CHC90" s="45"/>
      <c r="CHD90" s="45"/>
      <c r="CHE90" s="45"/>
      <c r="CHF90" s="45"/>
      <c r="CHG90" s="45"/>
      <c r="CHH90" s="45"/>
      <c r="CHI90" s="45"/>
      <c r="CHJ90" s="45"/>
      <c r="CHK90" s="45"/>
      <c r="CHL90" s="45"/>
      <c r="CHM90" s="45"/>
      <c r="CHN90" s="45"/>
      <c r="CHO90" s="45"/>
      <c r="CHP90" s="45"/>
      <c r="CHQ90" s="45"/>
      <c r="CHR90" s="45"/>
      <c r="CHS90" s="45"/>
      <c r="CHT90" s="45"/>
      <c r="CHU90" s="45"/>
      <c r="CHV90" s="45"/>
      <c r="CHW90" s="45"/>
      <c r="CHX90" s="45"/>
      <c r="CHY90" s="45"/>
      <c r="CHZ90" s="45"/>
      <c r="CIA90" s="45"/>
      <c r="CIB90" s="45"/>
      <c r="CIC90" s="45"/>
      <c r="CID90" s="45"/>
      <c r="CIE90" s="45"/>
      <c r="CIF90" s="45"/>
      <c r="CIG90" s="45"/>
      <c r="CIH90" s="45"/>
      <c r="CII90" s="45"/>
      <c r="CIJ90" s="45"/>
      <c r="CIK90" s="45"/>
      <c r="CIL90" s="45"/>
      <c r="CIM90" s="45"/>
      <c r="CIN90" s="45"/>
      <c r="CIO90" s="45"/>
      <c r="CIP90" s="45"/>
      <c r="CIQ90" s="45"/>
      <c r="CIR90" s="45"/>
      <c r="CIS90" s="45"/>
      <c r="CIT90" s="45"/>
      <c r="CIU90" s="45"/>
      <c r="CIV90" s="45"/>
      <c r="CIW90" s="45"/>
      <c r="CIX90" s="45"/>
      <c r="CIY90" s="45"/>
      <c r="CIZ90" s="45"/>
      <c r="CJA90" s="45"/>
      <c r="CJB90" s="45"/>
      <c r="CJC90" s="45"/>
      <c r="CJD90" s="45"/>
      <c r="CJE90" s="45"/>
      <c r="CJF90" s="45"/>
      <c r="CJG90" s="45"/>
      <c r="CJH90" s="45"/>
      <c r="CJI90" s="45"/>
      <c r="CJJ90" s="45"/>
      <c r="CJK90" s="45"/>
      <c r="CJL90" s="45"/>
      <c r="CJM90" s="45"/>
      <c r="CJN90" s="45"/>
      <c r="CJO90" s="45"/>
      <c r="CJP90" s="45"/>
      <c r="CJQ90" s="45"/>
      <c r="CJR90" s="45"/>
      <c r="CJS90" s="45"/>
      <c r="CJT90" s="45"/>
      <c r="CJU90" s="45"/>
      <c r="CJV90" s="45"/>
      <c r="CJW90" s="45"/>
      <c r="CJX90" s="45"/>
      <c r="CJY90" s="45"/>
      <c r="CJZ90" s="45"/>
      <c r="CKA90" s="45"/>
      <c r="CKB90" s="45"/>
      <c r="CKC90" s="45"/>
      <c r="CKD90" s="45"/>
      <c r="CKE90" s="45"/>
      <c r="CKF90" s="45"/>
      <c r="CKG90" s="45"/>
      <c r="CKH90" s="45"/>
      <c r="CKI90" s="45"/>
      <c r="CKJ90" s="45"/>
      <c r="CKK90" s="45"/>
      <c r="CKL90" s="45"/>
      <c r="CKM90" s="45"/>
      <c r="CKN90" s="45"/>
      <c r="CKO90" s="45"/>
      <c r="CKP90" s="45"/>
      <c r="CKQ90" s="45"/>
      <c r="CKR90" s="45"/>
      <c r="CKS90" s="45"/>
      <c r="CKT90" s="45"/>
      <c r="CKU90" s="45"/>
      <c r="CKV90" s="45"/>
      <c r="CKW90" s="45"/>
      <c r="CKX90" s="45"/>
      <c r="CKY90" s="45"/>
      <c r="CKZ90" s="45"/>
      <c r="CLA90" s="45"/>
      <c r="CLB90" s="45"/>
      <c r="CLC90" s="45"/>
      <c r="CLD90" s="45"/>
      <c r="CLE90" s="45"/>
      <c r="CLF90" s="45"/>
      <c r="CLG90" s="45"/>
      <c r="CLH90" s="45"/>
      <c r="CLI90" s="45"/>
      <c r="CLJ90" s="45"/>
      <c r="CLK90" s="45"/>
      <c r="CLL90" s="45"/>
      <c r="CLM90" s="45"/>
      <c r="CLN90" s="45"/>
      <c r="CLO90" s="45"/>
      <c r="CLP90" s="45"/>
      <c r="CLQ90" s="45"/>
      <c r="CLR90" s="45"/>
      <c r="CLS90" s="45"/>
      <c r="CLT90" s="45"/>
      <c r="CLU90" s="45"/>
      <c r="CLV90" s="45"/>
      <c r="CLW90" s="45"/>
      <c r="CLX90" s="45"/>
      <c r="CLY90" s="45"/>
      <c r="CLZ90" s="45"/>
      <c r="CMA90" s="45"/>
      <c r="CMB90" s="45"/>
      <c r="CMC90" s="45"/>
      <c r="CMD90" s="45"/>
      <c r="CME90" s="45"/>
      <c r="CMF90" s="45"/>
      <c r="CMG90" s="45"/>
      <c r="CMH90" s="45"/>
      <c r="CMI90" s="45"/>
      <c r="CMJ90" s="45"/>
      <c r="CMK90" s="45"/>
      <c r="CML90" s="45"/>
      <c r="CMM90" s="45"/>
      <c r="CMN90" s="45"/>
      <c r="CMO90" s="45"/>
      <c r="CMP90" s="45"/>
      <c r="CMQ90" s="45"/>
      <c r="CMR90" s="45"/>
      <c r="CMS90" s="45"/>
      <c r="CMT90" s="45"/>
      <c r="CMU90" s="45"/>
      <c r="CMV90" s="45"/>
      <c r="CMW90" s="45"/>
      <c r="CMX90" s="45"/>
      <c r="CMY90" s="45"/>
      <c r="CMZ90" s="45"/>
      <c r="CNA90" s="45"/>
      <c r="CNB90" s="45"/>
      <c r="CNC90" s="45"/>
      <c r="CND90" s="45"/>
      <c r="CNE90" s="45"/>
      <c r="CNF90" s="45"/>
      <c r="CNG90" s="45"/>
      <c r="CNH90" s="45"/>
      <c r="CNI90" s="45"/>
      <c r="CNJ90" s="45"/>
      <c r="CNK90" s="45"/>
      <c r="CNL90" s="45"/>
      <c r="CNM90" s="45"/>
      <c r="CNN90" s="45"/>
      <c r="CNO90" s="45"/>
      <c r="CNP90" s="45"/>
      <c r="CNQ90" s="45"/>
      <c r="CNR90" s="45"/>
      <c r="CNS90" s="45"/>
      <c r="CNT90" s="45"/>
      <c r="CNU90" s="45"/>
      <c r="CNV90" s="45"/>
      <c r="CNW90" s="45"/>
      <c r="CNX90" s="45"/>
      <c r="CNY90" s="45"/>
      <c r="CNZ90" s="45"/>
      <c r="COA90" s="45"/>
      <c r="COB90" s="45"/>
      <c r="COC90" s="45"/>
      <c r="COD90" s="45"/>
      <c r="COE90" s="45"/>
      <c r="COF90" s="45"/>
      <c r="COG90" s="45"/>
      <c r="COH90" s="45"/>
      <c r="COI90" s="45"/>
      <c r="COJ90" s="45"/>
      <c r="COK90" s="45"/>
      <c r="COL90" s="45"/>
      <c r="COM90" s="45"/>
      <c r="CON90" s="45"/>
      <c r="COO90" s="45"/>
      <c r="COP90" s="45"/>
      <c r="COQ90" s="45"/>
      <c r="COR90" s="45"/>
      <c r="COS90" s="45"/>
      <c r="COT90" s="45"/>
      <c r="COU90" s="45"/>
      <c r="COV90" s="45"/>
      <c r="COW90" s="45"/>
      <c r="COX90" s="45"/>
      <c r="COY90" s="45"/>
      <c r="COZ90" s="45"/>
      <c r="CPA90" s="45"/>
      <c r="CPB90" s="45"/>
      <c r="CPC90" s="45"/>
      <c r="CPD90" s="45"/>
      <c r="CPE90" s="45"/>
      <c r="CPF90" s="45"/>
      <c r="CPG90" s="45"/>
      <c r="CPH90" s="45"/>
      <c r="CPI90" s="45"/>
      <c r="CPJ90" s="45"/>
      <c r="CPK90" s="45"/>
      <c r="CPL90" s="45"/>
      <c r="CPM90" s="45"/>
      <c r="CPN90" s="45"/>
      <c r="CPO90" s="45"/>
      <c r="CPP90" s="45"/>
      <c r="CPQ90" s="45"/>
      <c r="CPR90" s="45"/>
      <c r="CPS90" s="45"/>
      <c r="CPT90" s="45"/>
      <c r="CPU90" s="45"/>
      <c r="CPV90" s="45"/>
      <c r="CPW90" s="45"/>
      <c r="CPX90" s="45"/>
      <c r="CPY90" s="45"/>
      <c r="CPZ90" s="45"/>
      <c r="CQA90" s="45"/>
      <c r="CQB90" s="45"/>
      <c r="CQC90" s="45"/>
      <c r="CQD90" s="45"/>
      <c r="CQE90" s="45"/>
      <c r="CQF90" s="45"/>
      <c r="CQG90" s="45"/>
      <c r="CQH90" s="45"/>
      <c r="CQI90" s="45"/>
      <c r="CQJ90" s="45"/>
      <c r="CQK90" s="45"/>
      <c r="CQL90" s="45"/>
      <c r="CQM90" s="45"/>
      <c r="CQN90" s="45"/>
      <c r="CQO90" s="45"/>
      <c r="CQP90" s="45"/>
      <c r="CQQ90" s="45"/>
      <c r="CQR90" s="45"/>
      <c r="CQS90" s="45"/>
      <c r="CQT90" s="45"/>
      <c r="CQU90" s="45"/>
      <c r="CQV90" s="45"/>
      <c r="CQW90" s="45"/>
      <c r="CQX90" s="45"/>
      <c r="CQY90" s="45"/>
      <c r="CQZ90" s="45"/>
      <c r="CRA90" s="45"/>
      <c r="CRB90" s="45"/>
      <c r="CRC90" s="45"/>
      <c r="CRD90" s="45"/>
      <c r="CRE90" s="45"/>
      <c r="CRF90" s="45"/>
      <c r="CRG90" s="45"/>
      <c r="CRH90" s="45"/>
      <c r="CRI90" s="45"/>
      <c r="CRJ90" s="45"/>
      <c r="CRK90" s="45"/>
      <c r="CRL90" s="45"/>
      <c r="CRM90" s="45"/>
      <c r="CRN90" s="45"/>
      <c r="CRO90" s="45"/>
      <c r="CRP90" s="45"/>
      <c r="CRQ90" s="45"/>
      <c r="CRR90" s="45"/>
      <c r="CRS90" s="45"/>
      <c r="CRT90" s="45"/>
      <c r="CRU90" s="45"/>
    </row>
    <row r="91" spans="2:2517" ht="18" customHeight="1" x14ac:dyDescent="0.25">
      <c r="B91" s="13"/>
      <c r="C91" s="13"/>
      <c r="D91" s="13"/>
      <c r="E91" s="13"/>
      <c r="F91" s="13"/>
      <c r="L91" s="358" t="s">
        <v>70</v>
      </c>
      <c r="M91" s="59" t="s">
        <v>14</v>
      </c>
      <c r="N91" s="58"/>
      <c r="O91" s="58"/>
      <c r="P91" s="13"/>
      <c r="Q91" s="358" t="s">
        <v>70</v>
      </c>
      <c r="R91" s="59" t="s">
        <v>14</v>
      </c>
      <c r="S91" s="65">
        <f>IF($AF$7=1,D14,IF($AF$7=2,I53,IF($AF$7=3,N91)))</f>
        <v>0.03</v>
      </c>
      <c r="T91" s="65">
        <f>IF($AF$7=1,E14,IF($AF$7=2,J53,IF($AF$7=3,O91)))</f>
        <v>0.03</v>
      </c>
      <c r="U91" s="65">
        <f t="shared" ref="U91:V94" si="13">+T91:T91</f>
        <v>0.03</v>
      </c>
      <c r="V91" s="65">
        <f t="shared" si="13"/>
        <v>0.03</v>
      </c>
      <c r="W91" s="67">
        <f>+V91:V91</f>
        <v>0.03</v>
      </c>
      <c r="X91" s="13"/>
      <c r="Y91" s="70">
        <v>22596</v>
      </c>
      <c r="Z91" s="70">
        <f t="shared" ref="Z91:AD94" si="14">3*ROUNDUP(Y91*(1+S91)/3,0)</f>
        <v>23274</v>
      </c>
      <c r="AA91" s="70">
        <f t="shared" si="14"/>
        <v>23973</v>
      </c>
      <c r="AB91" s="32">
        <f t="shared" si="14"/>
        <v>24693</v>
      </c>
      <c r="AC91" s="32">
        <f t="shared" si="14"/>
        <v>25434</v>
      </c>
      <c r="AD91" s="32">
        <f t="shared" si="14"/>
        <v>26199</v>
      </c>
    </row>
    <row r="92" spans="2:2517" ht="18" customHeight="1" x14ac:dyDescent="0.25">
      <c r="B92" s="13"/>
      <c r="C92" s="13"/>
      <c r="D92" s="13"/>
      <c r="E92" s="13"/>
      <c r="F92" s="13"/>
      <c r="L92" s="358"/>
      <c r="M92" s="59" t="s">
        <v>16</v>
      </c>
      <c r="N92" s="58"/>
      <c r="O92" s="58"/>
      <c r="P92" s="13"/>
      <c r="Q92" s="358"/>
      <c r="R92" s="59" t="s">
        <v>16</v>
      </c>
      <c r="S92" s="65">
        <f>IF($AF$7=1,D15,IF($AF$7=2,I54,IF($AF$7=3,N92)))</f>
        <v>0.03</v>
      </c>
      <c r="T92" s="65">
        <f>IF($AF$7=1,E15,IF($AF$7=2,J54,IF($AF$7=3,O92)))</f>
        <v>0.03</v>
      </c>
      <c r="U92" s="65">
        <f t="shared" si="13"/>
        <v>0.03</v>
      </c>
      <c r="V92" s="65">
        <f t="shared" si="13"/>
        <v>0.03</v>
      </c>
      <c r="W92" s="67">
        <f>+V92:V92</f>
        <v>0.03</v>
      </c>
      <c r="X92" s="13"/>
      <c r="Y92" s="70">
        <v>28329</v>
      </c>
      <c r="Z92" s="70">
        <f t="shared" si="14"/>
        <v>29181</v>
      </c>
      <c r="AA92" s="70">
        <f t="shared" si="14"/>
        <v>30057</v>
      </c>
      <c r="AB92" s="32">
        <f t="shared" si="14"/>
        <v>30960</v>
      </c>
      <c r="AC92" s="32">
        <f t="shared" si="14"/>
        <v>31890</v>
      </c>
      <c r="AD92" s="32">
        <f t="shared" si="14"/>
        <v>32847</v>
      </c>
    </row>
    <row r="93" spans="2:2517" ht="18" customHeight="1" x14ac:dyDescent="0.25">
      <c r="B93" s="13"/>
      <c r="C93" s="13"/>
      <c r="D93" s="13"/>
      <c r="E93" s="13"/>
      <c r="F93" s="13"/>
      <c r="G93"/>
      <c r="H93"/>
      <c r="I93"/>
      <c r="J93"/>
      <c r="K93" s="45"/>
      <c r="L93" s="358" t="s">
        <v>71</v>
      </c>
      <c r="M93" s="59" t="s">
        <v>14</v>
      </c>
      <c r="N93" s="58"/>
      <c r="O93" s="58"/>
      <c r="P93" s="13"/>
      <c r="Q93" s="358" t="s">
        <v>71</v>
      </c>
      <c r="R93" s="59" t="s">
        <v>14</v>
      </c>
      <c r="S93" s="65">
        <f>IF($AF$7=1,D14,IF($AF$7=2,I53,IF($AF$7=3,N93)))</f>
        <v>0.03</v>
      </c>
      <c r="T93" s="65">
        <f>IF($AF$7=1,E14,IF($AF$7=2,J53,IF($AF$7=3,O93)))</f>
        <v>0.03</v>
      </c>
      <c r="U93" s="65">
        <f t="shared" si="13"/>
        <v>0.03</v>
      </c>
      <c r="V93" s="65">
        <f t="shared" si="13"/>
        <v>0.03</v>
      </c>
      <c r="W93" s="67">
        <f>+V93:V93</f>
        <v>0.03</v>
      </c>
      <c r="X93" s="13"/>
      <c r="Y93" s="70">
        <v>22371</v>
      </c>
      <c r="Z93" s="70">
        <f t="shared" si="14"/>
        <v>23043</v>
      </c>
      <c r="AA93" s="70">
        <f t="shared" si="14"/>
        <v>23736</v>
      </c>
      <c r="AB93" s="32">
        <f t="shared" si="14"/>
        <v>24450</v>
      </c>
      <c r="AC93" s="32">
        <f t="shared" si="14"/>
        <v>25185</v>
      </c>
      <c r="AD93" s="32">
        <f t="shared" si="14"/>
        <v>25941</v>
      </c>
    </row>
    <row r="94" spans="2:2517" ht="18" customHeight="1" x14ac:dyDescent="0.25">
      <c r="B94" s="13"/>
      <c r="C94" s="13"/>
      <c r="D94" s="13"/>
      <c r="E94" s="13"/>
      <c r="F94" s="13"/>
      <c r="G94"/>
      <c r="H94"/>
      <c r="I94"/>
      <c r="J94"/>
      <c r="K94" s="45"/>
      <c r="L94" s="358"/>
      <c r="M94" s="59" t="s">
        <v>16</v>
      </c>
      <c r="N94" s="58"/>
      <c r="O94" s="58"/>
      <c r="P94" s="13"/>
      <c r="Q94" s="358"/>
      <c r="R94" s="59" t="s">
        <v>16</v>
      </c>
      <c r="S94" s="65">
        <f>IF($AF$7=1,D15,IF($AF$7=2,I54,IF($AF$7=3,N94)))</f>
        <v>0.03</v>
      </c>
      <c r="T94" s="65">
        <f>IF($AF$7=1,E15,IF($AF$7=2,J54,IF($AF$7=3,O94)))</f>
        <v>0.03</v>
      </c>
      <c r="U94" s="65">
        <f t="shared" si="13"/>
        <v>0.03</v>
      </c>
      <c r="V94" s="65">
        <f t="shared" si="13"/>
        <v>0.03</v>
      </c>
      <c r="W94" s="67">
        <f>+V94:V94</f>
        <v>0.03</v>
      </c>
      <c r="X94" s="13"/>
      <c r="Y94" s="70">
        <v>28329</v>
      </c>
      <c r="Z94" s="70">
        <f t="shared" si="14"/>
        <v>29181</v>
      </c>
      <c r="AA94" s="70">
        <f t="shared" si="14"/>
        <v>30057</v>
      </c>
      <c r="AB94" s="32">
        <f t="shared" si="14"/>
        <v>30960</v>
      </c>
      <c r="AC94" s="32">
        <f t="shared" si="14"/>
        <v>31890</v>
      </c>
      <c r="AD94" s="32">
        <f t="shared" si="14"/>
        <v>32847</v>
      </c>
    </row>
    <row r="95" spans="2:2517" s="28" customFormat="1" ht="18" hidden="1" customHeight="1" x14ac:dyDescent="0.25">
      <c r="B95" s="17"/>
      <c r="C95" s="17"/>
      <c r="D95" s="17"/>
      <c r="E95" s="17"/>
      <c r="F95" s="17"/>
      <c r="G95" s="17" t="s">
        <v>12</v>
      </c>
      <c r="H95" s="17" t="s">
        <v>14</v>
      </c>
      <c r="I95" s="17"/>
      <c r="J95" s="17"/>
      <c r="K95" s="13"/>
      <c r="L95" s="17" t="s">
        <v>12</v>
      </c>
      <c r="M95" s="17" t="s">
        <v>14</v>
      </c>
      <c r="N95" s="17"/>
      <c r="O95" s="17"/>
      <c r="P95" s="13"/>
      <c r="Q95" s="17" t="s">
        <v>12</v>
      </c>
      <c r="R95" s="17" t="s">
        <v>14</v>
      </c>
      <c r="S95" s="16">
        <f t="shared" ref="S95:W106" si="15">+S8</f>
        <v>0.03</v>
      </c>
      <c r="T95" s="16">
        <f t="shared" si="15"/>
        <v>0.03</v>
      </c>
      <c r="U95" s="16">
        <f t="shared" si="15"/>
        <v>0.03</v>
      </c>
      <c r="V95" s="16">
        <f t="shared" si="15"/>
        <v>0.03</v>
      </c>
      <c r="W95" s="16">
        <f t="shared" si="15"/>
        <v>0.03</v>
      </c>
      <c r="X95" s="17"/>
      <c r="Y95" s="33">
        <f t="shared" ref="Y95:AD106" si="16">+Y8</f>
        <v>11305</v>
      </c>
      <c r="Z95" s="33">
        <f t="shared" si="16"/>
        <v>11646</v>
      </c>
      <c r="AA95" s="33">
        <f t="shared" si="16"/>
        <v>11997</v>
      </c>
      <c r="AB95" s="33">
        <f t="shared" si="16"/>
        <v>12357</v>
      </c>
      <c r="AC95" s="33">
        <f t="shared" si="16"/>
        <v>12729</v>
      </c>
      <c r="AD95" s="33">
        <f t="shared" si="16"/>
        <v>13113</v>
      </c>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c r="AMG95"/>
      <c r="AMH95"/>
      <c r="AMI95"/>
      <c r="AMJ95"/>
      <c r="AMK95"/>
      <c r="AML95"/>
      <c r="AMM95"/>
      <c r="AMN95"/>
      <c r="AMO95"/>
      <c r="AMP95"/>
      <c r="AMQ95"/>
      <c r="AMR95"/>
      <c r="AMS95"/>
      <c r="AMT95"/>
      <c r="AMU95"/>
      <c r="AMV95"/>
      <c r="AMW95"/>
      <c r="AMX95"/>
      <c r="AMY95"/>
      <c r="AMZ95"/>
      <c r="ANA95"/>
      <c r="ANB95"/>
      <c r="ANC95"/>
      <c r="AND95"/>
      <c r="ANE95"/>
      <c r="ANF95"/>
      <c r="ANG95"/>
      <c r="ANH95"/>
      <c r="ANI95"/>
      <c r="ANJ95"/>
      <c r="ANK95"/>
      <c r="ANL95"/>
      <c r="ANM95"/>
      <c r="ANN95"/>
      <c r="ANO95"/>
      <c r="ANP95"/>
      <c r="ANQ95"/>
      <c r="ANR95"/>
      <c r="ANS95"/>
      <c r="ANT95"/>
      <c r="ANU95"/>
      <c r="ANV95"/>
      <c r="ANW95"/>
      <c r="ANX95"/>
      <c r="ANY95"/>
      <c r="ANZ95"/>
      <c r="AOA95"/>
      <c r="AOB95"/>
      <c r="AOC95"/>
      <c r="AOD95"/>
      <c r="AOE95"/>
      <c r="AOF95"/>
      <c r="AOG95"/>
      <c r="AOH95"/>
      <c r="AOI95"/>
      <c r="AOJ95"/>
      <c r="AOK95"/>
      <c r="AOL95"/>
      <c r="AOM95"/>
      <c r="AON95"/>
      <c r="AOO95"/>
      <c r="AOP95"/>
      <c r="AOQ95"/>
      <c r="AOR95"/>
      <c r="AOS95"/>
      <c r="AOT95"/>
      <c r="AOU95"/>
      <c r="AOV95"/>
      <c r="AOW95"/>
      <c r="AOX95"/>
      <c r="AOY95"/>
      <c r="AOZ95"/>
      <c r="APA95"/>
      <c r="APB95"/>
      <c r="APC95"/>
      <c r="APD95"/>
      <c r="APE95"/>
      <c r="APF95"/>
      <c r="APG95"/>
      <c r="APH95"/>
      <c r="API95"/>
      <c r="APJ95"/>
      <c r="APK95"/>
      <c r="APL95"/>
      <c r="APM95"/>
      <c r="APN95"/>
      <c r="APO95"/>
      <c r="APP95"/>
      <c r="APQ95"/>
      <c r="APR95"/>
      <c r="APS95"/>
      <c r="APT95"/>
      <c r="APU95"/>
      <c r="APV95"/>
      <c r="APW95"/>
      <c r="APX95"/>
      <c r="APY95"/>
      <c r="APZ95"/>
      <c r="AQA95"/>
      <c r="AQB95"/>
      <c r="AQC95"/>
      <c r="AQD95"/>
      <c r="AQE95"/>
      <c r="AQF95"/>
      <c r="AQG95"/>
      <c r="AQH95"/>
      <c r="AQI95"/>
      <c r="AQJ95"/>
      <c r="AQK95"/>
      <c r="AQL95"/>
      <c r="AQM95"/>
      <c r="AQN95"/>
      <c r="AQO95"/>
      <c r="AQP95"/>
      <c r="AQQ95"/>
      <c r="AQR95"/>
      <c r="AQS95"/>
      <c r="AQT95"/>
      <c r="AQU95"/>
      <c r="AQV95"/>
      <c r="AQW95"/>
      <c r="AQX95"/>
      <c r="AQY95"/>
      <c r="AQZ95"/>
      <c r="ARA95"/>
      <c r="ARB95"/>
      <c r="ARC95"/>
      <c r="ARD95"/>
      <c r="ARE95"/>
      <c r="ARF95"/>
      <c r="ARG95"/>
      <c r="ARH95"/>
      <c r="ARI95"/>
      <c r="ARJ95"/>
      <c r="ARK95"/>
      <c r="ARL95"/>
      <c r="ARM95"/>
      <c r="ARN95"/>
      <c r="ARO95"/>
      <c r="ARP95"/>
      <c r="ARQ95"/>
      <c r="ARR95"/>
      <c r="ARS95"/>
      <c r="ART95"/>
      <c r="ARU95"/>
      <c r="ARV95"/>
      <c r="ARW95"/>
      <c r="ARX95"/>
      <c r="ARY95"/>
      <c r="ARZ95"/>
      <c r="ASA95"/>
      <c r="ASB95"/>
      <c r="ASC95"/>
      <c r="ASD95"/>
      <c r="ASE95"/>
      <c r="ASF95"/>
      <c r="ASG95"/>
      <c r="ASH95"/>
      <c r="ASI95"/>
      <c r="ASJ95"/>
      <c r="ASK95"/>
      <c r="ASL95"/>
      <c r="ASM95"/>
      <c r="ASN95"/>
      <c r="ASO95"/>
      <c r="ASP95"/>
      <c r="ASQ95"/>
      <c r="ASR95"/>
      <c r="ASS95"/>
      <c r="AST95"/>
      <c r="ASU95"/>
      <c r="ASV95"/>
      <c r="ASW95"/>
      <c r="ASX95"/>
      <c r="ASY95"/>
      <c r="ASZ95"/>
      <c r="ATA95"/>
      <c r="ATB95"/>
      <c r="ATC95"/>
      <c r="ATD95"/>
      <c r="ATE95"/>
      <c r="ATF95"/>
      <c r="ATG95"/>
      <c r="ATH95"/>
      <c r="ATI95"/>
      <c r="ATJ95"/>
      <c r="ATK95"/>
      <c r="ATL95"/>
      <c r="ATM95"/>
      <c r="ATN95"/>
      <c r="ATO95"/>
      <c r="ATP95"/>
      <c r="ATQ95"/>
      <c r="ATR95"/>
      <c r="ATS95"/>
      <c r="ATT95"/>
      <c r="ATU95"/>
      <c r="ATV95"/>
      <c r="ATW95"/>
      <c r="ATX95"/>
      <c r="ATY95"/>
      <c r="ATZ95"/>
      <c r="AUA95"/>
      <c r="AUB95"/>
      <c r="AUC95"/>
      <c r="AUD95"/>
      <c r="AUE95"/>
      <c r="AUF95"/>
      <c r="AUG95"/>
      <c r="AUH95"/>
      <c r="AUI95"/>
      <c r="AUJ95"/>
      <c r="AUK95"/>
      <c r="AUL95"/>
      <c r="AUM95"/>
      <c r="AUN95"/>
      <c r="AUO95"/>
      <c r="AUP95"/>
      <c r="AUQ95"/>
      <c r="AUR95"/>
      <c r="AUS95"/>
      <c r="AUT95"/>
      <c r="AUU95"/>
      <c r="AUV95"/>
      <c r="AUW95"/>
      <c r="AUX95"/>
      <c r="AUY95"/>
      <c r="AUZ95"/>
      <c r="AVA95"/>
      <c r="AVB95"/>
      <c r="AVC95"/>
      <c r="AVD95"/>
      <c r="AVE95"/>
      <c r="AVF95"/>
      <c r="AVG95"/>
      <c r="AVH95"/>
      <c r="AVI95"/>
      <c r="AVJ95"/>
      <c r="AVK95"/>
      <c r="AVL95"/>
      <c r="AVM95"/>
      <c r="AVN95"/>
      <c r="AVO95"/>
      <c r="AVP95"/>
      <c r="AVQ95"/>
      <c r="AVR95"/>
      <c r="AVS95"/>
      <c r="AVT95"/>
      <c r="AVU95"/>
      <c r="AVV95"/>
      <c r="AVW95"/>
      <c r="AVX95"/>
      <c r="AVY95"/>
      <c r="AVZ95"/>
      <c r="AWA95"/>
      <c r="AWB95"/>
      <c r="AWC95"/>
      <c r="AWD95"/>
      <c r="AWE95"/>
      <c r="AWF95"/>
      <c r="AWG95"/>
      <c r="AWH95"/>
      <c r="AWI95"/>
      <c r="AWJ95"/>
      <c r="AWK95"/>
      <c r="AWL95"/>
      <c r="AWM95"/>
      <c r="AWN95"/>
      <c r="AWO95"/>
      <c r="AWP95"/>
      <c r="AWQ95"/>
      <c r="AWR95"/>
      <c r="AWS95"/>
      <c r="AWT95"/>
      <c r="AWU95"/>
      <c r="AWV95"/>
      <c r="AWW95"/>
      <c r="AWX95"/>
      <c r="AWY95"/>
      <c r="AWZ95"/>
      <c r="AXA95"/>
      <c r="AXB95"/>
      <c r="AXC95"/>
      <c r="AXD95"/>
      <c r="AXE95"/>
      <c r="AXF95"/>
      <c r="AXG95"/>
      <c r="AXH95"/>
      <c r="AXI95"/>
      <c r="AXJ95"/>
      <c r="AXK95"/>
      <c r="AXL95"/>
      <c r="AXM95"/>
      <c r="AXN95"/>
      <c r="AXO95"/>
      <c r="AXP95"/>
      <c r="AXQ95"/>
      <c r="AXR95"/>
      <c r="AXS95"/>
      <c r="AXT95"/>
      <c r="AXU95"/>
      <c r="AXV95"/>
      <c r="AXW95"/>
      <c r="AXX95"/>
      <c r="AXY95"/>
      <c r="AXZ95"/>
      <c r="AYA95"/>
      <c r="AYB95"/>
      <c r="AYC95"/>
      <c r="AYD95"/>
      <c r="AYE95"/>
      <c r="AYF95"/>
      <c r="AYG95"/>
      <c r="AYH95"/>
      <c r="AYI95"/>
      <c r="AYJ95"/>
      <c r="AYK95"/>
      <c r="AYL95"/>
      <c r="AYM95"/>
      <c r="AYN95"/>
      <c r="AYO95"/>
      <c r="AYP95"/>
      <c r="AYQ95"/>
      <c r="AYR95"/>
      <c r="AYS95"/>
      <c r="AYT95"/>
      <c r="AYU95"/>
      <c r="AYV95"/>
      <c r="AYW95"/>
      <c r="AYX95"/>
      <c r="AYY95"/>
      <c r="AYZ95"/>
      <c r="AZA95"/>
      <c r="AZB95"/>
      <c r="AZC95"/>
      <c r="AZD95"/>
      <c r="AZE95"/>
      <c r="AZF95"/>
      <c r="AZG95"/>
      <c r="AZH95"/>
      <c r="AZI95"/>
      <c r="AZJ95"/>
      <c r="AZK95"/>
      <c r="AZL95"/>
      <c r="AZM95"/>
      <c r="AZN95"/>
      <c r="AZO95"/>
      <c r="AZP95"/>
      <c r="AZQ95"/>
      <c r="AZR95"/>
      <c r="AZS95"/>
      <c r="AZT95"/>
      <c r="AZU95"/>
      <c r="AZV95"/>
      <c r="AZW95"/>
      <c r="AZX95"/>
      <c r="AZY95"/>
      <c r="AZZ95"/>
      <c r="BAA95"/>
      <c r="BAB95"/>
      <c r="BAC95"/>
      <c r="BAD95"/>
      <c r="BAE95"/>
      <c r="BAF95"/>
      <c r="BAG95"/>
      <c r="BAH95"/>
      <c r="BAI95"/>
      <c r="BAJ95"/>
      <c r="BAK95"/>
      <c r="BAL95"/>
      <c r="BAM95"/>
      <c r="BAN95"/>
      <c r="BAO95"/>
      <c r="BAP95"/>
      <c r="BAQ95"/>
      <c r="BAR95"/>
      <c r="BAS95"/>
      <c r="BAT95"/>
      <c r="BAU95"/>
      <c r="BAV95"/>
      <c r="BAW95"/>
      <c r="BAX95"/>
      <c r="BAY95"/>
      <c r="BAZ95"/>
      <c r="BBA95"/>
      <c r="BBB95"/>
      <c r="BBC95"/>
      <c r="BBD95"/>
      <c r="BBE95"/>
      <c r="BBF95"/>
      <c r="BBG95"/>
      <c r="BBH95"/>
      <c r="BBI95"/>
      <c r="BBJ95"/>
      <c r="BBK95"/>
      <c r="BBL95"/>
      <c r="BBM95"/>
      <c r="BBN95"/>
      <c r="BBO95"/>
      <c r="BBP95"/>
      <c r="BBQ95"/>
      <c r="BBR95"/>
      <c r="BBS95"/>
      <c r="BBT95"/>
      <c r="BBU95"/>
      <c r="BBV95"/>
      <c r="BBW95"/>
      <c r="BBX95"/>
      <c r="BBY95"/>
      <c r="BBZ95"/>
      <c r="BCA95"/>
      <c r="BCB95"/>
      <c r="BCC95"/>
      <c r="BCD95"/>
      <c r="BCE95"/>
      <c r="BCF95"/>
      <c r="BCG95"/>
      <c r="BCH95"/>
      <c r="BCI95"/>
      <c r="BCJ95"/>
      <c r="BCK95"/>
      <c r="BCL95"/>
      <c r="BCM95"/>
      <c r="BCN95"/>
      <c r="BCO95"/>
      <c r="BCP95"/>
      <c r="BCQ95"/>
      <c r="BCR95"/>
      <c r="BCS95"/>
      <c r="BCT95"/>
      <c r="BCU95"/>
      <c r="BCV95"/>
      <c r="BCW95"/>
      <c r="BCX95"/>
      <c r="BCY95"/>
      <c r="BCZ95"/>
      <c r="BDA95"/>
      <c r="BDB95"/>
      <c r="BDC95"/>
      <c r="BDD95"/>
      <c r="BDE95"/>
      <c r="BDF95"/>
      <c r="BDG95"/>
      <c r="BDH95"/>
      <c r="BDI95"/>
      <c r="BDJ95"/>
      <c r="BDK95"/>
      <c r="BDL95"/>
      <c r="BDM95"/>
      <c r="BDN95"/>
      <c r="BDO95"/>
      <c r="BDP95"/>
      <c r="BDQ95"/>
      <c r="BDR95"/>
      <c r="BDS95"/>
      <c r="BDT95"/>
      <c r="BDU95"/>
      <c r="BDV95"/>
      <c r="BDW95"/>
      <c r="BDX95"/>
      <c r="BDY95"/>
      <c r="BDZ95"/>
      <c r="BEA95"/>
      <c r="BEB95"/>
      <c r="BEC95"/>
      <c r="BED95"/>
      <c r="BEE95"/>
      <c r="BEF95"/>
      <c r="BEG95"/>
      <c r="BEH95"/>
      <c r="BEI95"/>
      <c r="BEJ95"/>
      <c r="BEK95"/>
      <c r="BEL95"/>
      <c r="BEM95"/>
      <c r="BEN95"/>
      <c r="BEO95"/>
      <c r="BEP95"/>
      <c r="BEQ95"/>
      <c r="BER95"/>
      <c r="BES95"/>
      <c r="BET95"/>
      <c r="BEU95"/>
      <c r="BEV95"/>
      <c r="BEW95"/>
      <c r="BEX95"/>
      <c r="BEY95"/>
      <c r="BEZ95"/>
      <c r="BFA95"/>
      <c r="BFB95"/>
      <c r="BFC95"/>
      <c r="BFD95"/>
      <c r="BFE95"/>
      <c r="BFF95"/>
      <c r="BFG95"/>
      <c r="BFH95"/>
      <c r="BFI95"/>
      <c r="BFJ95"/>
      <c r="BFK95"/>
      <c r="BFL95"/>
      <c r="BFM95"/>
      <c r="BFN95"/>
      <c r="BFO95"/>
      <c r="BFP95"/>
      <c r="BFQ95"/>
      <c r="BFR95"/>
      <c r="BFS95"/>
      <c r="BFT95"/>
      <c r="BFU95"/>
      <c r="BFV95"/>
      <c r="BFW95"/>
      <c r="BFX95"/>
      <c r="BFY95"/>
      <c r="BFZ95"/>
      <c r="BGA95"/>
      <c r="BGB95"/>
      <c r="BGC95"/>
      <c r="BGD95"/>
      <c r="BGE95"/>
      <c r="BGF95"/>
      <c r="BGG95"/>
      <c r="BGH95"/>
      <c r="BGI95"/>
      <c r="BGJ95"/>
      <c r="BGK95"/>
      <c r="BGL95"/>
      <c r="BGM95"/>
      <c r="BGN95"/>
      <c r="BGO95"/>
      <c r="BGP95"/>
      <c r="BGQ95"/>
      <c r="BGR95"/>
      <c r="BGS95"/>
      <c r="BGT95"/>
      <c r="BGU95"/>
      <c r="BGV95"/>
      <c r="BGW95"/>
      <c r="BGX95"/>
      <c r="BGY95"/>
      <c r="BGZ95"/>
      <c r="BHA95"/>
      <c r="BHB95"/>
      <c r="BHC95"/>
      <c r="BHD95"/>
      <c r="BHE95"/>
      <c r="BHF95"/>
      <c r="BHG95"/>
      <c r="BHH95"/>
      <c r="BHI95"/>
      <c r="BHJ95"/>
      <c r="BHK95"/>
      <c r="BHL95"/>
      <c r="BHM95"/>
      <c r="BHN95"/>
      <c r="BHO95"/>
      <c r="BHP95"/>
      <c r="BHQ95"/>
      <c r="BHR95"/>
      <c r="BHS95"/>
      <c r="BHT95"/>
      <c r="BHU95"/>
      <c r="BHV95"/>
      <c r="BHW95"/>
      <c r="BHX95"/>
      <c r="BHY95"/>
      <c r="BHZ95"/>
      <c r="BIA95"/>
      <c r="BIB95"/>
      <c r="BIC95"/>
      <c r="BID95"/>
      <c r="BIE95"/>
      <c r="BIF95"/>
      <c r="BIG95"/>
      <c r="BIH95"/>
      <c r="BII95"/>
      <c r="BIJ95"/>
      <c r="BIK95"/>
      <c r="BIL95"/>
      <c r="BIM95"/>
      <c r="BIN95"/>
      <c r="BIO95"/>
      <c r="BIP95"/>
      <c r="BIQ95"/>
      <c r="BIR95"/>
      <c r="BIS95"/>
      <c r="BIT95"/>
      <c r="BIU95"/>
      <c r="BIV95"/>
      <c r="BIW95"/>
      <c r="BIX95"/>
      <c r="BIY95"/>
      <c r="BIZ95"/>
      <c r="BJA95"/>
      <c r="BJB95"/>
      <c r="BJC95"/>
      <c r="BJD95"/>
      <c r="BJE95"/>
      <c r="BJF95"/>
      <c r="BJG95"/>
      <c r="BJH95"/>
      <c r="BJI95"/>
      <c r="BJJ95"/>
      <c r="BJK95"/>
      <c r="BJL95"/>
      <c r="BJM95"/>
      <c r="BJN95"/>
      <c r="BJO95"/>
      <c r="BJP95"/>
      <c r="BJQ95"/>
      <c r="BJR95"/>
      <c r="BJS95"/>
      <c r="BJT95"/>
      <c r="BJU95"/>
      <c r="BJV95"/>
      <c r="BJW95"/>
      <c r="BJX95"/>
      <c r="BJY95"/>
      <c r="BJZ95"/>
      <c r="BKA95"/>
      <c r="BKB95"/>
      <c r="BKC95"/>
      <c r="BKD95"/>
      <c r="BKE95"/>
      <c r="BKF95"/>
      <c r="BKG95"/>
      <c r="BKH95"/>
      <c r="BKI95"/>
      <c r="BKJ95"/>
      <c r="BKK95"/>
      <c r="BKL95"/>
      <c r="BKM95"/>
      <c r="BKN95"/>
      <c r="BKO95"/>
      <c r="BKP95"/>
      <c r="BKQ95"/>
      <c r="BKR95"/>
      <c r="BKS95"/>
      <c r="BKT95"/>
      <c r="BKU95"/>
      <c r="BKV95"/>
      <c r="BKW95"/>
      <c r="BKX95"/>
      <c r="BKY95"/>
      <c r="BKZ95"/>
      <c r="BLA95"/>
      <c r="BLB95"/>
      <c r="BLC95"/>
      <c r="BLD95"/>
      <c r="BLE95"/>
      <c r="BLF95"/>
      <c r="BLG95"/>
      <c r="BLH95"/>
      <c r="BLI95"/>
      <c r="BLJ95"/>
      <c r="BLK95"/>
      <c r="BLL95"/>
      <c r="BLM95"/>
      <c r="BLN95"/>
      <c r="BLO95"/>
      <c r="BLP95"/>
      <c r="BLQ95"/>
      <c r="BLR95"/>
      <c r="BLS95"/>
      <c r="BLT95"/>
      <c r="BLU95"/>
      <c r="BLV95"/>
      <c r="BLW95"/>
      <c r="BLX95"/>
      <c r="BLY95"/>
      <c r="BLZ95"/>
      <c r="BMA95"/>
      <c r="BMB95"/>
      <c r="BMC95"/>
      <c r="BMD95"/>
      <c r="BME95"/>
      <c r="BMF95"/>
      <c r="BMG95"/>
      <c r="BMH95"/>
      <c r="BMI95"/>
      <c r="BMJ95"/>
      <c r="BMK95"/>
      <c r="BML95"/>
      <c r="BMM95"/>
      <c r="BMN95"/>
      <c r="BMO95"/>
      <c r="BMP95"/>
      <c r="BMQ95"/>
      <c r="BMR95"/>
      <c r="BMS95"/>
      <c r="BMT95"/>
      <c r="BMU95"/>
      <c r="BMV95"/>
      <c r="BMW95"/>
      <c r="BMX95"/>
      <c r="BMY95"/>
      <c r="BMZ95"/>
      <c r="BNA95"/>
      <c r="BNB95"/>
      <c r="BNC95"/>
      <c r="BND95"/>
      <c r="BNE95"/>
      <c r="BNF95"/>
      <c r="BNG95"/>
      <c r="BNH95"/>
      <c r="BNI95"/>
      <c r="BNJ95"/>
      <c r="BNK95"/>
      <c r="BNL95"/>
      <c r="BNM95"/>
      <c r="BNN95"/>
      <c r="BNO95"/>
      <c r="BNP95"/>
      <c r="BNQ95"/>
      <c r="BNR95"/>
      <c r="BNS95"/>
      <c r="BNT95"/>
      <c r="BNU95"/>
      <c r="BNV95"/>
      <c r="BNW95"/>
      <c r="BNX95"/>
      <c r="BNY95"/>
      <c r="BNZ95"/>
      <c r="BOA95"/>
      <c r="BOB95"/>
      <c r="BOC95"/>
      <c r="BOD95"/>
      <c r="BOE95"/>
      <c r="BOF95"/>
      <c r="BOG95"/>
      <c r="BOH95"/>
      <c r="BOI95"/>
      <c r="BOJ95"/>
      <c r="BOK95"/>
      <c r="BOL95"/>
      <c r="BOM95"/>
      <c r="BON95"/>
      <c r="BOO95"/>
      <c r="BOP95"/>
      <c r="BOQ95"/>
      <c r="BOR95"/>
      <c r="BOS95"/>
      <c r="BOT95"/>
      <c r="BOU95"/>
      <c r="BOV95"/>
      <c r="BOW95"/>
      <c r="BOX95"/>
      <c r="BOY95"/>
      <c r="BOZ95"/>
      <c r="BPA95"/>
      <c r="BPB95"/>
      <c r="BPC95"/>
      <c r="BPD95"/>
      <c r="BPE95"/>
      <c r="BPF95"/>
      <c r="BPG95"/>
      <c r="BPH95"/>
      <c r="BPI95"/>
      <c r="BPJ95"/>
      <c r="BPK95"/>
      <c r="BPL95"/>
      <c r="BPM95"/>
      <c r="BPN95"/>
      <c r="BPO95"/>
      <c r="BPP95"/>
      <c r="BPQ95"/>
      <c r="BPR95"/>
      <c r="BPS95"/>
      <c r="BPT95"/>
      <c r="BPU95"/>
      <c r="BPV95"/>
      <c r="BPW95"/>
      <c r="BPX95"/>
      <c r="BPY95"/>
      <c r="BPZ95"/>
      <c r="BQA95"/>
      <c r="BQB95"/>
      <c r="BQC95"/>
      <c r="BQD95"/>
      <c r="BQE95"/>
      <c r="BQF95"/>
      <c r="BQG95"/>
      <c r="BQH95"/>
      <c r="BQI95"/>
      <c r="BQJ95"/>
      <c r="BQK95"/>
      <c r="BQL95"/>
      <c r="BQM95"/>
      <c r="BQN95"/>
      <c r="BQO95"/>
      <c r="BQP95"/>
      <c r="BQQ95"/>
      <c r="BQR95"/>
      <c r="BQS95"/>
      <c r="BQT95"/>
      <c r="BQU95"/>
      <c r="BQV95"/>
      <c r="BQW95"/>
      <c r="BQX95"/>
      <c r="BQY95"/>
      <c r="BQZ95"/>
      <c r="BRA95"/>
      <c r="BRB95"/>
      <c r="BRC95"/>
      <c r="BRD95"/>
      <c r="BRE95"/>
      <c r="BRF95"/>
      <c r="BRG95"/>
      <c r="BRH95"/>
      <c r="BRI95"/>
      <c r="BRJ95"/>
      <c r="BRK95"/>
      <c r="BRL95"/>
      <c r="BRM95"/>
      <c r="BRN95"/>
      <c r="BRO95"/>
      <c r="BRP95"/>
      <c r="BRQ95"/>
      <c r="BRR95"/>
      <c r="BRS95"/>
      <c r="BRT95"/>
      <c r="BRU95"/>
      <c r="BRV95"/>
      <c r="BRW95"/>
      <c r="BRX95"/>
      <c r="BRY95"/>
      <c r="BRZ95"/>
      <c r="BSA95"/>
      <c r="BSB95"/>
      <c r="BSC95"/>
      <c r="BSD95"/>
      <c r="BSE95"/>
      <c r="BSF95"/>
      <c r="BSG95"/>
      <c r="BSH95"/>
      <c r="BSI95"/>
      <c r="BSJ95"/>
      <c r="BSK95"/>
      <c r="BSL95"/>
      <c r="BSM95"/>
      <c r="BSN95"/>
      <c r="BSO95"/>
      <c r="BSP95"/>
      <c r="BSQ95"/>
      <c r="BSR95"/>
      <c r="BSS95"/>
      <c r="BST95"/>
      <c r="BSU95"/>
      <c r="BSV95"/>
      <c r="BSW95"/>
      <c r="BSX95"/>
      <c r="BSY95"/>
      <c r="BSZ95"/>
      <c r="BTA95"/>
      <c r="BTB95"/>
      <c r="BTC95"/>
      <c r="BTD95"/>
      <c r="BTE95"/>
      <c r="BTF95"/>
      <c r="BTG95"/>
      <c r="BTH95"/>
      <c r="BTI95"/>
      <c r="BTJ95"/>
      <c r="BTK95"/>
      <c r="BTL95"/>
      <c r="BTM95"/>
      <c r="BTN95"/>
      <c r="BTO95"/>
      <c r="BTP95"/>
      <c r="BTQ95"/>
      <c r="BTR95"/>
      <c r="BTS95"/>
      <c r="BTT95"/>
      <c r="BTU95"/>
      <c r="BTV95"/>
      <c r="BTW95"/>
      <c r="BTX95"/>
      <c r="BTY95"/>
      <c r="BTZ95"/>
      <c r="BUA95"/>
      <c r="BUB95"/>
      <c r="BUC95"/>
      <c r="BUD95"/>
      <c r="BUE95"/>
      <c r="BUF95"/>
      <c r="BUG95"/>
      <c r="BUH95"/>
      <c r="BUI95"/>
      <c r="BUJ95"/>
      <c r="BUK95"/>
      <c r="BUL95"/>
      <c r="BUM95"/>
      <c r="BUN95"/>
      <c r="BUO95"/>
      <c r="BUP95"/>
      <c r="BUQ95"/>
      <c r="BUR95"/>
      <c r="BUS95"/>
      <c r="BUT95"/>
      <c r="BUU95"/>
      <c r="BUV95"/>
      <c r="BUW95"/>
      <c r="BUX95"/>
      <c r="BUY95"/>
      <c r="BUZ95"/>
      <c r="BVA95"/>
      <c r="BVB95"/>
      <c r="BVC95"/>
      <c r="BVD95"/>
      <c r="BVE95"/>
      <c r="BVF95"/>
      <c r="BVG95"/>
      <c r="BVH95"/>
      <c r="BVI95"/>
      <c r="BVJ95"/>
      <c r="BVK95"/>
      <c r="BVL95"/>
      <c r="BVM95"/>
      <c r="BVN95"/>
      <c r="BVO95"/>
      <c r="BVP95"/>
      <c r="BVQ95"/>
      <c r="BVR95"/>
      <c r="BVS95"/>
      <c r="BVT95"/>
      <c r="BVU95"/>
      <c r="BVV95"/>
      <c r="BVW95"/>
      <c r="BVX95"/>
      <c r="BVY95"/>
      <c r="BVZ95"/>
      <c r="BWA95"/>
      <c r="BWB95"/>
      <c r="BWC95"/>
      <c r="BWD95"/>
      <c r="BWE95"/>
      <c r="BWF95"/>
      <c r="BWG95"/>
      <c r="BWH95"/>
      <c r="BWI95"/>
      <c r="BWJ95"/>
      <c r="BWK95"/>
      <c r="BWL95"/>
      <c r="BWM95"/>
      <c r="BWN95"/>
      <c r="BWO95"/>
      <c r="BWP95"/>
      <c r="BWQ95"/>
      <c r="BWR95"/>
      <c r="BWS95"/>
      <c r="BWT95"/>
      <c r="BWU95"/>
      <c r="BWV95"/>
      <c r="BWW95"/>
      <c r="BWX95"/>
      <c r="BWY95"/>
      <c r="BWZ95"/>
      <c r="BXA95"/>
      <c r="BXB95"/>
      <c r="BXC95"/>
      <c r="BXD95"/>
      <c r="BXE95"/>
      <c r="BXF95"/>
      <c r="BXG95"/>
      <c r="BXH95"/>
      <c r="BXI95"/>
      <c r="BXJ95"/>
      <c r="BXK95"/>
      <c r="BXL95"/>
      <c r="BXM95"/>
      <c r="BXN95"/>
      <c r="BXO95"/>
      <c r="BXP95"/>
      <c r="BXQ95"/>
      <c r="BXR95"/>
      <c r="BXS95"/>
      <c r="BXT95"/>
      <c r="BXU95"/>
      <c r="BXV95"/>
      <c r="BXW95"/>
      <c r="BXX95"/>
      <c r="BXY95"/>
      <c r="BXZ95"/>
      <c r="BYA95"/>
      <c r="BYB95"/>
      <c r="BYC95"/>
      <c r="BYD95"/>
      <c r="BYE95"/>
      <c r="BYF95"/>
      <c r="BYG95"/>
      <c r="BYH95"/>
      <c r="BYI95"/>
      <c r="BYJ95"/>
      <c r="BYK95"/>
      <c r="BYL95"/>
      <c r="BYM95"/>
      <c r="BYN95"/>
      <c r="BYO95"/>
      <c r="BYP95"/>
      <c r="BYQ95"/>
      <c r="BYR95"/>
      <c r="BYS95"/>
      <c r="BYT95"/>
      <c r="BYU95"/>
      <c r="BYV95"/>
      <c r="BYW95"/>
      <c r="BYX95"/>
      <c r="BYY95"/>
      <c r="BYZ95"/>
      <c r="BZA95"/>
      <c r="BZB95"/>
      <c r="BZC95"/>
      <c r="BZD95"/>
      <c r="BZE95"/>
      <c r="BZF95"/>
      <c r="BZG95"/>
      <c r="BZH95"/>
      <c r="BZI95"/>
      <c r="BZJ95"/>
      <c r="BZK95"/>
      <c r="BZL95"/>
      <c r="BZM95"/>
      <c r="BZN95"/>
      <c r="BZO95"/>
      <c r="BZP95"/>
      <c r="BZQ95"/>
      <c r="BZR95"/>
      <c r="BZS95"/>
      <c r="BZT95"/>
      <c r="BZU95"/>
      <c r="BZV95"/>
      <c r="BZW95"/>
      <c r="BZX95"/>
      <c r="BZY95"/>
      <c r="BZZ95"/>
      <c r="CAA95"/>
      <c r="CAB95"/>
      <c r="CAC95"/>
      <c r="CAD95"/>
      <c r="CAE95"/>
      <c r="CAF95"/>
      <c r="CAG95"/>
      <c r="CAH95"/>
      <c r="CAI95"/>
      <c r="CAJ95"/>
      <c r="CAK95"/>
      <c r="CAL95"/>
      <c r="CAM95"/>
      <c r="CAN95"/>
      <c r="CAO95"/>
      <c r="CAP95"/>
      <c r="CAQ95"/>
      <c r="CAR95"/>
      <c r="CAS95"/>
      <c r="CAT95"/>
      <c r="CAU95"/>
      <c r="CAV95"/>
      <c r="CAW95"/>
      <c r="CAX95"/>
      <c r="CAY95"/>
      <c r="CAZ95"/>
      <c r="CBA95"/>
      <c r="CBB95"/>
      <c r="CBC95"/>
      <c r="CBD95"/>
      <c r="CBE95"/>
      <c r="CBF95"/>
      <c r="CBG95"/>
      <c r="CBH95"/>
      <c r="CBI95"/>
      <c r="CBJ95"/>
      <c r="CBK95"/>
      <c r="CBL95"/>
      <c r="CBM95"/>
      <c r="CBN95"/>
      <c r="CBO95"/>
      <c r="CBP95"/>
      <c r="CBQ95"/>
      <c r="CBR95"/>
      <c r="CBS95"/>
      <c r="CBT95"/>
      <c r="CBU95"/>
      <c r="CBV95"/>
      <c r="CBW95"/>
      <c r="CBX95"/>
      <c r="CBY95"/>
      <c r="CBZ95"/>
      <c r="CCA95"/>
      <c r="CCB95"/>
      <c r="CCC95"/>
      <c r="CCD95"/>
      <c r="CCE95"/>
      <c r="CCF95"/>
      <c r="CCG95"/>
      <c r="CCH95"/>
      <c r="CCI95"/>
      <c r="CCJ95"/>
      <c r="CCK95"/>
      <c r="CCL95"/>
      <c r="CCM95"/>
      <c r="CCN95"/>
      <c r="CCO95"/>
      <c r="CCP95"/>
      <c r="CCQ95"/>
      <c r="CCR95"/>
      <c r="CCS95"/>
      <c r="CCT95"/>
      <c r="CCU95"/>
      <c r="CCV95"/>
      <c r="CCW95"/>
      <c r="CCX95"/>
      <c r="CCY95"/>
      <c r="CCZ95"/>
      <c r="CDA95"/>
      <c r="CDB95"/>
      <c r="CDC95"/>
      <c r="CDD95"/>
      <c r="CDE95"/>
      <c r="CDF95"/>
      <c r="CDG95"/>
      <c r="CDH95"/>
      <c r="CDI95"/>
      <c r="CDJ95"/>
      <c r="CDK95"/>
      <c r="CDL95"/>
      <c r="CDM95"/>
      <c r="CDN95"/>
      <c r="CDO95"/>
      <c r="CDP95"/>
      <c r="CDQ95"/>
      <c r="CDR95"/>
      <c r="CDS95"/>
      <c r="CDT95"/>
      <c r="CDU95"/>
      <c r="CDV95"/>
      <c r="CDW95"/>
      <c r="CDX95"/>
      <c r="CDY95"/>
      <c r="CDZ95"/>
      <c r="CEA95"/>
      <c r="CEB95"/>
      <c r="CEC95"/>
      <c r="CED95"/>
      <c r="CEE95"/>
      <c r="CEF95"/>
      <c r="CEG95"/>
      <c r="CEH95"/>
      <c r="CEI95"/>
      <c r="CEJ95"/>
      <c r="CEK95"/>
      <c r="CEL95"/>
      <c r="CEM95"/>
      <c r="CEN95"/>
      <c r="CEO95"/>
      <c r="CEP95"/>
      <c r="CEQ95"/>
      <c r="CER95"/>
      <c r="CES95"/>
      <c r="CET95"/>
      <c r="CEU95"/>
      <c r="CEV95"/>
      <c r="CEW95"/>
      <c r="CEX95"/>
      <c r="CEY95"/>
      <c r="CEZ95"/>
      <c r="CFA95"/>
      <c r="CFB95"/>
      <c r="CFC95"/>
      <c r="CFD95"/>
      <c r="CFE95"/>
      <c r="CFF95"/>
      <c r="CFG95"/>
      <c r="CFH95"/>
      <c r="CFI95"/>
      <c r="CFJ95"/>
      <c r="CFK95"/>
      <c r="CFL95"/>
      <c r="CFM95"/>
      <c r="CFN95"/>
      <c r="CFO95"/>
      <c r="CFP95"/>
      <c r="CFQ95"/>
      <c r="CFR95"/>
      <c r="CFS95"/>
      <c r="CFT95"/>
      <c r="CFU95"/>
      <c r="CFV95"/>
      <c r="CFW95"/>
      <c r="CFX95"/>
      <c r="CFY95"/>
      <c r="CFZ95"/>
      <c r="CGA95"/>
      <c r="CGB95"/>
      <c r="CGC95"/>
      <c r="CGD95"/>
      <c r="CGE95"/>
      <c r="CGF95"/>
      <c r="CGG95"/>
      <c r="CGH95"/>
      <c r="CGI95"/>
      <c r="CGJ95"/>
      <c r="CGK95"/>
      <c r="CGL95"/>
      <c r="CGM95"/>
      <c r="CGN95"/>
      <c r="CGO95"/>
      <c r="CGP95"/>
      <c r="CGQ95"/>
      <c r="CGR95"/>
      <c r="CGS95"/>
      <c r="CGT95"/>
      <c r="CGU95"/>
      <c r="CGV95"/>
      <c r="CGW95"/>
      <c r="CGX95"/>
      <c r="CGY95"/>
      <c r="CGZ95"/>
      <c r="CHA95"/>
      <c r="CHB95"/>
      <c r="CHC95"/>
      <c r="CHD95"/>
      <c r="CHE95"/>
      <c r="CHF95"/>
      <c r="CHG95"/>
      <c r="CHH95"/>
      <c r="CHI95"/>
      <c r="CHJ95"/>
      <c r="CHK95"/>
      <c r="CHL95"/>
      <c r="CHM95"/>
      <c r="CHN95"/>
      <c r="CHO95"/>
      <c r="CHP95"/>
      <c r="CHQ95"/>
      <c r="CHR95"/>
      <c r="CHS95"/>
      <c r="CHT95"/>
      <c r="CHU95"/>
      <c r="CHV95"/>
      <c r="CHW95"/>
      <c r="CHX95"/>
      <c r="CHY95"/>
      <c r="CHZ95"/>
      <c r="CIA95"/>
      <c r="CIB95"/>
      <c r="CIC95"/>
      <c r="CID95"/>
      <c r="CIE95"/>
      <c r="CIF95"/>
      <c r="CIG95"/>
      <c r="CIH95"/>
      <c r="CII95"/>
      <c r="CIJ95"/>
      <c r="CIK95"/>
      <c r="CIL95"/>
      <c r="CIM95"/>
      <c r="CIN95"/>
      <c r="CIO95"/>
      <c r="CIP95"/>
      <c r="CIQ95"/>
      <c r="CIR95"/>
      <c r="CIS95"/>
      <c r="CIT95"/>
      <c r="CIU95"/>
      <c r="CIV95"/>
      <c r="CIW95"/>
      <c r="CIX95"/>
      <c r="CIY95"/>
      <c r="CIZ95"/>
      <c r="CJA95"/>
      <c r="CJB95"/>
      <c r="CJC95"/>
      <c r="CJD95"/>
      <c r="CJE95"/>
      <c r="CJF95"/>
      <c r="CJG95"/>
      <c r="CJH95"/>
      <c r="CJI95"/>
      <c r="CJJ95"/>
      <c r="CJK95"/>
      <c r="CJL95"/>
      <c r="CJM95"/>
      <c r="CJN95"/>
      <c r="CJO95"/>
      <c r="CJP95"/>
      <c r="CJQ95"/>
      <c r="CJR95"/>
      <c r="CJS95"/>
      <c r="CJT95"/>
      <c r="CJU95"/>
      <c r="CJV95"/>
      <c r="CJW95"/>
      <c r="CJX95"/>
      <c r="CJY95"/>
      <c r="CJZ95"/>
      <c r="CKA95"/>
      <c r="CKB95"/>
      <c r="CKC95"/>
      <c r="CKD95"/>
      <c r="CKE95"/>
      <c r="CKF95"/>
      <c r="CKG95"/>
      <c r="CKH95"/>
      <c r="CKI95"/>
      <c r="CKJ95"/>
      <c r="CKK95"/>
      <c r="CKL95"/>
      <c r="CKM95"/>
      <c r="CKN95"/>
      <c r="CKO95"/>
      <c r="CKP95"/>
      <c r="CKQ95"/>
      <c r="CKR95"/>
      <c r="CKS95"/>
      <c r="CKT95"/>
      <c r="CKU95"/>
      <c r="CKV95"/>
      <c r="CKW95"/>
      <c r="CKX95"/>
      <c r="CKY95"/>
      <c r="CKZ95"/>
      <c r="CLA95"/>
      <c r="CLB95"/>
      <c r="CLC95"/>
      <c r="CLD95"/>
      <c r="CLE95"/>
      <c r="CLF95"/>
      <c r="CLG95"/>
      <c r="CLH95"/>
      <c r="CLI95"/>
      <c r="CLJ95"/>
      <c r="CLK95"/>
      <c r="CLL95"/>
      <c r="CLM95"/>
      <c r="CLN95"/>
      <c r="CLO95"/>
      <c r="CLP95"/>
      <c r="CLQ95"/>
      <c r="CLR95"/>
      <c r="CLS95"/>
      <c r="CLT95"/>
      <c r="CLU95"/>
      <c r="CLV95"/>
      <c r="CLW95"/>
      <c r="CLX95"/>
      <c r="CLY95"/>
      <c r="CLZ95"/>
      <c r="CMA95"/>
      <c r="CMB95"/>
      <c r="CMC95"/>
      <c r="CMD95"/>
      <c r="CME95"/>
      <c r="CMF95"/>
      <c r="CMG95"/>
      <c r="CMH95"/>
      <c r="CMI95"/>
      <c r="CMJ95"/>
      <c r="CMK95"/>
      <c r="CML95"/>
      <c r="CMM95"/>
      <c r="CMN95"/>
      <c r="CMO95"/>
      <c r="CMP95"/>
      <c r="CMQ95"/>
      <c r="CMR95"/>
      <c r="CMS95"/>
      <c r="CMT95"/>
      <c r="CMU95"/>
      <c r="CMV95"/>
      <c r="CMW95"/>
      <c r="CMX95"/>
      <c r="CMY95"/>
      <c r="CMZ95"/>
      <c r="CNA95"/>
      <c r="CNB95"/>
      <c r="CNC95"/>
      <c r="CND95"/>
      <c r="CNE95"/>
      <c r="CNF95"/>
      <c r="CNG95"/>
      <c r="CNH95"/>
      <c r="CNI95"/>
      <c r="CNJ95"/>
      <c r="CNK95"/>
      <c r="CNL95"/>
      <c r="CNM95"/>
      <c r="CNN95"/>
      <c r="CNO95"/>
      <c r="CNP95"/>
      <c r="CNQ95"/>
      <c r="CNR95"/>
      <c r="CNS95"/>
      <c r="CNT95"/>
      <c r="CNU95"/>
      <c r="CNV95"/>
      <c r="CNW95"/>
      <c r="CNX95"/>
      <c r="CNY95"/>
      <c r="CNZ95"/>
      <c r="COA95"/>
      <c r="COB95"/>
      <c r="COC95"/>
      <c r="COD95"/>
      <c r="COE95"/>
      <c r="COF95"/>
      <c r="COG95"/>
      <c r="COH95"/>
      <c r="COI95"/>
      <c r="COJ95"/>
      <c r="COK95"/>
      <c r="COL95"/>
      <c r="COM95"/>
      <c r="CON95"/>
      <c r="COO95"/>
      <c r="COP95"/>
      <c r="COQ95"/>
      <c r="COR95"/>
      <c r="COS95"/>
      <c r="COT95"/>
      <c r="COU95"/>
      <c r="COV95"/>
      <c r="COW95"/>
      <c r="COX95"/>
      <c r="COY95"/>
      <c r="COZ95"/>
      <c r="CPA95"/>
      <c r="CPB95"/>
      <c r="CPC95"/>
      <c r="CPD95"/>
      <c r="CPE95"/>
      <c r="CPF95"/>
      <c r="CPG95"/>
      <c r="CPH95"/>
      <c r="CPI95"/>
      <c r="CPJ95"/>
      <c r="CPK95"/>
      <c r="CPL95"/>
      <c r="CPM95"/>
      <c r="CPN95"/>
      <c r="CPO95"/>
      <c r="CPP95"/>
      <c r="CPQ95"/>
      <c r="CPR95"/>
      <c r="CPS95"/>
      <c r="CPT95"/>
      <c r="CPU95"/>
      <c r="CPV95"/>
      <c r="CPW95"/>
      <c r="CPX95"/>
      <c r="CPY95"/>
      <c r="CPZ95"/>
      <c r="CQA95"/>
      <c r="CQB95"/>
      <c r="CQC95"/>
      <c r="CQD95"/>
      <c r="CQE95"/>
      <c r="CQF95"/>
      <c r="CQG95"/>
      <c r="CQH95"/>
      <c r="CQI95"/>
      <c r="CQJ95"/>
      <c r="CQK95"/>
      <c r="CQL95"/>
      <c r="CQM95"/>
      <c r="CQN95"/>
      <c r="CQO95"/>
      <c r="CQP95"/>
      <c r="CQQ95"/>
      <c r="CQR95"/>
      <c r="CQS95"/>
      <c r="CQT95"/>
      <c r="CQU95"/>
      <c r="CQV95"/>
      <c r="CQW95"/>
      <c r="CQX95"/>
      <c r="CQY95"/>
      <c r="CQZ95"/>
      <c r="CRA95"/>
      <c r="CRB95"/>
      <c r="CRC95"/>
      <c r="CRD95"/>
      <c r="CRE95"/>
      <c r="CRF95"/>
      <c r="CRG95"/>
      <c r="CRH95"/>
      <c r="CRI95"/>
      <c r="CRJ95"/>
      <c r="CRK95"/>
      <c r="CRL95"/>
      <c r="CRM95"/>
      <c r="CRN95"/>
      <c r="CRO95"/>
      <c r="CRP95"/>
      <c r="CRQ95"/>
      <c r="CRR95"/>
      <c r="CRS95"/>
      <c r="CRT95"/>
      <c r="CRU95"/>
    </row>
    <row r="96" spans="2:2517" s="28" customFormat="1" ht="18" hidden="1" customHeight="1" x14ac:dyDescent="0.25">
      <c r="B96" s="17"/>
      <c r="C96" s="17"/>
      <c r="D96" s="17"/>
      <c r="E96" s="17"/>
      <c r="F96" s="17"/>
      <c r="G96" s="17" t="s">
        <v>12</v>
      </c>
      <c r="H96" s="17" t="s">
        <v>16</v>
      </c>
      <c r="I96" s="17"/>
      <c r="J96" s="17"/>
      <c r="K96" s="13"/>
      <c r="L96" s="17" t="s">
        <v>12</v>
      </c>
      <c r="M96" s="17" t="s">
        <v>16</v>
      </c>
      <c r="N96" s="17"/>
      <c r="O96" s="17"/>
      <c r="P96" s="13"/>
      <c r="Q96" s="17" t="s">
        <v>12</v>
      </c>
      <c r="R96" s="17" t="s">
        <v>16</v>
      </c>
      <c r="S96" s="16">
        <f t="shared" si="15"/>
        <v>0.01</v>
      </c>
      <c r="T96" s="16">
        <f t="shared" si="15"/>
        <v>0.01</v>
      </c>
      <c r="U96" s="16">
        <f t="shared" si="15"/>
        <v>0.01</v>
      </c>
      <c r="V96" s="16">
        <f t="shared" si="15"/>
        <v>0.01</v>
      </c>
      <c r="W96" s="16">
        <f t="shared" si="15"/>
        <v>0.01</v>
      </c>
      <c r="X96" s="17"/>
      <c r="Y96" s="33">
        <f t="shared" si="16"/>
        <v>32424</v>
      </c>
      <c r="Z96" s="33">
        <f t="shared" si="16"/>
        <v>32751</v>
      </c>
      <c r="AA96" s="33">
        <f t="shared" si="16"/>
        <v>33081</v>
      </c>
      <c r="AB96" s="33">
        <f t="shared" si="16"/>
        <v>33414</v>
      </c>
      <c r="AC96" s="33">
        <f t="shared" si="16"/>
        <v>33750</v>
      </c>
      <c r="AD96" s="33">
        <f t="shared" si="16"/>
        <v>34089</v>
      </c>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c r="AMG96"/>
      <c r="AMH96"/>
      <c r="AMI96"/>
      <c r="AMJ96"/>
      <c r="AMK96"/>
      <c r="AML96"/>
      <c r="AMM96"/>
      <c r="AMN96"/>
      <c r="AMO96"/>
      <c r="AMP96"/>
      <c r="AMQ96"/>
      <c r="AMR96"/>
      <c r="AMS96"/>
      <c r="AMT96"/>
      <c r="AMU96"/>
      <c r="AMV96"/>
      <c r="AMW96"/>
      <c r="AMX96"/>
      <c r="AMY96"/>
      <c r="AMZ96"/>
      <c r="ANA96"/>
      <c r="ANB96"/>
      <c r="ANC96"/>
      <c r="AND96"/>
      <c r="ANE96"/>
      <c r="ANF96"/>
      <c r="ANG96"/>
      <c r="ANH96"/>
      <c r="ANI96"/>
      <c r="ANJ96"/>
      <c r="ANK96"/>
      <c r="ANL96"/>
      <c r="ANM96"/>
      <c r="ANN96"/>
      <c r="ANO96"/>
      <c r="ANP96"/>
      <c r="ANQ96"/>
      <c r="ANR96"/>
      <c r="ANS96"/>
      <c r="ANT96"/>
      <c r="ANU96"/>
      <c r="ANV96"/>
      <c r="ANW96"/>
      <c r="ANX96"/>
      <c r="ANY96"/>
      <c r="ANZ96"/>
      <c r="AOA96"/>
      <c r="AOB96"/>
      <c r="AOC96"/>
      <c r="AOD96"/>
      <c r="AOE96"/>
      <c r="AOF96"/>
      <c r="AOG96"/>
      <c r="AOH96"/>
      <c r="AOI96"/>
      <c r="AOJ96"/>
      <c r="AOK96"/>
      <c r="AOL96"/>
      <c r="AOM96"/>
      <c r="AON96"/>
      <c r="AOO96"/>
      <c r="AOP96"/>
      <c r="AOQ96"/>
      <c r="AOR96"/>
      <c r="AOS96"/>
      <c r="AOT96"/>
      <c r="AOU96"/>
      <c r="AOV96"/>
      <c r="AOW96"/>
      <c r="AOX96"/>
      <c r="AOY96"/>
      <c r="AOZ96"/>
      <c r="APA96"/>
      <c r="APB96"/>
      <c r="APC96"/>
      <c r="APD96"/>
      <c r="APE96"/>
      <c r="APF96"/>
      <c r="APG96"/>
      <c r="APH96"/>
      <c r="API96"/>
      <c r="APJ96"/>
      <c r="APK96"/>
      <c r="APL96"/>
      <c r="APM96"/>
      <c r="APN96"/>
      <c r="APO96"/>
      <c r="APP96"/>
      <c r="APQ96"/>
      <c r="APR96"/>
      <c r="APS96"/>
      <c r="APT96"/>
      <c r="APU96"/>
      <c r="APV96"/>
      <c r="APW96"/>
      <c r="APX96"/>
      <c r="APY96"/>
      <c r="APZ96"/>
      <c r="AQA96"/>
      <c r="AQB96"/>
      <c r="AQC96"/>
      <c r="AQD96"/>
      <c r="AQE96"/>
      <c r="AQF96"/>
      <c r="AQG96"/>
      <c r="AQH96"/>
      <c r="AQI96"/>
      <c r="AQJ96"/>
      <c r="AQK96"/>
      <c r="AQL96"/>
      <c r="AQM96"/>
      <c r="AQN96"/>
      <c r="AQO96"/>
      <c r="AQP96"/>
      <c r="AQQ96"/>
      <c r="AQR96"/>
      <c r="AQS96"/>
      <c r="AQT96"/>
      <c r="AQU96"/>
      <c r="AQV96"/>
      <c r="AQW96"/>
      <c r="AQX96"/>
      <c r="AQY96"/>
      <c r="AQZ96"/>
      <c r="ARA96"/>
      <c r="ARB96"/>
      <c r="ARC96"/>
      <c r="ARD96"/>
      <c r="ARE96"/>
      <c r="ARF96"/>
      <c r="ARG96"/>
      <c r="ARH96"/>
      <c r="ARI96"/>
      <c r="ARJ96"/>
      <c r="ARK96"/>
      <c r="ARL96"/>
      <c r="ARM96"/>
      <c r="ARN96"/>
      <c r="ARO96"/>
      <c r="ARP96"/>
      <c r="ARQ96"/>
      <c r="ARR96"/>
      <c r="ARS96"/>
      <c r="ART96"/>
      <c r="ARU96"/>
      <c r="ARV96"/>
      <c r="ARW96"/>
      <c r="ARX96"/>
      <c r="ARY96"/>
      <c r="ARZ96"/>
      <c r="ASA96"/>
      <c r="ASB96"/>
      <c r="ASC96"/>
      <c r="ASD96"/>
      <c r="ASE96"/>
      <c r="ASF96"/>
      <c r="ASG96"/>
      <c r="ASH96"/>
      <c r="ASI96"/>
      <c r="ASJ96"/>
      <c r="ASK96"/>
      <c r="ASL96"/>
      <c r="ASM96"/>
      <c r="ASN96"/>
      <c r="ASO96"/>
      <c r="ASP96"/>
      <c r="ASQ96"/>
      <c r="ASR96"/>
      <c r="ASS96"/>
      <c r="AST96"/>
      <c r="ASU96"/>
      <c r="ASV96"/>
      <c r="ASW96"/>
      <c r="ASX96"/>
      <c r="ASY96"/>
      <c r="ASZ96"/>
      <c r="ATA96"/>
      <c r="ATB96"/>
      <c r="ATC96"/>
      <c r="ATD96"/>
      <c r="ATE96"/>
      <c r="ATF96"/>
      <c r="ATG96"/>
      <c r="ATH96"/>
      <c r="ATI96"/>
      <c r="ATJ96"/>
      <c r="ATK96"/>
      <c r="ATL96"/>
      <c r="ATM96"/>
      <c r="ATN96"/>
      <c r="ATO96"/>
      <c r="ATP96"/>
      <c r="ATQ96"/>
      <c r="ATR96"/>
      <c r="ATS96"/>
      <c r="ATT96"/>
      <c r="ATU96"/>
      <c r="ATV96"/>
      <c r="ATW96"/>
      <c r="ATX96"/>
      <c r="ATY96"/>
      <c r="ATZ96"/>
      <c r="AUA96"/>
      <c r="AUB96"/>
      <c r="AUC96"/>
      <c r="AUD96"/>
      <c r="AUE96"/>
      <c r="AUF96"/>
      <c r="AUG96"/>
      <c r="AUH96"/>
      <c r="AUI96"/>
      <c r="AUJ96"/>
      <c r="AUK96"/>
      <c r="AUL96"/>
      <c r="AUM96"/>
      <c r="AUN96"/>
      <c r="AUO96"/>
      <c r="AUP96"/>
      <c r="AUQ96"/>
      <c r="AUR96"/>
      <c r="AUS96"/>
      <c r="AUT96"/>
      <c r="AUU96"/>
      <c r="AUV96"/>
      <c r="AUW96"/>
      <c r="AUX96"/>
      <c r="AUY96"/>
      <c r="AUZ96"/>
      <c r="AVA96"/>
      <c r="AVB96"/>
      <c r="AVC96"/>
      <c r="AVD96"/>
      <c r="AVE96"/>
      <c r="AVF96"/>
      <c r="AVG96"/>
      <c r="AVH96"/>
      <c r="AVI96"/>
      <c r="AVJ96"/>
      <c r="AVK96"/>
      <c r="AVL96"/>
      <c r="AVM96"/>
      <c r="AVN96"/>
      <c r="AVO96"/>
      <c r="AVP96"/>
      <c r="AVQ96"/>
      <c r="AVR96"/>
      <c r="AVS96"/>
      <c r="AVT96"/>
      <c r="AVU96"/>
      <c r="AVV96"/>
      <c r="AVW96"/>
      <c r="AVX96"/>
      <c r="AVY96"/>
      <c r="AVZ96"/>
      <c r="AWA96"/>
      <c r="AWB96"/>
      <c r="AWC96"/>
      <c r="AWD96"/>
      <c r="AWE96"/>
      <c r="AWF96"/>
      <c r="AWG96"/>
      <c r="AWH96"/>
      <c r="AWI96"/>
      <c r="AWJ96"/>
      <c r="AWK96"/>
      <c r="AWL96"/>
      <c r="AWM96"/>
      <c r="AWN96"/>
      <c r="AWO96"/>
      <c r="AWP96"/>
      <c r="AWQ96"/>
      <c r="AWR96"/>
      <c r="AWS96"/>
      <c r="AWT96"/>
      <c r="AWU96"/>
      <c r="AWV96"/>
      <c r="AWW96"/>
      <c r="AWX96"/>
      <c r="AWY96"/>
      <c r="AWZ96"/>
      <c r="AXA96"/>
      <c r="AXB96"/>
      <c r="AXC96"/>
      <c r="AXD96"/>
      <c r="AXE96"/>
      <c r="AXF96"/>
      <c r="AXG96"/>
      <c r="AXH96"/>
      <c r="AXI96"/>
      <c r="AXJ96"/>
      <c r="AXK96"/>
      <c r="AXL96"/>
      <c r="AXM96"/>
      <c r="AXN96"/>
      <c r="AXO96"/>
      <c r="AXP96"/>
      <c r="AXQ96"/>
      <c r="AXR96"/>
      <c r="AXS96"/>
      <c r="AXT96"/>
      <c r="AXU96"/>
      <c r="AXV96"/>
      <c r="AXW96"/>
      <c r="AXX96"/>
      <c r="AXY96"/>
      <c r="AXZ96"/>
      <c r="AYA96"/>
      <c r="AYB96"/>
      <c r="AYC96"/>
      <c r="AYD96"/>
      <c r="AYE96"/>
      <c r="AYF96"/>
      <c r="AYG96"/>
      <c r="AYH96"/>
      <c r="AYI96"/>
      <c r="AYJ96"/>
      <c r="AYK96"/>
      <c r="AYL96"/>
      <c r="AYM96"/>
      <c r="AYN96"/>
      <c r="AYO96"/>
      <c r="AYP96"/>
      <c r="AYQ96"/>
      <c r="AYR96"/>
      <c r="AYS96"/>
      <c r="AYT96"/>
      <c r="AYU96"/>
      <c r="AYV96"/>
      <c r="AYW96"/>
      <c r="AYX96"/>
      <c r="AYY96"/>
      <c r="AYZ96"/>
      <c r="AZA96"/>
      <c r="AZB96"/>
      <c r="AZC96"/>
      <c r="AZD96"/>
      <c r="AZE96"/>
      <c r="AZF96"/>
      <c r="AZG96"/>
      <c r="AZH96"/>
      <c r="AZI96"/>
      <c r="AZJ96"/>
      <c r="AZK96"/>
      <c r="AZL96"/>
      <c r="AZM96"/>
      <c r="AZN96"/>
      <c r="AZO96"/>
      <c r="AZP96"/>
      <c r="AZQ96"/>
      <c r="AZR96"/>
      <c r="AZS96"/>
      <c r="AZT96"/>
      <c r="AZU96"/>
      <c r="AZV96"/>
      <c r="AZW96"/>
      <c r="AZX96"/>
      <c r="AZY96"/>
      <c r="AZZ96"/>
      <c r="BAA96"/>
      <c r="BAB96"/>
      <c r="BAC96"/>
      <c r="BAD96"/>
      <c r="BAE96"/>
      <c r="BAF96"/>
      <c r="BAG96"/>
      <c r="BAH96"/>
      <c r="BAI96"/>
      <c r="BAJ96"/>
      <c r="BAK96"/>
      <c r="BAL96"/>
      <c r="BAM96"/>
      <c r="BAN96"/>
      <c r="BAO96"/>
      <c r="BAP96"/>
      <c r="BAQ96"/>
      <c r="BAR96"/>
      <c r="BAS96"/>
      <c r="BAT96"/>
      <c r="BAU96"/>
      <c r="BAV96"/>
      <c r="BAW96"/>
      <c r="BAX96"/>
      <c r="BAY96"/>
      <c r="BAZ96"/>
      <c r="BBA96"/>
      <c r="BBB96"/>
      <c r="BBC96"/>
      <c r="BBD96"/>
      <c r="BBE96"/>
      <c r="BBF96"/>
      <c r="BBG96"/>
      <c r="BBH96"/>
      <c r="BBI96"/>
      <c r="BBJ96"/>
      <c r="BBK96"/>
      <c r="BBL96"/>
      <c r="BBM96"/>
      <c r="BBN96"/>
      <c r="BBO96"/>
      <c r="BBP96"/>
      <c r="BBQ96"/>
      <c r="BBR96"/>
      <c r="BBS96"/>
      <c r="BBT96"/>
      <c r="BBU96"/>
      <c r="BBV96"/>
      <c r="BBW96"/>
      <c r="BBX96"/>
      <c r="BBY96"/>
      <c r="BBZ96"/>
      <c r="BCA96"/>
      <c r="BCB96"/>
      <c r="BCC96"/>
      <c r="BCD96"/>
      <c r="BCE96"/>
      <c r="BCF96"/>
      <c r="BCG96"/>
      <c r="BCH96"/>
      <c r="BCI96"/>
      <c r="BCJ96"/>
      <c r="BCK96"/>
      <c r="BCL96"/>
      <c r="BCM96"/>
      <c r="BCN96"/>
      <c r="BCO96"/>
      <c r="BCP96"/>
      <c r="BCQ96"/>
      <c r="BCR96"/>
      <c r="BCS96"/>
      <c r="BCT96"/>
      <c r="BCU96"/>
      <c r="BCV96"/>
      <c r="BCW96"/>
      <c r="BCX96"/>
      <c r="BCY96"/>
      <c r="BCZ96"/>
      <c r="BDA96"/>
      <c r="BDB96"/>
      <c r="BDC96"/>
      <c r="BDD96"/>
      <c r="BDE96"/>
      <c r="BDF96"/>
      <c r="BDG96"/>
      <c r="BDH96"/>
      <c r="BDI96"/>
      <c r="BDJ96"/>
      <c r="BDK96"/>
      <c r="BDL96"/>
      <c r="BDM96"/>
      <c r="BDN96"/>
      <c r="BDO96"/>
      <c r="BDP96"/>
      <c r="BDQ96"/>
      <c r="BDR96"/>
      <c r="BDS96"/>
      <c r="BDT96"/>
      <c r="BDU96"/>
      <c r="BDV96"/>
      <c r="BDW96"/>
      <c r="BDX96"/>
      <c r="BDY96"/>
      <c r="BDZ96"/>
      <c r="BEA96"/>
      <c r="BEB96"/>
      <c r="BEC96"/>
      <c r="BED96"/>
      <c r="BEE96"/>
      <c r="BEF96"/>
      <c r="BEG96"/>
      <c r="BEH96"/>
      <c r="BEI96"/>
      <c r="BEJ96"/>
      <c r="BEK96"/>
      <c r="BEL96"/>
      <c r="BEM96"/>
      <c r="BEN96"/>
      <c r="BEO96"/>
      <c r="BEP96"/>
      <c r="BEQ96"/>
      <c r="BER96"/>
      <c r="BES96"/>
      <c r="BET96"/>
      <c r="BEU96"/>
      <c r="BEV96"/>
      <c r="BEW96"/>
      <c r="BEX96"/>
      <c r="BEY96"/>
      <c r="BEZ96"/>
      <c r="BFA96"/>
      <c r="BFB96"/>
      <c r="BFC96"/>
      <c r="BFD96"/>
      <c r="BFE96"/>
      <c r="BFF96"/>
      <c r="BFG96"/>
      <c r="BFH96"/>
      <c r="BFI96"/>
      <c r="BFJ96"/>
      <c r="BFK96"/>
      <c r="BFL96"/>
      <c r="BFM96"/>
      <c r="BFN96"/>
      <c r="BFO96"/>
      <c r="BFP96"/>
      <c r="BFQ96"/>
      <c r="BFR96"/>
      <c r="BFS96"/>
      <c r="BFT96"/>
      <c r="BFU96"/>
      <c r="BFV96"/>
      <c r="BFW96"/>
      <c r="BFX96"/>
      <c r="BFY96"/>
      <c r="BFZ96"/>
      <c r="BGA96"/>
      <c r="BGB96"/>
      <c r="BGC96"/>
      <c r="BGD96"/>
      <c r="BGE96"/>
      <c r="BGF96"/>
      <c r="BGG96"/>
      <c r="BGH96"/>
      <c r="BGI96"/>
      <c r="BGJ96"/>
      <c r="BGK96"/>
      <c r="BGL96"/>
      <c r="BGM96"/>
      <c r="BGN96"/>
      <c r="BGO96"/>
      <c r="BGP96"/>
      <c r="BGQ96"/>
      <c r="BGR96"/>
      <c r="BGS96"/>
      <c r="BGT96"/>
      <c r="BGU96"/>
      <c r="BGV96"/>
      <c r="BGW96"/>
      <c r="BGX96"/>
      <c r="BGY96"/>
      <c r="BGZ96"/>
      <c r="BHA96"/>
      <c r="BHB96"/>
      <c r="BHC96"/>
      <c r="BHD96"/>
      <c r="BHE96"/>
      <c r="BHF96"/>
      <c r="BHG96"/>
      <c r="BHH96"/>
      <c r="BHI96"/>
      <c r="BHJ96"/>
      <c r="BHK96"/>
      <c r="BHL96"/>
      <c r="BHM96"/>
      <c r="BHN96"/>
      <c r="BHO96"/>
      <c r="BHP96"/>
      <c r="BHQ96"/>
      <c r="BHR96"/>
      <c r="BHS96"/>
      <c r="BHT96"/>
      <c r="BHU96"/>
      <c r="BHV96"/>
      <c r="BHW96"/>
      <c r="BHX96"/>
      <c r="BHY96"/>
      <c r="BHZ96"/>
      <c r="BIA96"/>
      <c r="BIB96"/>
      <c r="BIC96"/>
      <c r="BID96"/>
      <c r="BIE96"/>
      <c r="BIF96"/>
      <c r="BIG96"/>
      <c r="BIH96"/>
      <c r="BII96"/>
      <c r="BIJ96"/>
      <c r="BIK96"/>
      <c r="BIL96"/>
      <c r="BIM96"/>
      <c r="BIN96"/>
      <c r="BIO96"/>
      <c r="BIP96"/>
      <c r="BIQ96"/>
      <c r="BIR96"/>
      <c r="BIS96"/>
      <c r="BIT96"/>
      <c r="BIU96"/>
      <c r="BIV96"/>
      <c r="BIW96"/>
      <c r="BIX96"/>
      <c r="BIY96"/>
      <c r="BIZ96"/>
      <c r="BJA96"/>
      <c r="BJB96"/>
      <c r="BJC96"/>
      <c r="BJD96"/>
      <c r="BJE96"/>
      <c r="BJF96"/>
      <c r="BJG96"/>
      <c r="BJH96"/>
      <c r="BJI96"/>
      <c r="BJJ96"/>
      <c r="BJK96"/>
      <c r="BJL96"/>
      <c r="BJM96"/>
      <c r="BJN96"/>
      <c r="BJO96"/>
      <c r="BJP96"/>
      <c r="BJQ96"/>
      <c r="BJR96"/>
      <c r="BJS96"/>
      <c r="BJT96"/>
      <c r="BJU96"/>
      <c r="BJV96"/>
      <c r="BJW96"/>
      <c r="BJX96"/>
      <c r="BJY96"/>
      <c r="BJZ96"/>
      <c r="BKA96"/>
      <c r="BKB96"/>
      <c r="BKC96"/>
      <c r="BKD96"/>
      <c r="BKE96"/>
      <c r="BKF96"/>
      <c r="BKG96"/>
      <c r="BKH96"/>
      <c r="BKI96"/>
      <c r="BKJ96"/>
      <c r="BKK96"/>
      <c r="BKL96"/>
      <c r="BKM96"/>
      <c r="BKN96"/>
      <c r="BKO96"/>
      <c r="BKP96"/>
      <c r="BKQ96"/>
      <c r="BKR96"/>
      <c r="BKS96"/>
      <c r="BKT96"/>
      <c r="BKU96"/>
      <c r="BKV96"/>
      <c r="BKW96"/>
      <c r="BKX96"/>
      <c r="BKY96"/>
      <c r="BKZ96"/>
      <c r="BLA96"/>
      <c r="BLB96"/>
      <c r="BLC96"/>
      <c r="BLD96"/>
      <c r="BLE96"/>
      <c r="BLF96"/>
      <c r="BLG96"/>
      <c r="BLH96"/>
      <c r="BLI96"/>
      <c r="BLJ96"/>
      <c r="BLK96"/>
      <c r="BLL96"/>
      <c r="BLM96"/>
      <c r="BLN96"/>
      <c r="BLO96"/>
      <c r="BLP96"/>
      <c r="BLQ96"/>
      <c r="BLR96"/>
      <c r="BLS96"/>
      <c r="BLT96"/>
      <c r="BLU96"/>
      <c r="BLV96"/>
      <c r="BLW96"/>
      <c r="BLX96"/>
      <c r="BLY96"/>
      <c r="BLZ96"/>
      <c r="BMA96"/>
      <c r="BMB96"/>
      <c r="BMC96"/>
      <c r="BMD96"/>
      <c r="BME96"/>
      <c r="BMF96"/>
      <c r="BMG96"/>
      <c r="BMH96"/>
      <c r="BMI96"/>
      <c r="BMJ96"/>
      <c r="BMK96"/>
      <c r="BML96"/>
      <c r="BMM96"/>
      <c r="BMN96"/>
      <c r="BMO96"/>
      <c r="BMP96"/>
      <c r="BMQ96"/>
      <c r="BMR96"/>
      <c r="BMS96"/>
      <c r="BMT96"/>
      <c r="BMU96"/>
      <c r="BMV96"/>
      <c r="BMW96"/>
      <c r="BMX96"/>
      <c r="BMY96"/>
      <c r="BMZ96"/>
      <c r="BNA96"/>
      <c r="BNB96"/>
      <c r="BNC96"/>
      <c r="BND96"/>
      <c r="BNE96"/>
      <c r="BNF96"/>
      <c r="BNG96"/>
      <c r="BNH96"/>
      <c r="BNI96"/>
      <c r="BNJ96"/>
      <c r="BNK96"/>
      <c r="BNL96"/>
      <c r="BNM96"/>
      <c r="BNN96"/>
      <c r="BNO96"/>
      <c r="BNP96"/>
      <c r="BNQ96"/>
      <c r="BNR96"/>
      <c r="BNS96"/>
      <c r="BNT96"/>
      <c r="BNU96"/>
      <c r="BNV96"/>
      <c r="BNW96"/>
      <c r="BNX96"/>
      <c r="BNY96"/>
      <c r="BNZ96"/>
      <c r="BOA96"/>
      <c r="BOB96"/>
      <c r="BOC96"/>
      <c r="BOD96"/>
      <c r="BOE96"/>
      <c r="BOF96"/>
      <c r="BOG96"/>
      <c r="BOH96"/>
      <c r="BOI96"/>
      <c r="BOJ96"/>
      <c r="BOK96"/>
      <c r="BOL96"/>
      <c r="BOM96"/>
      <c r="BON96"/>
      <c r="BOO96"/>
      <c r="BOP96"/>
      <c r="BOQ96"/>
      <c r="BOR96"/>
      <c r="BOS96"/>
      <c r="BOT96"/>
      <c r="BOU96"/>
      <c r="BOV96"/>
      <c r="BOW96"/>
      <c r="BOX96"/>
      <c r="BOY96"/>
      <c r="BOZ96"/>
      <c r="BPA96"/>
      <c r="BPB96"/>
      <c r="BPC96"/>
      <c r="BPD96"/>
      <c r="BPE96"/>
      <c r="BPF96"/>
      <c r="BPG96"/>
      <c r="BPH96"/>
      <c r="BPI96"/>
      <c r="BPJ96"/>
      <c r="BPK96"/>
      <c r="BPL96"/>
      <c r="BPM96"/>
      <c r="BPN96"/>
      <c r="BPO96"/>
      <c r="BPP96"/>
      <c r="BPQ96"/>
      <c r="BPR96"/>
      <c r="BPS96"/>
      <c r="BPT96"/>
      <c r="BPU96"/>
      <c r="BPV96"/>
      <c r="BPW96"/>
      <c r="BPX96"/>
      <c r="BPY96"/>
      <c r="BPZ96"/>
      <c r="BQA96"/>
      <c r="BQB96"/>
      <c r="BQC96"/>
      <c r="BQD96"/>
      <c r="BQE96"/>
      <c r="BQF96"/>
      <c r="BQG96"/>
      <c r="BQH96"/>
      <c r="BQI96"/>
      <c r="BQJ96"/>
      <c r="BQK96"/>
      <c r="BQL96"/>
      <c r="BQM96"/>
      <c r="BQN96"/>
      <c r="BQO96"/>
      <c r="BQP96"/>
      <c r="BQQ96"/>
      <c r="BQR96"/>
      <c r="BQS96"/>
      <c r="BQT96"/>
      <c r="BQU96"/>
      <c r="BQV96"/>
      <c r="BQW96"/>
      <c r="BQX96"/>
      <c r="BQY96"/>
      <c r="BQZ96"/>
      <c r="BRA96"/>
      <c r="BRB96"/>
      <c r="BRC96"/>
      <c r="BRD96"/>
      <c r="BRE96"/>
      <c r="BRF96"/>
      <c r="BRG96"/>
      <c r="BRH96"/>
      <c r="BRI96"/>
      <c r="BRJ96"/>
      <c r="BRK96"/>
      <c r="BRL96"/>
      <c r="BRM96"/>
      <c r="BRN96"/>
      <c r="BRO96"/>
      <c r="BRP96"/>
      <c r="BRQ96"/>
      <c r="BRR96"/>
      <c r="BRS96"/>
      <c r="BRT96"/>
      <c r="BRU96"/>
      <c r="BRV96"/>
      <c r="BRW96"/>
      <c r="BRX96"/>
      <c r="BRY96"/>
      <c r="BRZ96"/>
      <c r="BSA96"/>
      <c r="BSB96"/>
      <c r="BSC96"/>
      <c r="BSD96"/>
      <c r="BSE96"/>
      <c r="BSF96"/>
      <c r="BSG96"/>
      <c r="BSH96"/>
      <c r="BSI96"/>
      <c r="BSJ96"/>
      <c r="BSK96"/>
      <c r="BSL96"/>
      <c r="BSM96"/>
      <c r="BSN96"/>
      <c r="BSO96"/>
      <c r="BSP96"/>
      <c r="BSQ96"/>
      <c r="BSR96"/>
      <c r="BSS96"/>
      <c r="BST96"/>
      <c r="BSU96"/>
      <c r="BSV96"/>
      <c r="BSW96"/>
      <c r="BSX96"/>
      <c r="BSY96"/>
      <c r="BSZ96"/>
      <c r="BTA96"/>
      <c r="BTB96"/>
      <c r="BTC96"/>
      <c r="BTD96"/>
      <c r="BTE96"/>
      <c r="BTF96"/>
      <c r="BTG96"/>
      <c r="BTH96"/>
      <c r="BTI96"/>
      <c r="BTJ96"/>
      <c r="BTK96"/>
      <c r="BTL96"/>
      <c r="BTM96"/>
      <c r="BTN96"/>
      <c r="BTO96"/>
      <c r="BTP96"/>
      <c r="BTQ96"/>
      <c r="BTR96"/>
      <c r="BTS96"/>
      <c r="BTT96"/>
      <c r="BTU96"/>
      <c r="BTV96"/>
      <c r="BTW96"/>
      <c r="BTX96"/>
      <c r="BTY96"/>
      <c r="BTZ96"/>
      <c r="BUA96"/>
      <c r="BUB96"/>
      <c r="BUC96"/>
      <c r="BUD96"/>
      <c r="BUE96"/>
      <c r="BUF96"/>
      <c r="BUG96"/>
      <c r="BUH96"/>
      <c r="BUI96"/>
      <c r="BUJ96"/>
      <c r="BUK96"/>
      <c r="BUL96"/>
      <c r="BUM96"/>
      <c r="BUN96"/>
      <c r="BUO96"/>
      <c r="BUP96"/>
      <c r="BUQ96"/>
      <c r="BUR96"/>
      <c r="BUS96"/>
      <c r="BUT96"/>
      <c r="BUU96"/>
      <c r="BUV96"/>
      <c r="BUW96"/>
      <c r="BUX96"/>
      <c r="BUY96"/>
      <c r="BUZ96"/>
      <c r="BVA96"/>
      <c r="BVB96"/>
      <c r="BVC96"/>
      <c r="BVD96"/>
      <c r="BVE96"/>
      <c r="BVF96"/>
      <c r="BVG96"/>
      <c r="BVH96"/>
      <c r="BVI96"/>
      <c r="BVJ96"/>
      <c r="BVK96"/>
      <c r="BVL96"/>
      <c r="BVM96"/>
      <c r="BVN96"/>
      <c r="BVO96"/>
      <c r="BVP96"/>
      <c r="BVQ96"/>
      <c r="BVR96"/>
      <c r="BVS96"/>
      <c r="BVT96"/>
      <c r="BVU96"/>
      <c r="BVV96"/>
      <c r="BVW96"/>
      <c r="BVX96"/>
      <c r="BVY96"/>
      <c r="BVZ96"/>
      <c r="BWA96"/>
      <c r="BWB96"/>
      <c r="BWC96"/>
      <c r="BWD96"/>
      <c r="BWE96"/>
      <c r="BWF96"/>
      <c r="BWG96"/>
      <c r="BWH96"/>
      <c r="BWI96"/>
      <c r="BWJ96"/>
      <c r="BWK96"/>
      <c r="BWL96"/>
      <c r="BWM96"/>
      <c r="BWN96"/>
      <c r="BWO96"/>
      <c r="BWP96"/>
      <c r="BWQ96"/>
      <c r="BWR96"/>
      <c r="BWS96"/>
      <c r="BWT96"/>
      <c r="BWU96"/>
      <c r="BWV96"/>
      <c r="BWW96"/>
      <c r="BWX96"/>
      <c r="BWY96"/>
      <c r="BWZ96"/>
      <c r="BXA96"/>
      <c r="BXB96"/>
      <c r="BXC96"/>
      <c r="BXD96"/>
      <c r="BXE96"/>
      <c r="BXF96"/>
      <c r="BXG96"/>
      <c r="BXH96"/>
      <c r="BXI96"/>
      <c r="BXJ96"/>
      <c r="BXK96"/>
      <c r="BXL96"/>
      <c r="BXM96"/>
      <c r="BXN96"/>
      <c r="BXO96"/>
      <c r="BXP96"/>
      <c r="BXQ96"/>
      <c r="BXR96"/>
      <c r="BXS96"/>
      <c r="BXT96"/>
      <c r="BXU96"/>
      <c r="BXV96"/>
      <c r="BXW96"/>
      <c r="BXX96"/>
      <c r="BXY96"/>
      <c r="BXZ96"/>
      <c r="BYA96"/>
      <c r="BYB96"/>
      <c r="BYC96"/>
      <c r="BYD96"/>
      <c r="BYE96"/>
      <c r="BYF96"/>
      <c r="BYG96"/>
      <c r="BYH96"/>
      <c r="BYI96"/>
      <c r="BYJ96"/>
      <c r="BYK96"/>
      <c r="BYL96"/>
      <c r="BYM96"/>
      <c r="BYN96"/>
      <c r="BYO96"/>
      <c r="BYP96"/>
      <c r="BYQ96"/>
      <c r="BYR96"/>
      <c r="BYS96"/>
      <c r="BYT96"/>
      <c r="BYU96"/>
      <c r="BYV96"/>
      <c r="BYW96"/>
      <c r="BYX96"/>
      <c r="BYY96"/>
      <c r="BYZ96"/>
      <c r="BZA96"/>
      <c r="BZB96"/>
      <c r="BZC96"/>
      <c r="BZD96"/>
      <c r="BZE96"/>
      <c r="BZF96"/>
      <c r="BZG96"/>
      <c r="BZH96"/>
      <c r="BZI96"/>
      <c r="BZJ96"/>
      <c r="BZK96"/>
      <c r="BZL96"/>
      <c r="BZM96"/>
      <c r="BZN96"/>
      <c r="BZO96"/>
      <c r="BZP96"/>
      <c r="BZQ96"/>
      <c r="BZR96"/>
      <c r="BZS96"/>
      <c r="BZT96"/>
      <c r="BZU96"/>
      <c r="BZV96"/>
      <c r="BZW96"/>
      <c r="BZX96"/>
      <c r="BZY96"/>
      <c r="BZZ96"/>
      <c r="CAA96"/>
      <c r="CAB96"/>
      <c r="CAC96"/>
      <c r="CAD96"/>
      <c r="CAE96"/>
      <c r="CAF96"/>
      <c r="CAG96"/>
      <c r="CAH96"/>
      <c r="CAI96"/>
      <c r="CAJ96"/>
      <c r="CAK96"/>
      <c r="CAL96"/>
      <c r="CAM96"/>
      <c r="CAN96"/>
      <c r="CAO96"/>
      <c r="CAP96"/>
      <c r="CAQ96"/>
      <c r="CAR96"/>
      <c r="CAS96"/>
      <c r="CAT96"/>
      <c r="CAU96"/>
      <c r="CAV96"/>
      <c r="CAW96"/>
      <c r="CAX96"/>
      <c r="CAY96"/>
      <c r="CAZ96"/>
      <c r="CBA96"/>
      <c r="CBB96"/>
      <c r="CBC96"/>
      <c r="CBD96"/>
      <c r="CBE96"/>
      <c r="CBF96"/>
      <c r="CBG96"/>
      <c r="CBH96"/>
      <c r="CBI96"/>
      <c r="CBJ96"/>
      <c r="CBK96"/>
      <c r="CBL96"/>
      <c r="CBM96"/>
      <c r="CBN96"/>
      <c r="CBO96"/>
      <c r="CBP96"/>
      <c r="CBQ96"/>
      <c r="CBR96"/>
      <c r="CBS96"/>
      <c r="CBT96"/>
      <c r="CBU96"/>
      <c r="CBV96"/>
      <c r="CBW96"/>
      <c r="CBX96"/>
      <c r="CBY96"/>
      <c r="CBZ96"/>
      <c r="CCA96"/>
      <c r="CCB96"/>
      <c r="CCC96"/>
      <c r="CCD96"/>
      <c r="CCE96"/>
      <c r="CCF96"/>
      <c r="CCG96"/>
      <c r="CCH96"/>
      <c r="CCI96"/>
      <c r="CCJ96"/>
      <c r="CCK96"/>
      <c r="CCL96"/>
      <c r="CCM96"/>
      <c r="CCN96"/>
      <c r="CCO96"/>
      <c r="CCP96"/>
      <c r="CCQ96"/>
      <c r="CCR96"/>
      <c r="CCS96"/>
      <c r="CCT96"/>
      <c r="CCU96"/>
      <c r="CCV96"/>
      <c r="CCW96"/>
      <c r="CCX96"/>
      <c r="CCY96"/>
      <c r="CCZ96"/>
      <c r="CDA96"/>
      <c r="CDB96"/>
      <c r="CDC96"/>
      <c r="CDD96"/>
      <c r="CDE96"/>
      <c r="CDF96"/>
      <c r="CDG96"/>
      <c r="CDH96"/>
      <c r="CDI96"/>
      <c r="CDJ96"/>
      <c r="CDK96"/>
      <c r="CDL96"/>
      <c r="CDM96"/>
      <c r="CDN96"/>
      <c r="CDO96"/>
      <c r="CDP96"/>
      <c r="CDQ96"/>
      <c r="CDR96"/>
      <c r="CDS96"/>
      <c r="CDT96"/>
      <c r="CDU96"/>
      <c r="CDV96"/>
      <c r="CDW96"/>
      <c r="CDX96"/>
      <c r="CDY96"/>
      <c r="CDZ96"/>
      <c r="CEA96"/>
      <c r="CEB96"/>
      <c r="CEC96"/>
      <c r="CED96"/>
      <c r="CEE96"/>
      <c r="CEF96"/>
      <c r="CEG96"/>
      <c r="CEH96"/>
      <c r="CEI96"/>
      <c r="CEJ96"/>
      <c r="CEK96"/>
      <c r="CEL96"/>
      <c r="CEM96"/>
      <c r="CEN96"/>
      <c r="CEO96"/>
      <c r="CEP96"/>
      <c r="CEQ96"/>
      <c r="CER96"/>
      <c r="CES96"/>
      <c r="CET96"/>
      <c r="CEU96"/>
      <c r="CEV96"/>
      <c r="CEW96"/>
      <c r="CEX96"/>
      <c r="CEY96"/>
      <c r="CEZ96"/>
      <c r="CFA96"/>
      <c r="CFB96"/>
      <c r="CFC96"/>
      <c r="CFD96"/>
      <c r="CFE96"/>
      <c r="CFF96"/>
      <c r="CFG96"/>
      <c r="CFH96"/>
      <c r="CFI96"/>
      <c r="CFJ96"/>
      <c r="CFK96"/>
      <c r="CFL96"/>
      <c r="CFM96"/>
      <c r="CFN96"/>
      <c r="CFO96"/>
      <c r="CFP96"/>
      <c r="CFQ96"/>
      <c r="CFR96"/>
      <c r="CFS96"/>
      <c r="CFT96"/>
      <c r="CFU96"/>
      <c r="CFV96"/>
      <c r="CFW96"/>
      <c r="CFX96"/>
      <c r="CFY96"/>
      <c r="CFZ96"/>
      <c r="CGA96"/>
      <c r="CGB96"/>
      <c r="CGC96"/>
      <c r="CGD96"/>
      <c r="CGE96"/>
      <c r="CGF96"/>
      <c r="CGG96"/>
      <c r="CGH96"/>
      <c r="CGI96"/>
      <c r="CGJ96"/>
      <c r="CGK96"/>
      <c r="CGL96"/>
      <c r="CGM96"/>
      <c r="CGN96"/>
      <c r="CGO96"/>
      <c r="CGP96"/>
      <c r="CGQ96"/>
      <c r="CGR96"/>
      <c r="CGS96"/>
      <c r="CGT96"/>
      <c r="CGU96"/>
      <c r="CGV96"/>
      <c r="CGW96"/>
      <c r="CGX96"/>
      <c r="CGY96"/>
      <c r="CGZ96"/>
      <c r="CHA96"/>
      <c r="CHB96"/>
      <c r="CHC96"/>
      <c r="CHD96"/>
      <c r="CHE96"/>
      <c r="CHF96"/>
      <c r="CHG96"/>
      <c r="CHH96"/>
      <c r="CHI96"/>
      <c r="CHJ96"/>
      <c r="CHK96"/>
      <c r="CHL96"/>
      <c r="CHM96"/>
      <c r="CHN96"/>
      <c r="CHO96"/>
      <c r="CHP96"/>
      <c r="CHQ96"/>
      <c r="CHR96"/>
      <c r="CHS96"/>
      <c r="CHT96"/>
      <c r="CHU96"/>
      <c r="CHV96"/>
      <c r="CHW96"/>
      <c r="CHX96"/>
      <c r="CHY96"/>
      <c r="CHZ96"/>
      <c r="CIA96"/>
      <c r="CIB96"/>
      <c r="CIC96"/>
      <c r="CID96"/>
      <c r="CIE96"/>
      <c r="CIF96"/>
      <c r="CIG96"/>
      <c r="CIH96"/>
      <c r="CII96"/>
      <c r="CIJ96"/>
      <c r="CIK96"/>
      <c r="CIL96"/>
      <c r="CIM96"/>
      <c r="CIN96"/>
      <c r="CIO96"/>
      <c r="CIP96"/>
      <c r="CIQ96"/>
      <c r="CIR96"/>
      <c r="CIS96"/>
      <c r="CIT96"/>
      <c r="CIU96"/>
      <c r="CIV96"/>
      <c r="CIW96"/>
      <c r="CIX96"/>
      <c r="CIY96"/>
      <c r="CIZ96"/>
      <c r="CJA96"/>
      <c r="CJB96"/>
      <c r="CJC96"/>
      <c r="CJD96"/>
      <c r="CJE96"/>
      <c r="CJF96"/>
      <c r="CJG96"/>
      <c r="CJH96"/>
      <c r="CJI96"/>
      <c r="CJJ96"/>
      <c r="CJK96"/>
      <c r="CJL96"/>
      <c r="CJM96"/>
      <c r="CJN96"/>
      <c r="CJO96"/>
      <c r="CJP96"/>
      <c r="CJQ96"/>
      <c r="CJR96"/>
      <c r="CJS96"/>
      <c r="CJT96"/>
      <c r="CJU96"/>
      <c r="CJV96"/>
      <c r="CJW96"/>
      <c r="CJX96"/>
      <c r="CJY96"/>
      <c r="CJZ96"/>
      <c r="CKA96"/>
      <c r="CKB96"/>
      <c r="CKC96"/>
      <c r="CKD96"/>
      <c r="CKE96"/>
      <c r="CKF96"/>
      <c r="CKG96"/>
      <c r="CKH96"/>
      <c r="CKI96"/>
      <c r="CKJ96"/>
      <c r="CKK96"/>
      <c r="CKL96"/>
      <c r="CKM96"/>
      <c r="CKN96"/>
      <c r="CKO96"/>
      <c r="CKP96"/>
      <c r="CKQ96"/>
      <c r="CKR96"/>
      <c r="CKS96"/>
      <c r="CKT96"/>
      <c r="CKU96"/>
      <c r="CKV96"/>
      <c r="CKW96"/>
      <c r="CKX96"/>
      <c r="CKY96"/>
      <c r="CKZ96"/>
      <c r="CLA96"/>
      <c r="CLB96"/>
      <c r="CLC96"/>
      <c r="CLD96"/>
      <c r="CLE96"/>
      <c r="CLF96"/>
      <c r="CLG96"/>
      <c r="CLH96"/>
      <c r="CLI96"/>
      <c r="CLJ96"/>
      <c r="CLK96"/>
      <c r="CLL96"/>
      <c r="CLM96"/>
      <c r="CLN96"/>
      <c r="CLO96"/>
      <c r="CLP96"/>
      <c r="CLQ96"/>
      <c r="CLR96"/>
      <c r="CLS96"/>
      <c r="CLT96"/>
      <c r="CLU96"/>
      <c r="CLV96"/>
      <c r="CLW96"/>
      <c r="CLX96"/>
      <c r="CLY96"/>
      <c r="CLZ96"/>
      <c r="CMA96"/>
      <c r="CMB96"/>
      <c r="CMC96"/>
      <c r="CMD96"/>
      <c r="CME96"/>
      <c r="CMF96"/>
      <c r="CMG96"/>
      <c r="CMH96"/>
      <c r="CMI96"/>
      <c r="CMJ96"/>
      <c r="CMK96"/>
      <c r="CML96"/>
      <c r="CMM96"/>
      <c r="CMN96"/>
      <c r="CMO96"/>
      <c r="CMP96"/>
      <c r="CMQ96"/>
      <c r="CMR96"/>
      <c r="CMS96"/>
      <c r="CMT96"/>
      <c r="CMU96"/>
      <c r="CMV96"/>
      <c r="CMW96"/>
      <c r="CMX96"/>
      <c r="CMY96"/>
      <c r="CMZ96"/>
      <c r="CNA96"/>
      <c r="CNB96"/>
      <c r="CNC96"/>
      <c r="CND96"/>
      <c r="CNE96"/>
      <c r="CNF96"/>
      <c r="CNG96"/>
      <c r="CNH96"/>
      <c r="CNI96"/>
      <c r="CNJ96"/>
      <c r="CNK96"/>
      <c r="CNL96"/>
      <c r="CNM96"/>
      <c r="CNN96"/>
      <c r="CNO96"/>
      <c r="CNP96"/>
      <c r="CNQ96"/>
      <c r="CNR96"/>
      <c r="CNS96"/>
      <c r="CNT96"/>
      <c r="CNU96"/>
      <c r="CNV96"/>
      <c r="CNW96"/>
      <c r="CNX96"/>
      <c r="CNY96"/>
      <c r="CNZ96"/>
      <c r="COA96"/>
      <c r="COB96"/>
      <c r="COC96"/>
      <c r="COD96"/>
      <c r="COE96"/>
      <c r="COF96"/>
      <c r="COG96"/>
      <c r="COH96"/>
      <c r="COI96"/>
      <c r="COJ96"/>
      <c r="COK96"/>
      <c r="COL96"/>
      <c r="COM96"/>
      <c r="CON96"/>
      <c r="COO96"/>
      <c r="COP96"/>
      <c r="COQ96"/>
      <c r="COR96"/>
      <c r="COS96"/>
      <c r="COT96"/>
      <c r="COU96"/>
      <c r="COV96"/>
      <c r="COW96"/>
      <c r="COX96"/>
      <c r="COY96"/>
      <c r="COZ96"/>
      <c r="CPA96"/>
      <c r="CPB96"/>
      <c r="CPC96"/>
      <c r="CPD96"/>
      <c r="CPE96"/>
      <c r="CPF96"/>
      <c r="CPG96"/>
      <c r="CPH96"/>
      <c r="CPI96"/>
      <c r="CPJ96"/>
      <c r="CPK96"/>
      <c r="CPL96"/>
      <c r="CPM96"/>
      <c r="CPN96"/>
      <c r="CPO96"/>
      <c r="CPP96"/>
      <c r="CPQ96"/>
      <c r="CPR96"/>
      <c r="CPS96"/>
      <c r="CPT96"/>
      <c r="CPU96"/>
      <c r="CPV96"/>
      <c r="CPW96"/>
      <c r="CPX96"/>
      <c r="CPY96"/>
      <c r="CPZ96"/>
      <c r="CQA96"/>
      <c r="CQB96"/>
      <c r="CQC96"/>
      <c r="CQD96"/>
      <c r="CQE96"/>
      <c r="CQF96"/>
      <c r="CQG96"/>
      <c r="CQH96"/>
      <c r="CQI96"/>
      <c r="CQJ96"/>
      <c r="CQK96"/>
      <c r="CQL96"/>
      <c r="CQM96"/>
      <c r="CQN96"/>
      <c r="CQO96"/>
      <c r="CQP96"/>
      <c r="CQQ96"/>
      <c r="CQR96"/>
      <c r="CQS96"/>
      <c r="CQT96"/>
      <c r="CQU96"/>
      <c r="CQV96"/>
      <c r="CQW96"/>
      <c r="CQX96"/>
      <c r="CQY96"/>
      <c r="CQZ96"/>
      <c r="CRA96"/>
      <c r="CRB96"/>
      <c r="CRC96"/>
      <c r="CRD96"/>
      <c r="CRE96"/>
      <c r="CRF96"/>
      <c r="CRG96"/>
      <c r="CRH96"/>
      <c r="CRI96"/>
      <c r="CRJ96"/>
      <c r="CRK96"/>
      <c r="CRL96"/>
      <c r="CRM96"/>
      <c r="CRN96"/>
      <c r="CRO96"/>
      <c r="CRP96"/>
      <c r="CRQ96"/>
      <c r="CRR96"/>
      <c r="CRS96"/>
      <c r="CRT96"/>
      <c r="CRU96"/>
    </row>
    <row r="97" spans="2:2517" s="28" customFormat="1" ht="18" hidden="1" customHeight="1" x14ac:dyDescent="0.25">
      <c r="B97" s="17"/>
      <c r="C97" s="17"/>
      <c r="D97" s="17"/>
      <c r="E97" s="17"/>
      <c r="F97" s="17"/>
      <c r="G97" s="17"/>
      <c r="H97" s="17"/>
      <c r="I97" s="17"/>
      <c r="J97" s="17"/>
      <c r="K97" s="13"/>
      <c r="L97" s="17" t="s">
        <v>18</v>
      </c>
      <c r="M97" s="17" t="s">
        <v>14</v>
      </c>
      <c r="N97" s="17"/>
      <c r="O97" s="17"/>
      <c r="P97" s="13"/>
      <c r="Q97" s="17" t="s">
        <v>18</v>
      </c>
      <c r="R97" s="17" t="s">
        <v>14</v>
      </c>
      <c r="S97" s="16">
        <f t="shared" si="15"/>
        <v>0.03</v>
      </c>
      <c r="T97" s="16">
        <f t="shared" si="15"/>
        <v>0.03</v>
      </c>
      <c r="U97" s="16">
        <f t="shared" si="15"/>
        <v>0.03</v>
      </c>
      <c r="V97" s="16">
        <f t="shared" si="15"/>
        <v>0.03</v>
      </c>
      <c r="W97" s="16">
        <f t="shared" si="15"/>
        <v>0.03</v>
      </c>
      <c r="X97" s="17"/>
      <c r="Y97" s="33">
        <f t="shared" si="16"/>
        <v>11305</v>
      </c>
      <c r="Z97" s="33">
        <f t="shared" si="16"/>
        <v>11646</v>
      </c>
      <c r="AA97" s="33">
        <f t="shared" si="16"/>
        <v>11997</v>
      </c>
      <c r="AB97" s="33">
        <f t="shared" si="16"/>
        <v>12357</v>
      </c>
      <c r="AC97" s="33">
        <f t="shared" si="16"/>
        <v>12729</v>
      </c>
      <c r="AD97" s="33">
        <f t="shared" si="16"/>
        <v>13113</v>
      </c>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c r="AMG97"/>
      <c r="AMH97"/>
      <c r="AMI97"/>
      <c r="AMJ97"/>
      <c r="AMK97"/>
      <c r="AML97"/>
      <c r="AMM97"/>
      <c r="AMN97"/>
      <c r="AMO97"/>
      <c r="AMP97"/>
      <c r="AMQ97"/>
      <c r="AMR97"/>
      <c r="AMS97"/>
      <c r="AMT97"/>
      <c r="AMU97"/>
      <c r="AMV97"/>
      <c r="AMW97"/>
      <c r="AMX97"/>
      <c r="AMY97"/>
      <c r="AMZ97"/>
      <c r="ANA97"/>
      <c r="ANB97"/>
      <c r="ANC97"/>
      <c r="AND97"/>
      <c r="ANE97"/>
      <c r="ANF97"/>
      <c r="ANG97"/>
      <c r="ANH97"/>
      <c r="ANI97"/>
      <c r="ANJ97"/>
      <c r="ANK97"/>
      <c r="ANL97"/>
      <c r="ANM97"/>
      <c r="ANN97"/>
      <c r="ANO97"/>
      <c r="ANP97"/>
      <c r="ANQ97"/>
      <c r="ANR97"/>
      <c r="ANS97"/>
      <c r="ANT97"/>
      <c r="ANU97"/>
      <c r="ANV97"/>
      <c r="ANW97"/>
      <c r="ANX97"/>
      <c r="ANY97"/>
      <c r="ANZ97"/>
      <c r="AOA97"/>
      <c r="AOB97"/>
      <c r="AOC97"/>
      <c r="AOD97"/>
      <c r="AOE97"/>
      <c r="AOF97"/>
      <c r="AOG97"/>
      <c r="AOH97"/>
      <c r="AOI97"/>
      <c r="AOJ97"/>
      <c r="AOK97"/>
      <c r="AOL97"/>
      <c r="AOM97"/>
      <c r="AON97"/>
      <c r="AOO97"/>
      <c r="AOP97"/>
      <c r="AOQ97"/>
      <c r="AOR97"/>
      <c r="AOS97"/>
      <c r="AOT97"/>
      <c r="AOU97"/>
      <c r="AOV97"/>
      <c r="AOW97"/>
      <c r="AOX97"/>
      <c r="AOY97"/>
      <c r="AOZ97"/>
      <c r="APA97"/>
      <c r="APB97"/>
      <c r="APC97"/>
      <c r="APD97"/>
      <c r="APE97"/>
      <c r="APF97"/>
      <c r="APG97"/>
      <c r="APH97"/>
      <c r="API97"/>
      <c r="APJ97"/>
      <c r="APK97"/>
      <c r="APL97"/>
      <c r="APM97"/>
      <c r="APN97"/>
      <c r="APO97"/>
      <c r="APP97"/>
      <c r="APQ97"/>
      <c r="APR97"/>
      <c r="APS97"/>
      <c r="APT97"/>
      <c r="APU97"/>
      <c r="APV97"/>
      <c r="APW97"/>
      <c r="APX97"/>
      <c r="APY97"/>
      <c r="APZ97"/>
      <c r="AQA97"/>
      <c r="AQB97"/>
      <c r="AQC97"/>
      <c r="AQD97"/>
      <c r="AQE97"/>
      <c r="AQF97"/>
      <c r="AQG97"/>
      <c r="AQH97"/>
      <c r="AQI97"/>
      <c r="AQJ97"/>
      <c r="AQK97"/>
      <c r="AQL97"/>
      <c r="AQM97"/>
      <c r="AQN97"/>
      <c r="AQO97"/>
      <c r="AQP97"/>
      <c r="AQQ97"/>
      <c r="AQR97"/>
      <c r="AQS97"/>
      <c r="AQT97"/>
      <c r="AQU97"/>
      <c r="AQV97"/>
      <c r="AQW97"/>
      <c r="AQX97"/>
      <c r="AQY97"/>
      <c r="AQZ97"/>
      <c r="ARA97"/>
      <c r="ARB97"/>
      <c r="ARC97"/>
      <c r="ARD97"/>
      <c r="ARE97"/>
      <c r="ARF97"/>
      <c r="ARG97"/>
      <c r="ARH97"/>
      <c r="ARI97"/>
      <c r="ARJ97"/>
      <c r="ARK97"/>
      <c r="ARL97"/>
      <c r="ARM97"/>
      <c r="ARN97"/>
      <c r="ARO97"/>
      <c r="ARP97"/>
      <c r="ARQ97"/>
      <c r="ARR97"/>
      <c r="ARS97"/>
      <c r="ART97"/>
      <c r="ARU97"/>
      <c r="ARV97"/>
      <c r="ARW97"/>
      <c r="ARX97"/>
      <c r="ARY97"/>
      <c r="ARZ97"/>
      <c r="ASA97"/>
      <c r="ASB97"/>
      <c r="ASC97"/>
      <c r="ASD97"/>
      <c r="ASE97"/>
      <c r="ASF97"/>
      <c r="ASG97"/>
      <c r="ASH97"/>
      <c r="ASI97"/>
      <c r="ASJ97"/>
      <c r="ASK97"/>
      <c r="ASL97"/>
      <c r="ASM97"/>
      <c r="ASN97"/>
      <c r="ASO97"/>
      <c r="ASP97"/>
      <c r="ASQ97"/>
      <c r="ASR97"/>
      <c r="ASS97"/>
      <c r="AST97"/>
      <c r="ASU97"/>
      <c r="ASV97"/>
      <c r="ASW97"/>
      <c r="ASX97"/>
      <c r="ASY97"/>
      <c r="ASZ97"/>
      <c r="ATA97"/>
      <c r="ATB97"/>
      <c r="ATC97"/>
      <c r="ATD97"/>
      <c r="ATE97"/>
      <c r="ATF97"/>
      <c r="ATG97"/>
      <c r="ATH97"/>
      <c r="ATI97"/>
      <c r="ATJ97"/>
      <c r="ATK97"/>
      <c r="ATL97"/>
      <c r="ATM97"/>
      <c r="ATN97"/>
      <c r="ATO97"/>
      <c r="ATP97"/>
      <c r="ATQ97"/>
      <c r="ATR97"/>
      <c r="ATS97"/>
      <c r="ATT97"/>
      <c r="ATU97"/>
      <c r="ATV97"/>
      <c r="ATW97"/>
      <c r="ATX97"/>
      <c r="ATY97"/>
      <c r="ATZ97"/>
      <c r="AUA97"/>
      <c r="AUB97"/>
      <c r="AUC97"/>
      <c r="AUD97"/>
      <c r="AUE97"/>
      <c r="AUF97"/>
      <c r="AUG97"/>
      <c r="AUH97"/>
      <c r="AUI97"/>
      <c r="AUJ97"/>
      <c r="AUK97"/>
      <c r="AUL97"/>
      <c r="AUM97"/>
      <c r="AUN97"/>
      <c r="AUO97"/>
      <c r="AUP97"/>
      <c r="AUQ97"/>
      <c r="AUR97"/>
      <c r="AUS97"/>
      <c r="AUT97"/>
      <c r="AUU97"/>
      <c r="AUV97"/>
      <c r="AUW97"/>
      <c r="AUX97"/>
      <c r="AUY97"/>
      <c r="AUZ97"/>
      <c r="AVA97"/>
      <c r="AVB97"/>
      <c r="AVC97"/>
      <c r="AVD97"/>
      <c r="AVE97"/>
      <c r="AVF97"/>
      <c r="AVG97"/>
      <c r="AVH97"/>
      <c r="AVI97"/>
      <c r="AVJ97"/>
      <c r="AVK97"/>
      <c r="AVL97"/>
      <c r="AVM97"/>
      <c r="AVN97"/>
      <c r="AVO97"/>
      <c r="AVP97"/>
      <c r="AVQ97"/>
      <c r="AVR97"/>
      <c r="AVS97"/>
      <c r="AVT97"/>
      <c r="AVU97"/>
      <c r="AVV97"/>
      <c r="AVW97"/>
      <c r="AVX97"/>
      <c r="AVY97"/>
      <c r="AVZ97"/>
      <c r="AWA97"/>
      <c r="AWB97"/>
      <c r="AWC97"/>
      <c r="AWD97"/>
      <c r="AWE97"/>
      <c r="AWF97"/>
      <c r="AWG97"/>
      <c r="AWH97"/>
      <c r="AWI97"/>
      <c r="AWJ97"/>
      <c r="AWK97"/>
      <c r="AWL97"/>
      <c r="AWM97"/>
      <c r="AWN97"/>
      <c r="AWO97"/>
      <c r="AWP97"/>
      <c r="AWQ97"/>
      <c r="AWR97"/>
      <c r="AWS97"/>
      <c r="AWT97"/>
      <c r="AWU97"/>
      <c r="AWV97"/>
      <c r="AWW97"/>
      <c r="AWX97"/>
      <c r="AWY97"/>
      <c r="AWZ97"/>
      <c r="AXA97"/>
      <c r="AXB97"/>
      <c r="AXC97"/>
      <c r="AXD97"/>
      <c r="AXE97"/>
      <c r="AXF97"/>
      <c r="AXG97"/>
      <c r="AXH97"/>
      <c r="AXI97"/>
      <c r="AXJ97"/>
      <c r="AXK97"/>
      <c r="AXL97"/>
      <c r="AXM97"/>
      <c r="AXN97"/>
      <c r="AXO97"/>
      <c r="AXP97"/>
      <c r="AXQ97"/>
      <c r="AXR97"/>
      <c r="AXS97"/>
      <c r="AXT97"/>
      <c r="AXU97"/>
      <c r="AXV97"/>
      <c r="AXW97"/>
      <c r="AXX97"/>
      <c r="AXY97"/>
      <c r="AXZ97"/>
      <c r="AYA97"/>
      <c r="AYB97"/>
      <c r="AYC97"/>
      <c r="AYD97"/>
      <c r="AYE97"/>
      <c r="AYF97"/>
      <c r="AYG97"/>
      <c r="AYH97"/>
      <c r="AYI97"/>
      <c r="AYJ97"/>
      <c r="AYK97"/>
      <c r="AYL97"/>
      <c r="AYM97"/>
      <c r="AYN97"/>
      <c r="AYO97"/>
      <c r="AYP97"/>
      <c r="AYQ97"/>
      <c r="AYR97"/>
      <c r="AYS97"/>
      <c r="AYT97"/>
      <c r="AYU97"/>
      <c r="AYV97"/>
      <c r="AYW97"/>
      <c r="AYX97"/>
      <c r="AYY97"/>
      <c r="AYZ97"/>
      <c r="AZA97"/>
      <c r="AZB97"/>
      <c r="AZC97"/>
      <c r="AZD97"/>
      <c r="AZE97"/>
      <c r="AZF97"/>
      <c r="AZG97"/>
      <c r="AZH97"/>
      <c r="AZI97"/>
      <c r="AZJ97"/>
      <c r="AZK97"/>
      <c r="AZL97"/>
      <c r="AZM97"/>
      <c r="AZN97"/>
      <c r="AZO97"/>
      <c r="AZP97"/>
      <c r="AZQ97"/>
      <c r="AZR97"/>
      <c r="AZS97"/>
      <c r="AZT97"/>
      <c r="AZU97"/>
      <c r="AZV97"/>
      <c r="AZW97"/>
      <c r="AZX97"/>
      <c r="AZY97"/>
      <c r="AZZ97"/>
      <c r="BAA97"/>
      <c r="BAB97"/>
      <c r="BAC97"/>
      <c r="BAD97"/>
      <c r="BAE97"/>
      <c r="BAF97"/>
      <c r="BAG97"/>
      <c r="BAH97"/>
      <c r="BAI97"/>
      <c r="BAJ97"/>
      <c r="BAK97"/>
      <c r="BAL97"/>
      <c r="BAM97"/>
      <c r="BAN97"/>
      <c r="BAO97"/>
      <c r="BAP97"/>
      <c r="BAQ97"/>
      <c r="BAR97"/>
      <c r="BAS97"/>
      <c r="BAT97"/>
      <c r="BAU97"/>
      <c r="BAV97"/>
      <c r="BAW97"/>
      <c r="BAX97"/>
      <c r="BAY97"/>
      <c r="BAZ97"/>
      <c r="BBA97"/>
      <c r="BBB97"/>
      <c r="BBC97"/>
      <c r="BBD97"/>
      <c r="BBE97"/>
      <c r="BBF97"/>
      <c r="BBG97"/>
      <c r="BBH97"/>
      <c r="BBI97"/>
      <c r="BBJ97"/>
      <c r="BBK97"/>
      <c r="BBL97"/>
      <c r="BBM97"/>
      <c r="BBN97"/>
      <c r="BBO97"/>
      <c r="BBP97"/>
      <c r="BBQ97"/>
      <c r="BBR97"/>
      <c r="BBS97"/>
      <c r="BBT97"/>
      <c r="BBU97"/>
      <c r="BBV97"/>
      <c r="BBW97"/>
      <c r="BBX97"/>
      <c r="BBY97"/>
      <c r="BBZ97"/>
      <c r="BCA97"/>
      <c r="BCB97"/>
      <c r="BCC97"/>
      <c r="BCD97"/>
      <c r="BCE97"/>
      <c r="BCF97"/>
      <c r="BCG97"/>
      <c r="BCH97"/>
      <c r="BCI97"/>
      <c r="BCJ97"/>
      <c r="BCK97"/>
      <c r="BCL97"/>
      <c r="BCM97"/>
      <c r="BCN97"/>
      <c r="BCO97"/>
      <c r="BCP97"/>
      <c r="BCQ97"/>
      <c r="BCR97"/>
      <c r="BCS97"/>
      <c r="BCT97"/>
      <c r="BCU97"/>
      <c r="BCV97"/>
      <c r="BCW97"/>
      <c r="BCX97"/>
      <c r="BCY97"/>
      <c r="BCZ97"/>
      <c r="BDA97"/>
      <c r="BDB97"/>
      <c r="BDC97"/>
      <c r="BDD97"/>
      <c r="BDE97"/>
      <c r="BDF97"/>
      <c r="BDG97"/>
      <c r="BDH97"/>
      <c r="BDI97"/>
      <c r="BDJ97"/>
      <c r="BDK97"/>
      <c r="BDL97"/>
      <c r="BDM97"/>
      <c r="BDN97"/>
      <c r="BDO97"/>
      <c r="BDP97"/>
      <c r="BDQ97"/>
      <c r="BDR97"/>
      <c r="BDS97"/>
      <c r="BDT97"/>
      <c r="BDU97"/>
      <c r="BDV97"/>
      <c r="BDW97"/>
      <c r="BDX97"/>
      <c r="BDY97"/>
      <c r="BDZ97"/>
      <c r="BEA97"/>
      <c r="BEB97"/>
      <c r="BEC97"/>
      <c r="BED97"/>
      <c r="BEE97"/>
      <c r="BEF97"/>
      <c r="BEG97"/>
      <c r="BEH97"/>
      <c r="BEI97"/>
      <c r="BEJ97"/>
      <c r="BEK97"/>
      <c r="BEL97"/>
      <c r="BEM97"/>
      <c r="BEN97"/>
      <c r="BEO97"/>
      <c r="BEP97"/>
      <c r="BEQ97"/>
      <c r="BER97"/>
      <c r="BES97"/>
      <c r="BET97"/>
      <c r="BEU97"/>
      <c r="BEV97"/>
      <c r="BEW97"/>
      <c r="BEX97"/>
      <c r="BEY97"/>
      <c r="BEZ97"/>
      <c r="BFA97"/>
      <c r="BFB97"/>
      <c r="BFC97"/>
      <c r="BFD97"/>
      <c r="BFE97"/>
      <c r="BFF97"/>
      <c r="BFG97"/>
      <c r="BFH97"/>
      <c r="BFI97"/>
      <c r="BFJ97"/>
      <c r="BFK97"/>
      <c r="BFL97"/>
      <c r="BFM97"/>
      <c r="BFN97"/>
      <c r="BFO97"/>
      <c r="BFP97"/>
      <c r="BFQ97"/>
      <c r="BFR97"/>
      <c r="BFS97"/>
      <c r="BFT97"/>
      <c r="BFU97"/>
      <c r="BFV97"/>
      <c r="BFW97"/>
      <c r="BFX97"/>
      <c r="BFY97"/>
      <c r="BFZ97"/>
      <c r="BGA97"/>
      <c r="BGB97"/>
      <c r="BGC97"/>
      <c r="BGD97"/>
      <c r="BGE97"/>
      <c r="BGF97"/>
      <c r="BGG97"/>
      <c r="BGH97"/>
      <c r="BGI97"/>
      <c r="BGJ97"/>
      <c r="BGK97"/>
      <c r="BGL97"/>
      <c r="BGM97"/>
      <c r="BGN97"/>
      <c r="BGO97"/>
      <c r="BGP97"/>
      <c r="BGQ97"/>
      <c r="BGR97"/>
      <c r="BGS97"/>
      <c r="BGT97"/>
      <c r="BGU97"/>
      <c r="BGV97"/>
      <c r="BGW97"/>
      <c r="BGX97"/>
      <c r="BGY97"/>
      <c r="BGZ97"/>
      <c r="BHA97"/>
      <c r="BHB97"/>
      <c r="BHC97"/>
      <c r="BHD97"/>
      <c r="BHE97"/>
      <c r="BHF97"/>
      <c r="BHG97"/>
      <c r="BHH97"/>
      <c r="BHI97"/>
      <c r="BHJ97"/>
      <c r="BHK97"/>
      <c r="BHL97"/>
      <c r="BHM97"/>
      <c r="BHN97"/>
      <c r="BHO97"/>
      <c r="BHP97"/>
      <c r="BHQ97"/>
      <c r="BHR97"/>
      <c r="BHS97"/>
      <c r="BHT97"/>
      <c r="BHU97"/>
      <c r="BHV97"/>
      <c r="BHW97"/>
      <c r="BHX97"/>
      <c r="BHY97"/>
      <c r="BHZ97"/>
      <c r="BIA97"/>
      <c r="BIB97"/>
      <c r="BIC97"/>
      <c r="BID97"/>
      <c r="BIE97"/>
      <c r="BIF97"/>
      <c r="BIG97"/>
      <c r="BIH97"/>
      <c r="BII97"/>
      <c r="BIJ97"/>
      <c r="BIK97"/>
      <c r="BIL97"/>
      <c r="BIM97"/>
      <c r="BIN97"/>
      <c r="BIO97"/>
      <c r="BIP97"/>
      <c r="BIQ97"/>
      <c r="BIR97"/>
      <c r="BIS97"/>
      <c r="BIT97"/>
      <c r="BIU97"/>
      <c r="BIV97"/>
      <c r="BIW97"/>
      <c r="BIX97"/>
      <c r="BIY97"/>
      <c r="BIZ97"/>
      <c r="BJA97"/>
      <c r="BJB97"/>
      <c r="BJC97"/>
      <c r="BJD97"/>
      <c r="BJE97"/>
      <c r="BJF97"/>
      <c r="BJG97"/>
      <c r="BJH97"/>
      <c r="BJI97"/>
      <c r="BJJ97"/>
      <c r="BJK97"/>
      <c r="BJL97"/>
      <c r="BJM97"/>
      <c r="BJN97"/>
      <c r="BJO97"/>
      <c r="BJP97"/>
      <c r="BJQ97"/>
      <c r="BJR97"/>
      <c r="BJS97"/>
      <c r="BJT97"/>
      <c r="BJU97"/>
      <c r="BJV97"/>
      <c r="BJW97"/>
      <c r="BJX97"/>
      <c r="BJY97"/>
      <c r="BJZ97"/>
      <c r="BKA97"/>
      <c r="BKB97"/>
      <c r="BKC97"/>
      <c r="BKD97"/>
      <c r="BKE97"/>
      <c r="BKF97"/>
      <c r="BKG97"/>
      <c r="BKH97"/>
      <c r="BKI97"/>
      <c r="BKJ97"/>
      <c r="BKK97"/>
      <c r="BKL97"/>
      <c r="BKM97"/>
      <c r="BKN97"/>
      <c r="BKO97"/>
      <c r="BKP97"/>
      <c r="BKQ97"/>
      <c r="BKR97"/>
      <c r="BKS97"/>
      <c r="BKT97"/>
      <c r="BKU97"/>
      <c r="BKV97"/>
      <c r="BKW97"/>
      <c r="BKX97"/>
      <c r="BKY97"/>
      <c r="BKZ97"/>
      <c r="BLA97"/>
      <c r="BLB97"/>
      <c r="BLC97"/>
      <c r="BLD97"/>
      <c r="BLE97"/>
      <c r="BLF97"/>
      <c r="BLG97"/>
      <c r="BLH97"/>
      <c r="BLI97"/>
      <c r="BLJ97"/>
      <c r="BLK97"/>
      <c r="BLL97"/>
      <c r="BLM97"/>
      <c r="BLN97"/>
      <c r="BLO97"/>
      <c r="BLP97"/>
      <c r="BLQ97"/>
      <c r="BLR97"/>
      <c r="BLS97"/>
      <c r="BLT97"/>
      <c r="BLU97"/>
      <c r="BLV97"/>
      <c r="BLW97"/>
      <c r="BLX97"/>
      <c r="BLY97"/>
      <c r="BLZ97"/>
      <c r="BMA97"/>
      <c r="BMB97"/>
      <c r="BMC97"/>
      <c r="BMD97"/>
      <c r="BME97"/>
      <c r="BMF97"/>
      <c r="BMG97"/>
      <c r="BMH97"/>
      <c r="BMI97"/>
      <c r="BMJ97"/>
      <c r="BMK97"/>
      <c r="BML97"/>
      <c r="BMM97"/>
      <c r="BMN97"/>
      <c r="BMO97"/>
      <c r="BMP97"/>
      <c r="BMQ97"/>
      <c r="BMR97"/>
      <c r="BMS97"/>
      <c r="BMT97"/>
      <c r="BMU97"/>
      <c r="BMV97"/>
      <c r="BMW97"/>
      <c r="BMX97"/>
      <c r="BMY97"/>
      <c r="BMZ97"/>
      <c r="BNA97"/>
      <c r="BNB97"/>
      <c r="BNC97"/>
      <c r="BND97"/>
      <c r="BNE97"/>
      <c r="BNF97"/>
      <c r="BNG97"/>
      <c r="BNH97"/>
      <c r="BNI97"/>
      <c r="BNJ97"/>
      <c r="BNK97"/>
      <c r="BNL97"/>
      <c r="BNM97"/>
      <c r="BNN97"/>
      <c r="BNO97"/>
      <c r="BNP97"/>
      <c r="BNQ97"/>
      <c r="BNR97"/>
      <c r="BNS97"/>
      <c r="BNT97"/>
      <c r="BNU97"/>
      <c r="BNV97"/>
      <c r="BNW97"/>
      <c r="BNX97"/>
      <c r="BNY97"/>
      <c r="BNZ97"/>
      <c r="BOA97"/>
      <c r="BOB97"/>
      <c r="BOC97"/>
      <c r="BOD97"/>
      <c r="BOE97"/>
      <c r="BOF97"/>
      <c r="BOG97"/>
      <c r="BOH97"/>
      <c r="BOI97"/>
      <c r="BOJ97"/>
      <c r="BOK97"/>
      <c r="BOL97"/>
      <c r="BOM97"/>
      <c r="BON97"/>
      <c r="BOO97"/>
      <c r="BOP97"/>
      <c r="BOQ97"/>
      <c r="BOR97"/>
      <c r="BOS97"/>
      <c r="BOT97"/>
      <c r="BOU97"/>
      <c r="BOV97"/>
      <c r="BOW97"/>
      <c r="BOX97"/>
      <c r="BOY97"/>
      <c r="BOZ97"/>
      <c r="BPA97"/>
      <c r="BPB97"/>
      <c r="BPC97"/>
      <c r="BPD97"/>
      <c r="BPE97"/>
      <c r="BPF97"/>
      <c r="BPG97"/>
      <c r="BPH97"/>
      <c r="BPI97"/>
      <c r="BPJ97"/>
      <c r="BPK97"/>
      <c r="BPL97"/>
      <c r="BPM97"/>
      <c r="BPN97"/>
      <c r="BPO97"/>
      <c r="BPP97"/>
      <c r="BPQ97"/>
      <c r="BPR97"/>
      <c r="BPS97"/>
      <c r="BPT97"/>
      <c r="BPU97"/>
      <c r="BPV97"/>
      <c r="BPW97"/>
      <c r="BPX97"/>
      <c r="BPY97"/>
      <c r="BPZ97"/>
      <c r="BQA97"/>
      <c r="BQB97"/>
      <c r="BQC97"/>
      <c r="BQD97"/>
      <c r="BQE97"/>
      <c r="BQF97"/>
      <c r="BQG97"/>
      <c r="BQH97"/>
      <c r="BQI97"/>
      <c r="BQJ97"/>
      <c r="BQK97"/>
      <c r="BQL97"/>
      <c r="BQM97"/>
      <c r="BQN97"/>
      <c r="BQO97"/>
      <c r="BQP97"/>
      <c r="BQQ97"/>
      <c r="BQR97"/>
      <c r="BQS97"/>
      <c r="BQT97"/>
      <c r="BQU97"/>
      <c r="BQV97"/>
      <c r="BQW97"/>
      <c r="BQX97"/>
      <c r="BQY97"/>
      <c r="BQZ97"/>
      <c r="BRA97"/>
      <c r="BRB97"/>
      <c r="BRC97"/>
      <c r="BRD97"/>
      <c r="BRE97"/>
      <c r="BRF97"/>
      <c r="BRG97"/>
      <c r="BRH97"/>
      <c r="BRI97"/>
      <c r="BRJ97"/>
      <c r="BRK97"/>
      <c r="BRL97"/>
      <c r="BRM97"/>
      <c r="BRN97"/>
      <c r="BRO97"/>
      <c r="BRP97"/>
      <c r="BRQ97"/>
      <c r="BRR97"/>
      <c r="BRS97"/>
      <c r="BRT97"/>
      <c r="BRU97"/>
      <c r="BRV97"/>
      <c r="BRW97"/>
      <c r="BRX97"/>
      <c r="BRY97"/>
      <c r="BRZ97"/>
      <c r="BSA97"/>
      <c r="BSB97"/>
      <c r="BSC97"/>
      <c r="BSD97"/>
      <c r="BSE97"/>
      <c r="BSF97"/>
      <c r="BSG97"/>
      <c r="BSH97"/>
      <c r="BSI97"/>
      <c r="BSJ97"/>
      <c r="BSK97"/>
      <c r="BSL97"/>
      <c r="BSM97"/>
      <c r="BSN97"/>
      <c r="BSO97"/>
      <c r="BSP97"/>
      <c r="BSQ97"/>
      <c r="BSR97"/>
      <c r="BSS97"/>
      <c r="BST97"/>
      <c r="BSU97"/>
      <c r="BSV97"/>
      <c r="BSW97"/>
      <c r="BSX97"/>
      <c r="BSY97"/>
      <c r="BSZ97"/>
      <c r="BTA97"/>
      <c r="BTB97"/>
      <c r="BTC97"/>
      <c r="BTD97"/>
      <c r="BTE97"/>
      <c r="BTF97"/>
      <c r="BTG97"/>
      <c r="BTH97"/>
      <c r="BTI97"/>
      <c r="BTJ97"/>
      <c r="BTK97"/>
      <c r="BTL97"/>
      <c r="BTM97"/>
      <c r="BTN97"/>
      <c r="BTO97"/>
      <c r="BTP97"/>
      <c r="BTQ97"/>
      <c r="BTR97"/>
      <c r="BTS97"/>
      <c r="BTT97"/>
      <c r="BTU97"/>
      <c r="BTV97"/>
      <c r="BTW97"/>
      <c r="BTX97"/>
      <c r="BTY97"/>
      <c r="BTZ97"/>
      <c r="BUA97"/>
      <c r="BUB97"/>
      <c r="BUC97"/>
      <c r="BUD97"/>
      <c r="BUE97"/>
      <c r="BUF97"/>
      <c r="BUG97"/>
      <c r="BUH97"/>
      <c r="BUI97"/>
      <c r="BUJ97"/>
      <c r="BUK97"/>
      <c r="BUL97"/>
      <c r="BUM97"/>
      <c r="BUN97"/>
      <c r="BUO97"/>
      <c r="BUP97"/>
      <c r="BUQ97"/>
      <c r="BUR97"/>
      <c r="BUS97"/>
      <c r="BUT97"/>
      <c r="BUU97"/>
      <c r="BUV97"/>
      <c r="BUW97"/>
      <c r="BUX97"/>
      <c r="BUY97"/>
      <c r="BUZ97"/>
      <c r="BVA97"/>
      <c r="BVB97"/>
      <c r="BVC97"/>
      <c r="BVD97"/>
      <c r="BVE97"/>
      <c r="BVF97"/>
      <c r="BVG97"/>
      <c r="BVH97"/>
      <c r="BVI97"/>
      <c r="BVJ97"/>
      <c r="BVK97"/>
      <c r="BVL97"/>
      <c r="BVM97"/>
      <c r="BVN97"/>
      <c r="BVO97"/>
      <c r="BVP97"/>
      <c r="BVQ97"/>
      <c r="BVR97"/>
      <c r="BVS97"/>
      <c r="BVT97"/>
      <c r="BVU97"/>
      <c r="BVV97"/>
      <c r="BVW97"/>
      <c r="BVX97"/>
      <c r="BVY97"/>
      <c r="BVZ97"/>
      <c r="BWA97"/>
      <c r="BWB97"/>
      <c r="BWC97"/>
      <c r="BWD97"/>
      <c r="BWE97"/>
      <c r="BWF97"/>
      <c r="BWG97"/>
      <c r="BWH97"/>
      <c r="BWI97"/>
      <c r="BWJ97"/>
      <c r="BWK97"/>
      <c r="BWL97"/>
      <c r="BWM97"/>
      <c r="BWN97"/>
      <c r="BWO97"/>
      <c r="BWP97"/>
      <c r="BWQ97"/>
      <c r="BWR97"/>
      <c r="BWS97"/>
      <c r="BWT97"/>
      <c r="BWU97"/>
      <c r="BWV97"/>
      <c r="BWW97"/>
      <c r="BWX97"/>
      <c r="BWY97"/>
      <c r="BWZ97"/>
      <c r="BXA97"/>
      <c r="BXB97"/>
      <c r="BXC97"/>
      <c r="BXD97"/>
      <c r="BXE97"/>
      <c r="BXF97"/>
      <c r="BXG97"/>
      <c r="BXH97"/>
      <c r="BXI97"/>
      <c r="BXJ97"/>
      <c r="BXK97"/>
      <c r="BXL97"/>
      <c r="BXM97"/>
      <c r="BXN97"/>
      <c r="BXO97"/>
      <c r="BXP97"/>
      <c r="BXQ97"/>
      <c r="BXR97"/>
      <c r="BXS97"/>
      <c r="BXT97"/>
      <c r="BXU97"/>
      <c r="BXV97"/>
      <c r="BXW97"/>
      <c r="BXX97"/>
      <c r="BXY97"/>
      <c r="BXZ97"/>
      <c r="BYA97"/>
      <c r="BYB97"/>
      <c r="BYC97"/>
      <c r="BYD97"/>
      <c r="BYE97"/>
      <c r="BYF97"/>
      <c r="BYG97"/>
      <c r="BYH97"/>
      <c r="BYI97"/>
      <c r="BYJ97"/>
      <c r="BYK97"/>
      <c r="BYL97"/>
      <c r="BYM97"/>
      <c r="BYN97"/>
      <c r="BYO97"/>
      <c r="BYP97"/>
      <c r="BYQ97"/>
      <c r="BYR97"/>
      <c r="BYS97"/>
      <c r="BYT97"/>
      <c r="BYU97"/>
      <c r="BYV97"/>
      <c r="BYW97"/>
      <c r="BYX97"/>
      <c r="BYY97"/>
      <c r="BYZ97"/>
      <c r="BZA97"/>
      <c r="BZB97"/>
      <c r="BZC97"/>
      <c r="BZD97"/>
      <c r="BZE97"/>
      <c r="BZF97"/>
      <c r="BZG97"/>
      <c r="BZH97"/>
      <c r="BZI97"/>
      <c r="BZJ97"/>
      <c r="BZK97"/>
      <c r="BZL97"/>
      <c r="BZM97"/>
      <c r="BZN97"/>
      <c r="BZO97"/>
      <c r="BZP97"/>
      <c r="BZQ97"/>
      <c r="BZR97"/>
      <c r="BZS97"/>
      <c r="BZT97"/>
      <c r="BZU97"/>
      <c r="BZV97"/>
      <c r="BZW97"/>
      <c r="BZX97"/>
      <c r="BZY97"/>
      <c r="BZZ97"/>
      <c r="CAA97"/>
      <c r="CAB97"/>
      <c r="CAC97"/>
      <c r="CAD97"/>
      <c r="CAE97"/>
      <c r="CAF97"/>
      <c r="CAG97"/>
      <c r="CAH97"/>
      <c r="CAI97"/>
      <c r="CAJ97"/>
      <c r="CAK97"/>
      <c r="CAL97"/>
      <c r="CAM97"/>
      <c r="CAN97"/>
      <c r="CAO97"/>
      <c r="CAP97"/>
      <c r="CAQ97"/>
      <c r="CAR97"/>
      <c r="CAS97"/>
      <c r="CAT97"/>
      <c r="CAU97"/>
      <c r="CAV97"/>
      <c r="CAW97"/>
      <c r="CAX97"/>
      <c r="CAY97"/>
      <c r="CAZ97"/>
      <c r="CBA97"/>
      <c r="CBB97"/>
      <c r="CBC97"/>
      <c r="CBD97"/>
      <c r="CBE97"/>
      <c r="CBF97"/>
      <c r="CBG97"/>
      <c r="CBH97"/>
      <c r="CBI97"/>
      <c r="CBJ97"/>
      <c r="CBK97"/>
      <c r="CBL97"/>
      <c r="CBM97"/>
      <c r="CBN97"/>
      <c r="CBO97"/>
      <c r="CBP97"/>
      <c r="CBQ97"/>
      <c r="CBR97"/>
      <c r="CBS97"/>
      <c r="CBT97"/>
      <c r="CBU97"/>
      <c r="CBV97"/>
      <c r="CBW97"/>
      <c r="CBX97"/>
      <c r="CBY97"/>
      <c r="CBZ97"/>
      <c r="CCA97"/>
      <c r="CCB97"/>
      <c r="CCC97"/>
      <c r="CCD97"/>
      <c r="CCE97"/>
      <c r="CCF97"/>
      <c r="CCG97"/>
      <c r="CCH97"/>
      <c r="CCI97"/>
      <c r="CCJ97"/>
      <c r="CCK97"/>
      <c r="CCL97"/>
      <c r="CCM97"/>
      <c r="CCN97"/>
      <c r="CCO97"/>
      <c r="CCP97"/>
      <c r="CCQ97"/>
      <c r="CCR97"/>
      <c r="CCS97"/>
      <c r="CCT97"/>
      <c r="CCU97"/>
      <c r="CCV97"/>
      <c r="CCW97"/>
      <c r="CCX97"/>
      <c r="CCY97"/>
      <c r="CCZ97"/>
      <c r="CDA97"/>
      <c r="CDB97"/>
      <c r="CDC97"/>
      <c r="CDD97"/>
      <c r="CDE97"/>
      <c r="CDF97"/>
      <c r="CDG97"/>
      <c r="CDH97"/>
      <c r="CDI97"/>
      <c r="CDJ97"/>
      <c r="CDK97"/>
      <c r="CDL97"/>
      <c r="CDM97"/>
      <c r="CDN97"/>
      <c r="CDO97"/>
      <c r="CDP97"/>
      <c r="CDQ97"/>
      <c r="CDR97"/>
      <c r="CDS97"/>
      <c r="CDT97"/>
      <c r="CDU97"/>
      <c r="CDV97"/>
      <c r="CDW97"/>
      <c r="CDX97"/>
      <c r="CDY97"/>
      <c r="CDZ97"/>
      <c r="CEA97"/>
      <c r="CEB97"/>
      <c r="CEC97"/>
      <c r="CED97"/>
      <c r="CEE97"/>
      <c r="CEF97"/>
      <c r="CEG97"/>
      <c r="CEH97"/>
      <c r="CEI97"/>
      <c r="CEJ97"/>
      <c r="CEK97"/>
      <c r="CEL97"/>
      <c r="CEM97"/>
      <c r="CEN97"/>
      <c r="CEO97"/>
      <c r="CEP97"/>
      <c r="CEQ97"/>
      <c r="CER97"/>
      <c r="CES97"/>
      <c r="CET97"/>
      <c r="CEU97"/>
      <c r="CEV97"/>
      <c r="CEW97"/>
      <c r="CEX97"/>
      <c r="CEY97"/>
      <c r="CEZ97"/>
      <c r="CFA97"/>
      <c r="CFB97"/>
      <c r="CFC97"/>
      <c r="CFD97"/>
      <c r="CFE97"/>
      <c r="CFF97"/>
      <c r="CFG97"/>
      <c r="CFH97"/>
      <c r="CFI97"/>
      <c r="CFJ97"/>
      <c r="CFK97"/>
      <c r="CFL97"/>
      <c r="CFM97"/>
      <c r="CFN97"/>
      <c r="CFO97"/>
      <c r="CFP97"/>
      <c r="CFQ97"/>
      <c r="CFR97"/>
      <c r="CFS97"/>
      <c r="CFT97"/>
      <c r="CFU97"/>
      <c r="CFV97"/>
      <c r="CFW97"/>
      <c r="CFX97"/>
      <c r="CFY97"/>
      <c r="CFZ97"/>
      <c r="CGA97"/>
      <c r="CGB97"/>
      <c r="CGC97"/>
      <c r="CGD97"/>
      <c r="CGE97"/>
      <c r="CGF97"/>
      <c r="CGG97"/>
      <c r="CGH97"/>
      <c r="CGI97"/>
      <c r="CGJ97"/>
      <c r="CGK97"/>
      <c r="CGL97"/>
      <c r="CGM97"/>
      <c r="CGN97"/>
      <c r="CGO97"/>
      <c r="CGP97"/>
      <c r="CGQ97"/>
      <c r="CGR97"/>
      <c r="CGS97"/>
      <c r="CGT97"/>
      <c r="CGU97"/>
      <c r="CGV97"/>
      <c r="CGW97"/>
      <c r="CGX97"/>
      <c r="CGY97"/>
      <c r="CGZ97"/>
      <c r="CHA97"/>
      <c r="CHB97"/>
      <c r="CHC97"/>
      <c r="CHD97"/>
      <c r="CHE97"/>
      <c r="CHF97"/>
      <c r="CHG97"/>
      <c r="CHH97"/>
      <c r="CHI97"/>
      <c r="CHJ97"/>
      <c r="CHK97"/>
      <c r="CHL97"/>
      <c r="CHM97"/>
      <c r="CHN97"/>
      <c r="CHO97"/>
      <c r="CHP97"/>
      <c r="CHQ97"/>
      <c r="CHR97"/>
      <c r="CHS97"/>
      <c r="CHT97"/>
      <c r="CHU97"/>
      <c r="CHV97"/>
      <c r="CHW97"/>
      <c r="CHX97"/>
      <c r="CHY97"/>
      <c r="CHZ97"/>
      <c r="CIA97"/>
      <c r="CIB97"/>
      <c r="CIC97"/>
      <c r="CID97"/>
      <c r="CIE97"/>
      <c r="CIF97"/>
      <c r="CIG97"/>
      <c r="CIH97"/>
      <c r="CII97"/>
      <c r="CIJ97"/>
      <c r="CIK97"/>
      <c r="CIL97"/>
      <c r="CIM97"/>
      <c r="CIN97"/>
      <c r="CIO97"/>
      <c r="CIP97"/>
      <c r="CIQ97"/>
      <c r="CIR97"/>
      <c r="CIS97"/>
      <c r="CIT97"/>
      <c r="CIU97"/>
      <c r="CIV97"/>
      <c r="CIW97"/>
      <c r="CIX97"/>
      <c r="CIY97"/>
      <c r="CIZ97"/>
      <c r="CJA97"/>
      <c r="CJB97"/>
      <c r="CJC97"/>
      <c r="CJD97"/>
      <c r="CJE97"/>
      <c r="CJF97"/>
      <c r="CJG97"/>
      <c r="CJH97"/>
      <c r="CJI97"/>
      <c r="CJJ97"/>
      <c r="CJK97"/>
      <c r="CJL97"/>
      <c r="CJM97"/>
      <c r="CJN97"/>
      <c r="CJO97"/>
      <c r="CJP97"/>
      <c r="CJQ97"/>
      <c r="CJR97"/>
      <c r="CJS97"/>
      <c r="CJT97"/>
      <c r="CJU97"/>
      <c r="CJV97"/>
      <c r="CJW97"/>
      <c r="CJX97"/>
      <c r="CJY97"/>
      <c r="CJZ97"/>
      <c r="CKA97"/>
      <c r="CKB97"/>
      <c r="CKC97"/>
      <c r="CKD97"/>
      <c r="CKE97"/>
      <c r="CKF97"/>
      <c r="CKG97"/>
      <c r="CKH97"/>
      <c r="CKI97"/>
      <c r="CKJ97"/>
      <c r="CKK97"/>
      <c r="CKL97"/>
      <c r="CKM97"/>
      <c r="CKN97"/>
      <c r="CKO97"/>
      <c r="CKP97"/>
      <c r="CKQ97"/>
      <c r="CKR97"/>
      <c r="CKS97"/>
      <c r="CKT97"/>
      <c r="CKU97"/>
      <c r="CKV97"/>
      <c r="CKW97"/>
      <c r="CKX97"/>
      <c r="CKY97"/>
      <c r="CKZ97"/>
      <c r="CLA97"/>
      <c r="CLB97"/>
      <c r="CLC97"/>
      <c r="CLD97"/>
      <c r="CLE97"/>
      <c r="CLF97"/>
      <c r="CLG97"/>
      <c r="CLH97"/>
      <c r="CLI97"/>
      <c r="CLJ97"/>
      <c r="CLK97"/>
      <c r="CLL97"/>
      <c r="CLM97"/>
      <c r="CLN97"/>
      <c r="CLO97"/>
      <c r="CLP97"/>
      <c r="CLQ97"/>
      <c r="CLR97"/>
      <c r="CLS97"/>
      <c r="CLT97"/>
      <c r="CLU97"/>
      <c r="CLV97"/>
      <c r="CLW97"/>
      <c r="CLX97"/>
      <c r="CLY97"/>
      <c r="CLZ97"/>
      <c r="CMA97"/>
      <c r="CMB97"/>
      <c r="CMC97"/>
      <c r="CMD97"/>
      <c r="CME97"/>
      <c r="CMF97"/>
      <c r="CMG97"/>
      <c r="CMH97"/>
      <c r="CMI97"/>
      <c r="CMJ97"/>
      <c r="CMK97"/>
      <c r="CML97"/>
      <c r="CMM97"/>
      <c r="CMN97"/>
      <c r="CMO97"/>
      <c r="CMP97"/>
      <c r="CMQ97"/>
      <c r="CMR97"/>
      <c r="CMS97"/>
      <c r="CMT97"/>
      <c r="CMU97"/>
      <c r="CMV97"/>
      <c r="CMW97"/>
      <c r="CMX97"/>
      <c r="CMY97"/>
      <c r="CMZ97"/>
      <c r="CNA97"/>
      <c r="CNB97"/>
      <c r="CNC97"/>
      <c r="CND97"/>
      <c r="CNE97"/>
      <c r="CNF97"/>
      <c r="CNG97"/>
      <c r="CNH97"/>
      <c r="CNI97"/>
      <c r="CNJ97"/>
      <c r="CNK97"/>
      <c r="CNL97"/>
      <c r="CNM97"/>
      <c r="CNN97"/>
      <c r="CNO97"/>
      <c r="CNP97"/>
      <c r="CNQ97"/>
      <c r="CNR97"/>
      <c r="CNS97"/>
      <c r="CNT97"/>
      <c r="CNU97"/>
      <c r="CNV97"/>
      <c r="CNW97"/>
      <c r="CNX97"/>
      <c r="CNY97"/>
      <c r="CNZ97"/>
      <c r="COA97"/>
      <c r="COB97"/>
      <c r="COC97"/>
      <c r="COD97"/>
      <c r="COE97"/>
      <c r="COF97"/>
      <c r="COG97"/>
      <c r="COH97"/>
      <c r="COI97"/>
      <c r="COJ97"/>
      <c r="COK97"/>
      <c r="COL97"/>
      <c r="COM97"/>
      <c r="CON97"/>
      <c r="COO97"/>
      <c r="COP97"/>
      <c r="COQ97"/>
      <c r="COR97"/>
      <c r="COS97"/>
      <c r="COT97"/>
      <c r="COU97"/>
      <c r="COV97"/>
      <c r="COW97"/>
      <c r="COX97"/>
      <c r="COY97"/>
      <c r="COZ97"/>
      <c r="CPA97"/>
      <c r="CPB97"/>
      <c r="CPC97"/>
      <c r="CPD97"/>
      <c r="CPE97"/>
      <c r="CPF97"/>
      <c r="CPG97"/>
      <c r="CPH97"/>
      <c r="CPI97"/>
      <c r="CPJ97"/>
      <c r="CPK97"/>
      <c r="CPL97"/>
      <c r="CPM97"/>
      <c r="CPN97"/>
      <c r="CPO97"/>
      <c r="CPP97"/>
      <c r="CPQ97"/>
      <c r="CPR97"/>
      <c r="CPS97"/>
      <c r="CPT97"/>
      <c r="CPU97"/>
      <c r="CPV97"/>
      <c r="CPW97"/>
      <c r="CPX97"/>
      <c r="CPY97"/>
      <c r="CPZ97"/>
      <c r="CQA97"/>
      <c r="CQB97"/>
      <c r="CQC97"/>
      <c r="CQD97"/>
      <c r="CQE97"/>
      <c r="CQF97"/>
      <c r="CQG97"/>
      <c r="CQH97"/>
      <c r="CQI97"/>
      <c r="CQJ97"/>
      <c r="CQK97"/>
      <c r="CQL97"/>
      <c r="CQM97"/>
      <c r="CQN97"/>
      <c r="CQO97"/>
      <c r="CQP97"/>
      <c r="CQQ97"/>
      <c r="CQR97"/>
      <c r="CQS97"/>
      <c r="CQT97"/>
      <c r="CQU97"/>
      <c r="CQV97"/>
      <c r="CQW97"/>
      <c r="CQX97"/>
      <c r="CQY97"/>
      <c r="CQZ97"/>
      <c r="CRA97"/>
      <c r="CRB97"/>
      <c r="CRC97"/>
      <c r="CRD97"/>
      <c r="CRE97"/>
      <c r="CRF97"/>
      <c r="CRG97"/>
      <c r="CRH97"/>
      <c r="CRI97"/>
      <c r="CRJ97"/>
      <c r="CRK97"/>
      <c r="CRL97"/>
      <c r="CRM97"/>
      <c r="CRN97"/>
      <c r="CRO97"/>
      <c r="CRP97"/>
      <c r="CRQ97"/>
      <c r="CRR97"/>
      <c r="CRS97"/>
      <c r="CRT97"/>
      <c r="CRU97"/>
    </row>
    <row r="98" spans="2:2517" s="28" customFormat="1" ht="18" hidden="1" customHeight="1" x14ac:dyDescent="0.25">
      <c r="B98" s="17"/>
      <c r="C98" s="17"/>
      <c r="D98" s="17"/>
      <c r="E98" s="17"/>
      <c r="F98" s="17"/>
      <c r="G98" s="17"/>
      <c r="H98" s="17"/>
      <c r="I98" s="17"/>
      <c r="J98" s="17"/>
      <c r="K98" s="13"/>
      <c r="L98" s="17" t="s">
        <v>18</v>
      </c>
      <c r="M98" s="17" t="s">
        <v>16</v>
      </c>
      <c r="N98" s="17"/>
      <c r="O98" s="17"/>
      <c r="P98" s="13"/>
      <c r="Q98" s="17" t="s">
        <v>18</v>
      </c>
      <c r="R98" s="17" t="s">
        <v>16</v>
      </c>
      <c r="S98" s="16">
        <f t="shared" si="15"/>
        <v>0.01</v>
      </c>
      <c r="T98" s="16">
        <f t="shared" si="15"/>
        <v>0.01</v>
      </c>
      <c r="U98" s="16">
        <f t="shared" si="15"/>
        <v>0.01</v>
      </c>
      <c r="V98" s="16">
        <f t="shared" si="15"/>
        <v>0.01</v>
      </c>
      <c r="W98" s="16">
        <f t="shared" si="15"/>
        <v>0.01</v>
      </c>
      <c r="X98" s="17"/>
      <c r="Y98" s="33">
        <f t="shared" si="16"/>
        <v>32424</v>
      </c>
      <c r="Z98" s="33">
        <f t="shared" si="16"/>
        <v>32751</v>
      </c>
      <c r="AA98" s="33">
        <f t="shared" si="16"/>
        <v>33081</v>
      </c>
      <c r="AB98" s="33">
        <f t="shared" si="16"/>
        <v>33414</v>
      </c>
      <c r="AC98" s="33">
        <f t="shared" si="16"/>
        <v>33750</v>
      </c>
      <c r="AD98" s="33">
        <f t="shared" si="16"/>
        <v>34089</v>
      </c>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c r="AMG98"/>
      <c r="AMH98"/>
      <c r="AMI98"/>
      <c r="AMJ98"/>
      <c r="AMK98"/>
      <c r="AML98"/>
      <c r="AMM98"/>
      <c r="AMN98"/>
      <c r="AMO98"/>
      <c r="AMP98"/>
      <c r="AMQ98"/>
      <c r="AMR98"/>
      <c r="AMS98"/>
      <c r="AMT98"/>
      <c r="AMU98"/>
      <c r="AMV98"/>
      <c r="AMW98"/>
      <c r="AMX98"/>
      <c r="AMY98"/>
      <c r="AMZ98"/>
      <c r="ANA98"/>
      <c r="ANB98"/>
      <c r="ANC98"/>
      <c r="AND98"/>
      <c r="ANE98"/>
      <c r="ANF98"/>
      <c r="ANG98"/>
      <c r="ANH98"/>
      <c r="ANI98"/>
      <c r="ANJ98"/>
      <c r="ANK98"/>
      <c r="ANL98"/>
      <c r="ANM98"/>
      <c r="ANN98"/>
      <c r="ANO98"/>
      <c r="ANP98"/>
      <c r="ANQ98"/>
      <c r="ANR98"/>
      <c r="ANS98"/>
      <c r="ANT98"/>
      <c r="ANU98"/>
      <c r="ANV98"/>
      <c r="ANW98"/>
      <c r="ANX98"/>
      <c r="ANY98"/>
      <c r="ANZ98"/>
      <c r="AOA98"/>
      <c r="AOB98"/>
      <c r="AOC98"/>
      <c r="AOD98"/>
      <c r="AOE98"/>
      <c r="AOF98"/>
      <c r="AOG98"/>
      <c r="AOH98"/>
      <c r="AOI98"/>
      <c r="AOJ98"/>
      <c r="AOK98"/>
      <c r="AOL98"/>
      <c r="AOM98"/>
      <c r="AON98"/>
      <c r="AOO98"/>
      <c r="AOP98"/>
      <c r="AOQ98"/>
      <c r="AOR98"/>
      <c r="AOS98"/>
      <c r="AOT98"/>
      <c r="AOU98"/>
      <c r="AOV98"/>
      <c r="AOW98"/>
      <c r="AOX98"/>
      <c r="AOY98"/>
      <c r="AOZ98"/>
      <c r="APA98"/>
      <c r="APB98"/>
      <c r="APC98"/>
      <c r="APD98"/>
      <c r="APE98"/>
      <c r="APF98"/>
      <c r="APG98"/>
      <c r="APH98"/>
      <c r="API98"/>
      <c r="APJ98"/>
      <c r="APK98"/>
      <c r="APL98"/>
      <c r="APM98"/>
      <c r="APN98"/>
      <c r="APO98"/>
      <c r="APP98"/>
      <c r="APQ98"/>
      <c r="APR98"/>
      <c r="APS98"/>
      <c r="APT98"/>
      <c r="APU98"/>
      <c r="APV98"/>
      <c r="APW98"/>
      <c r="APX98"/>
      <c r="APY98"/>
      <c r="APZ98"/>
      <c r="AQA98"/>
      <c r="AQB98"/>
      <c r="AQC98"/>
      <c r="AQD98"/>
      <c r="AQE98"/>
      <c r="AQF98"/>
      <c r="AQG98"/>
      <c r="AQH98"/>
      <c r="AQI98"/>
      <c r="AQJ98"/>
      <c r="AQK98"/>
      <c r="AQL98"/>
      <c r="AQM98"/>
      <c r="AQN98"/>
      <c r="AQO98"/>
      <c r="AQP98"/>
      <c r="AQQ98"/>
      <c r="AQR98"/>
      <c r="AQS98"/>
      <c r="AQT98"/>
      <c r="AQU98"/>
      <c r="AQV98"/>
      <c r="AQW98"/>
      <c r="AQX98"/>
      <c r="AQY98"/>
      <c r="AQZ98"/>
      <c r="ARA98"/>
      <c r="ARB98"/>
      <c r="ARC98"/>
      <c r="ARD98"/>
      <c r="ARE98"/>
      <c r="ARF98"/>
      <c r="ARG98"/>
      <c r="ARH98"/>
      <c r="ARI98"/>
      <c r="ARJ98"/>
      <c r="ARK98"/>
      <c r="ARL98"/>
      <c r="ARM98"/>
      <c r="ARN98"/>
      <c r="ARO98"/>
      <c r="ARP98"/>
      <c r="ARQ98"/>
      <c r="ARR98"/>
      <c r="ARS98"/>
      <c r="ART98"/>
      <c r="ARU98"/>
      <c r="ARV98"/>
      <c r="ARW98"/>
      <c r="ARX98"/>
      <c r="ARY98"/>
      <c r="ARZ98"/>
      <c r="ASA98"/>
      <c r="ASB98"/>
      <c r="ASC98"/>
      <c r="ASD98"/>
      <c r="ASE98"/>
      <c r="ASF98"/>
      <c r="ASG98"/>
      <c r="ASH98"/>
      <c r="ASI98"/>
      <c r="ASJ98"/>
      <c r="ASK98"/>
      <c r="ASL98"/>
      <c r="ASM98"/>
      <c r="ASN98"/>
      <c r="ASO98"/>
      <c r="ASP98"/>
      <c r="ASQ98"/>
      <c r="ASR98"/>
      <c r="ASS98"/>
      <c r="AST98"/>
      <c r="ASU98"/>
      <c r="ASV98"/>
      <c r="ASW98"/>
      <c r="ASX98"/>
      <c r="ASY98"/>
      <c r="ASZ98"/>
      <c r="ATA98"/>
      <c r="ATB98"/>
      <c r="ATC98"/>
      <c r="ATD98"/>
      <c r="ATE98"/>
      <c r="ATF98"/>
      <c r="ATG98"/>
      <c r="ATH98"/>
      <c r="ATI98"/>
      <c r="ATJ98"/>
      <c r="ATK98"/>
      <c r="ATL98"/>
      <c r="ATM98"/>
      <c r="ATN98"/>
      <c r="ATO98"/>
      <c r="ATP98"/>
      <c r="ATQ98"/>
      <c r="ATR98"/>
      <c r="ATS98"/>
      <c r="ATT98"/>
      <c r="ATU98"/>
      <c r="ATV98"/>
      <c r="ATW98"/>
      <c r="ATX98"/>
      <c r="ATY98"/>
      <c r="ATZ98"/>
      <c r="AUA98"/>
      <c r="AUB98"/>
      <c r="AUC98"/>
      <c r="AUD98"/>
      <c r="AUE98"/>
      <c r="AUF98"/>
      <c r="AUG98"/>
      <c r="AUH98"/>
      <c r="AUI98"/>
      <c r="AUJ98"/>
      <c r="AUK98"/>
      <c r="AUL98"/>
      <c r="AUM98"/>
      <c r="AUN98"/>
      <c r="AUO98"/>
      <c r="AUP98"/>
      <c r="AUQ98"/>
      <c r="AUR98"/>
      <c r="AUS98"/>
      <c r="AUT98"/>
      <c r="AUU98"/>
      <c r="AUV98"/>
      <c r="AUW98"/>
      <c r="AUX98"/>
      <c r="AUY98"/>
      <c r="AUZ98"/>
      <c r="AVA98"/>
      <c r="AVB98"/>
      <c r="AVC98"/>
      <c r="AVD98"/>
      <c r="AVE98"/>
      <c r="AVF98"/>
      <c r="AVG98"/>
      <c r="AVH98"/>
      <c r="AVI98"/>
      <c r="AVJ98"/>
      <c r="AVK98"/>
      <c r="AVL98"/>
      <c r="AVM98"/>
      <c r="AVN98"/>
      <c r="AVO98"/>
      <c r="AVP98"/>
      <c r="AVQ98"/>
      <c r="AVR98"/>
      <c r="AVS98"/>
      <c r="AVT98"/>
      <c r="AVU98"/>
      <c r="AVV98"/>
      <c r="AVW98"/>
      <c r="AVX98"/>
      <c r="AVY98"/>
      <c r="AVZ98"/>
      <c r="AWA98"/>
      <c r="AWB98"/>
      <c r="AWC98"/>
      <c r="AWD98"/>
      <c r="AWE98"/>
      <c r="AWF98"/>
      <c r="AWG98"/>
      <c r="AWH98"/>
      <c r="AWI98"/>
      <c r="AWJ98"/>
      <c r="AWK98"/>
      <c r="AWL98"/>
      <c r="AWM98"/>
      <c r="AWN98"/>
      <c r="AWO98"/>
      <c r="AWP98"/>
      <c r="AWQ98"/>
      <c r="AWR98"/>
      <c r="AWS98"/>
      <c r="AWT98"/>
      <c r="AWU98"/>
      <c r="AWV98"/>
      <c r="AWW98"/>
      <c r="AWX98"/>
      <c r="AWY98"/>
      <c r="AWZ98"/>
      <c r="AXA98"/>
      <c r="AXB98"/>
      <c r="AXC98"/>
      <c r="AXD98"/>
      <c r="AXE98"/>
      <c r="AXF98"/>
      <c r="AXG98"/>
      <c r="AXH98"/>
      <c r="AXI98"/>
      <c r="AXJ98"/>
      <c r="AXK98"/>
      <c r="AXL98"/>
      <c r="AXM98"/>
      <c r="AXN98"/>
      <c r="AXO98"/>
      <c r="AXP98"/>
      <c r="AXQ98"/>
      <c r="AXR98"/>
      <c r="AXS98"/>
      <c r="AXT98"/>
      <c r="AXU98"/>
      <c r="AXV98"/>
      <c r="AXW98"/>
      <c r="AXX98"/>
      <c r="AXY98"/>
      <c r="AXZ98"/>
      <c r="AYA98"/>
      <c r="AYB98"/>
      <c r="AYC98"/>
      <c r="AYD98"/>
      <c r="AYE98"/>
      <c r="AYF98"/>
      <c r="AYG98"/>
      <c r="AYH98"/>
      <c r="AYI98"/>
      <c r="AYJ98"/>
      <c r="AYK98"/>
      <c r="AYL98"/>
      <c r="AYM98"/>
      <c r="AYN98"/>
      <c r="AYO98"/>
      <c r="AYP98"/>
      <c r="AYQ98"/>
      <c r="AYR98"/>
      <c r="AYS98"/>
      <c r="AYT98"/>
      <c r="AYU98"/>
      <c r="AYV98"/>
      <c r="AYW98"/>
      <c r="AYX98"/>
      <c r="AYY98"/>
      <c r="AYZ98"/>
      <c r="AZA98"/>
      <c r="AZB98"/>
      <c r="AZC98"/>
      <c r="AZD98"/>
      <c r="AZE98"/>
      <c r="AZF98"/>
      <c r="AZG98"/>
      <c r="AZH98"/>
      <c r="AZI98"/>
      <c r="AZJ98"/>
      <c r="AZK98"/>
      <c r="AZL98"/>
      <c r="AZM98"/>
      <c r="AZN98"/>
      <c r="AZO98"/>
      <c r="AZP98"/>
      <c r="AZQ98"/>
      <c r="AZR98"/>
      <c r="AZS98"/>
      <c r="AZT98"/>
      <c r="AZU98"/>
      <c r="AZV98"/>
      <c r="AZW98"/>
      <c r="AZX98"/>
      <c r="AZY98"/>
      <c r="AZZ98"/>
      <c r="BAA98"/>
      <c r="BAB98"/>
      <c r="BAC98"/>
      <c r="BAD98"/>
      <c r="BAE98"/>
      <c r="BAF98"/>
      <c r="BAG98"/>
      <c r="BAH98"/>
      <c r="BAI98"/>
      <c r="BAJ98"/>
      <c r="BAK98"/>
      <c r="BAL98"/>
      <c r="BAM98"/>
      <c r="BAN98"/>
      <c r="BAO98"/>
      <c r="BAP98"/>
      <c r="BAQ98"/>
      <c r="BAR98"/>
      <c r="BAS98"/>
      <c r="BAT98"/>
      <c r="BAU98"/>
      <c r="BAV98"/>
      <c r="BAW98"/>
      <c r="BAX98"/>
      <c r="BAY98"/>
      <c r="BAZ98"/>
      <c r="BBA98"/>
      <c r="BBB98"/>
      <c r="BBC98"/>
      <c r="BBD98"/>
      <c r="BBE98"/>
      <c r="BBF98"/>
      <c r="BBG98"/>
      <c r="BBH98"/>
      <c r="BBI98"/>
      <c r="BBJ98"/>
      <c r="BBK98"/>
      <c r="BBL98"/>
      <c r="BBM98"/>
      <c r="BBN98"/>
      <c r="BBO98"/>
      <c r="BBP98"/>
      <c r="BBQ98"/>
      <c r="BBR98"/>
      <c r="BBS98"/>
      <c r="BBT98"/>
      <c r="BBU98"/>
      <c r="BBV98"/>
      <c r="BBW98"/>
      <c r="BBX98"/>
      <c r="BBY98"/>
      <c r="BBZ98"/>
      <c r="BCA98"/>
      <c r="BCB98"/>
      <c r="BCC98"/>
      <c r="BCD98"/>
      <c r="BCE98"/>
      <c r="BCF98"/>
      <c r="BCG98"/>
      <c r="BCH98"/>
      <c r="BCI98"/>
      <c r="BCJ98"/>
      <c r="BCK98"/>
      <c r="BCL98"/>
      <c r="BCM98"/>
      <c r="BCN98"/>
      <c r="BCO98"/>
      <c r="BCP98"/>
      <c r="BCQ98"/>
      <c r="BCR98"/>
      <c r="BCS98"/>
      <c r="BCT98"/>
      <c r="BCU98"/>
      <c r="BCV98"/>
      <c r="BCW98"/>
      <c r="BCX98"/>
      <c r="BCY98"/>
      <c r="BCZ98"/>
      <c r="BDA98"/>
      <c r="BDB98"/>
      <c r="BDC98"/>
      <c r="BDD98"/>
      <c r="BDE98"/>
      <c r="BDF98"/>
      <c r="BDG98"/>
      <c r="BDH98"/>
      <c r="BDI98"/>
      <c r="BDJ98"/>
      <c r="BDK98"/>
      <c r="BDL98"/>
      <c r="BDM98"/>
      <c r="BDN98"/>
      <c r="BDO98"/>
      <c r="BDP98"/>
      <c r="BDQ98"/>
      <c r="BDR98"/>
      <c r="BDS98"/>
      <c r="BDT98"/>
      <c r="BDU98"/>
      <c r="BDV98"/>
      <c r="BDW98"/>
      <c r="BDX98"/>
      <c r="BDY98"/>
      <c r="BDZ98"/>
      <c r="BEA98"/>
      <c r="BEB98"/>
      <c r="BEC98"/>
      <c r="BED98"/>
      <c r="BEE98"/>
      <c r="BEF98"/>
      <c r="BEG98"/>
      <c r="BEH98"/>
      <c r="BEI98"/>
      <c r="BEJ98"/>
      <c r="BEK98"/>
      <c r="BEL98"/>
      <c r="BEM98"/>
      <c r="BEN98"/>
      <c r="BEO98"/>
      <c r="BEP98"/>
      <c r="BEQ98"/>
      <c r="BER98"/>
      <c r="BES98"/>
      <c r="BET98"/>
      <c r="BEU98"/>
      <c r="BEV98"/>
      <c r="BEW98"/>
      <c r="BEX98"/>
      <c r="BEY98"/>
      <c r="BEZ98"/>
      <c r="BFA98"/>
      <c r="BFB98"/>
      <c r="BFC98"/>
      <c r="BFD98"/>
      <c r="BFE98"/>
      <c r="BFF98"/>
      <c r="BFG98"/>
      <c r="BFH98"/>
      <c r="BFI98"/>
      <c r="BFJ98"/>
      <c r="BFK98"/>
      <c r="BFL98"/>
      <c r="BFM98"/>
      <c r="BFN98"/>
      <c r="BFO98"/>
      <c r="BFP98"/>
      <c r="BFQ98"/>
      <c r="BFR98"/>
      <c r="BFS98"/>
      <c r="BFT98"/>
      <c r="BFU98"/>
      <c r="BFV98"/>
      <c r="BFW98"/>
      <c r="BFX98"/>
      <c r="BFY98"/>
      <c r="BFZ98"/>
      <c r="BGA98"/>
      <c r="BGB98"/>
      <c r="BGC98"/>
      <c r="BGD98"/>
      <c r="BGE98"/>
      <c r="BGF98"/>
      <c r="BGG98"/>
      <c r="BGH98"/>
      <c r="BGI98"/>
      <c r="BGJ98"/>
      <c r="BGK98"/>
      <c r="BGL98"/>
      <c r="BGM98"/>
      <c r="BGN98"/>
      <c r="BGO98"/>
      <c r="BGP98"/>
      <c r="BGQ98"/>
      <c r="BGR98"/>
      <c r="BGS98"/>
      <c r="BGT98"/>
      <c r="BGU98"/>
      <c r="BGV98"/>
      <c r="BGW98"/>
      <c r="BGX98"/>
      <c r="BGY98"/>
      <c r="BGZ98"/>
      <c r="BHA98"/>
      <c r="BHB98"/>
      <c r="BHC98"/>
      <c r="BHD98"/>
      <c r="BHE98"/>
      <c r="BHF98"/>
      <c r="BHG98"/>
      <c r="BHH98"/>
      <c r="BHI98"/>
      <c r="BHJ98"/>
      <c r="BHK98"/>
      <c r="BHL98"/>
      <c r="BHM98"/>
      <c r="BHN98"/>
      <c r="BHO98"/>
      <c r="BHP98"/>
      <c r="BHQ98"/>
      <c r="BHR98"/>
      <c r="BHS98"/>
      <c r="BHT98"/>
      <c r="BHU98"/>
      <c r="BHV98"/>
      <c r="BHW98"/>
      <c r="BHX98"/>
      <c r="BHY98"/>
      <c r="BHZ98"/>
      <c r="BIA98"/>
      <c r="BIB98"/>
      <c r="BIC98"/>
      <c r="BID98"/>
      <c r="BIE98"/>
      <c r="BIF98"/>
      <c r="BIG98"/>
      <c r="BIH98"/>
      <c r="BII98"/>
      <c r="BIJ98"/>
      <c r="BIK98"/>
      <c r="BIL98"/>
      <c r="BIM98"/>
      <c r="BIN98"/>
      <c r="BIO98"/>
      <c r="BIP98"/>
      <c r="BIQ98"/>
      <c r="BIR98"/>
      <c r="BIS98"/>
      <c r="BIT98"/>
      <c r="BIU98"/>
      <c r="BIV98"/>
      <c r="BIW98"/>
      <c r="BIX98"/>
      <c r="BIY98"/>
      <c r="BIZ98"/>
      <c r="BJA98"/>
      <c r="BJB98"/>
      <c r="BJC98"/>
      <c r="BJD98"/>
      <c r="BJE98"/>
      <c r="BJF98"/>
      <c r="BJG98"/>
      <c r="BJH98"/>
      <c r="BJI98"/>
      <c r="BJJ98"/>
      <c r="BJK98"/>
      <c r="BJL98"/>
      <c r="BJM98"/>
      <c r="BJN98"/>
      <c r="BJO98"/>
      <c r="BJP98"/>
      <c r="BJQ98"/>
      <c r="BJR98"/>
      <c r="BJS98"/>
      <c r="BJT98"/>
      <c r="BJU98"/>
      <c r="BJV98"/>
      <c r="BJW98"/>
      <c r="BJX98"/>
      <c r="BJY98"/>
      <c r="BJZ98"/>
      <c r="BKA98"/>
      <c r="BKB98"/>
      <c r="BKC98"/>
      <c r="BKD98"/>
      <c r="BKE98"/>
      <c r="BKF98"/>
      <c r="BKG98"/>
      <c r="BKH98"/>
      <c r="BKI98"/>
      <c r="BKJ98"/>
      <c r="BKK98"/>
      <c r="BKL98"/>
      <c r="BKM98"/>
      <c r="BKN98"/>
      <c r="BKO98"/>
      <c r="BKP98"/>
      <c r="BKQ98"/>
      <c r="BKR98"/>
      <c r="BKS98"/>
      <c r="BKT98"/>
      <c r="BKU98"/>
      <c r="BKV98"/>
      <c r="BKW98"/>
      <c r="BKX98"/>
      <c r="BKY98"/>
      <c r="BKZ98"/>
      <c r="BLA98"/>
      <c r="BLB98"/>
      <c r="BLC98"/>
      <c r="BLD98"/>
      <c r="BLE98"/>
      <c r="BLF98"/>
      <c r="BLG98"/>
      <c r="BLH98"/>
      <c r="BLI98"/>
      <c r="BLJ98"/>
      <c r="BLK98"/>
      <c r="BLL98"/>
      <c r="BLM98"/>
      <c r="BLN98"/>
      <c r="BLO98"/>
      <c r="BLP98"/>
      <c r="BLQ98"/>
      <c r="BLR98"/>
      <c r="BLS98"/>
      <c r="BLT98"/>
      <c r="BLU98"/>
      <c r="BLV98"/>
      <c r="BLW98"/>
      <c r="BLX98"/>
      <c r="BLY98"/>
      <c r="BLZ98"/>
      <c r="BMA98"/>
      <c r="BMB98"/>
      <c r="BMC98"/>
      <c r="BMD98"/>
      <c r="BME98"/>
      <c r="BMF98"/>
      <c r="BMG98"/>
      <c r="BMH98"/>
      <c r="BMI98"/>
      <c r="BMJ98"/>
      <c r="BMK98"/>
      <c r="BML98"/>
      <c r="BMM98"/>
      <c r="BMN98"/>
      <c r="BMO98"/>
      <c r="BMP98"/>
      <c r="BMQ98"/>
      <c r="BMR98"/>
      <c r="BMS98"/>
      <c r="BMT98"/>
      <c r="BMU98"/>
      <c r="BMV98"/>
      <c r="BMW98"/>
      <c r="BMX98"/>
      <c r="BMY98"/>
      <c r="BMZ98"/>
      <c r="BNA98"/>
      <c r="BNB98"/>
      <c r="BNC98"/>
      <c r="BND98"/>
      <c r="BNE98"/>
      <c r="BNF98"/>
      <c r="BNG98"/>
      <c r="BNH98"/>
      <c r="BNI98"/>
      <c r="BNJ98"/>
      <c r="BNK98"/>
      <c r="BNL98"/>
      <c r="BNM98"/>
      <c r="BNN98"/>
      <c r="BNO98"/>
      <c r="BNP98"/>
      <c r="BNQ98"/>
      <c r="BNR98"/>
      <c r="BNS98"/>
      <c r="BNT98"/>
      <c r="BNU98"/>
      <c r="BNV98"/>
      <c r="BNW98"/>
      <c r="BNX98"/>
      <c r="BNY98"/>
      <c r="BNZ98"/>
      <c r="BOA98"/>
      <c r="BOB98"/>
      <c r="BOC98"/>
      <c r="BOD98"/>
      <c r="BOE98"/>
      <c r="BOF98"/>
      <c r="BOG98"/>
      <c r="BOH98"/>
      <c r="BOI98"/>
      <c r="BOJ98"/>
      <c r="BOK98"/>
      <c r="BOL98"/>
      <c r="BOM98"/>
      <c r="BON98"/>
      <c r="BOO98"/>
      <c r="BOP98"/>
      <c r="BOQ98"/>
      <c r="BOR98"/>
      <c r="BOS98"/>
      <c r="BOT98"/>
      <c r="BOU98"/>
      <c r="BOV98"/>
      <c r="BOW98"/>
      <c r="BOX98"/>
      <c r="BOY98"/>
      <c r="BOZ98"/>
      <c r="BPA98"/>
      <c r="BPB98"/>
      <c r="BPC98"/>
      <c r="BPD98"/>
      <c r="BPE98"/>
      <c r="BPF98"/>
      <c r="BPG98"/>
      <c r="BPH98"/>
      <c r="BPI98"/>
      <c r="BPJ98"/>
      <c r="BPK98"/>
      <c r="BPL98"/>
      <c r="BPM98"/>
      <c r="BPN98"/>
      <c r="BPO98"/>
      <c r="BPP98"/>
      <c r="BPQ98"/>
      <c r="BPR98"/>
      <c r="BPS98"/>
      <c r="BPT98"/>
      <c r="BPU98"/>
      <c r="BPV98"/>
      <c r="BPW98"/>
      <c r="BPX98"/>
      <c r="BPY98"/>
      <c r="BPZ98"/>
      <c r="BQA98"/>
      <c r="BQB98"/>
      <c r="BQC98"/>
      <c r="BQD98"/>
      <c r="BQE98"/>
      <c r="BQF98"/>
      <c r="BQG98"/>
      <c r="BQH98"/>
      <c r="BQI98"/>
      <c r="BQJ98"/>
      <c r="BQK98"/>
      <c r="BQL98"/>
      <c r="BQM98"/>
      <c r="BQN98"/>
      <c r="BQO98"/>
      <c r="BQP98"/>
      <c r="BQQ98"/>
      <c r="BQR98"/>
      <c r="BQS98"/>
      <c r="BQT98"/>
      <c r="BQU98"/>
      <c r="BQV98"/>
      <c r="BQW98"/>
      <c r="BQX98"/>
      <c r="BQY98"/>
      <c r="BQZ98"/>
      <c r="BRA98"/>
      <c r="BRB98"/>
      <c r="BRC98"/>
      <c r="BRD98"/>
      <c r="BRE98"/>
      <c r="BRF98"/>
      <c r="BRG98"/>
      <c r="BRH98"/>
      <c r="BRI98"/>
      <c r="BRJ98"/>
      <c r="BRK98"/>
      <c r="BRL98"/>
      <c r="BRM98"/>
      <c r="BRN98"/>
      <c r="BRO98"/>
      <c r="BRP98"/>
      <c r="BRQ98"/>
      <c r="BRR98"/>
      <c r="BRS98"/>
      <c r="BRT98"/>
      <c r="BRU98"/>
      <c r="BRV98"/>
      <c r="BRW98"/>
      <c r="BRX98"/>
      <c r="BRY98"/>
      <c r="BRZ98"/>
      <c r="BSA98"/>
      <c r="BSB98"/>
      <c r="BSC98"/>
      <c r="BSD98"/>
      <c r="BSE98"/>
      <c r="BSF98"/>
      <c r="BSG98"/>
      <c r="BSH98"/>
      <c r="BSI98"/>
      <c r="BSJ98"/>
      <c r="BSK98"/>
      <c r="BSL98"/>
      <c r="BSM98"/>
      <c r="BSN98"/>
      <c r="BSO98"/>
      <c r="BSP98"/>
      <c r="BSQ98"/>
      <c r="BSR98"/>
      <c r="BSS98"/>
      <c r="BST98"/>
      <c r="BSU98"/>
      <c r="BSV98"/>
      <c r="BSW98"/>
      <c r="BSX98"/>
      <c r="BSY98"/>
      <c r="BSZ98"/>
      <c r="BTA98"/>
      <c r="BTB98"/>
      <c r="BTC98"/>
      <c r="BTD98"/>
      <c r="BTE98"/>
      <c r="BTF98"/>
      <c r="BTG98"/>
      <c r="BTH98"/>
      <c r="BTI98"/>
      <c r="BTJ98"/>
      <c r="BTK98"/>
      <c r="BTL98"/>
      <c r="BTM98"/>
      <c r="BTN98"/>
      <c r="BTO98"/>
      <c r="BTP98"/>
      <c r="BTQ98"/>
      <c r="BTR98"/>
      <c r="BTS98"/>
      <c r="BTT98"/>
      <c r="BTU98"/>
      <c r="BTV98"/>
      <c r="BTW98"/>
      <c r="BTX98"/>
      <c r="BTY98"/>
      <c r="BTZ98"/>
      <c r="BUA98"/>
      <c r="BUB98"/>
      <c r="BUC98"/>
      <c r="BUD98"/>
      <c r="BUE98"/>
      <c r="BUF98"/>
      <c r="BUG98"/>
      <c r="BUH98"/>
      <c r="BUI98"/>
      <c r="BUJ98"/>
      <c r="BUK98"/>
      <c r="BUL98"/>
      <c r="BUM98"/>
      <c r="BUN98"/>
      <c r="BUO98"/>
      <c r="BUP98"/>
      <c r="BUQ98"/>
      <c r="BUR98"/>
      <c r="BUS98"/>
      <c r="BUT98"/>
      <c r="BUU98"/>
      <c r="BUV98"/>
      <c r="BUW98"/>
      <c r="BUX98"/>
      <c r="BUY98"/>
      <c r="BUZ98"/>
      <c r="BVA98"/>
      <c r="BVB98"/>
      <c r="BVC98"/>
      <c r="BVD98"/>
      <c r="BVE98"/>
      <c r="BVF98"/>
      <c r="BVG98"/>
      <c r="BVH98"/>
      <c r="BVI98"/>
      <c r="BVJ98"/>
      <c r="BVK98"/>
      <c r="BVL98"/>
      <c r="BVM98"/>
      <c r="BVN98"/>
      <c r="BVO98"/>
      <c r="BVP98"/>
      <c r="BVQ98"/>
      <c r="BVR98"/>
      <c r="BVS98"/>
      <c r="BVT98"/>
      <c r="BVU98"/>
      <c r="BVV98"/>
      <c r="BVW98"/>
      <c r="BVX98"/>
      <c r="BVY98"/>
      <c r="BVZ98"/>
      <c r="BWA98"/>
      <c r="BWB98"/>
      <c r="BWC98"/>
      <c r="BWD98"/>
      <c r="BWE98"/>
      <c r="BWF98"/>
      <c r="BWG98"/>
      <c r="BWH98"/>
      <c r="BWI98"/>
      <c r="BWJ98"/>
      <c r="BWK98"/>
      <c r="BWL98"/>
      <c r="BWM98"/>
      <c r="BWN98"/>
      <c r="BWO98"/>
      <c r="BWP98"/>
      <c r="BWQ98"/>
      <c r="BWR98"/>
      <c r="BWS98"/>
      <c r="BWT98"/>
      <c r="BWU98"/>
      <c r="BWV98"/>
      <c r="BWW98"/>
      <c r="BWX98"/>
      <c r="BWY98"/>
      <c r="BWZ98"/>
      <c r="BXA98"/>
      <c r="BXB98"/>
      <c r="BXC98"/>
      <c r="BXD98"/>
      <c r="BXE98"/>
      <c r="BXF98"/>
      <c r="BXG98"/>
      <c r="BXH98"/>
      <c r="BXI98"/>
      <c r="BXJ98"/>
      <c r="BXK98"/>
      <c r="BXL98"/>
      <c r="BXM98"/>
      <c r="BXN98"/>
      <c r="BXO98"/>
      <c r="BXP98"/>
      <c r="BXQ98"/>
      <c r="BXR98"/>
      <c r="BXS98"/>
      <c r="BXT98"/>
      <c r="BXU98"/>
      <c r="BXV98"/>
      <c r="BXW98"/>
      <c r="BXX98"/>
      <c r="BXY98"/>
      <c r="BXZ98"/>
      <c r="BYA98"/>
      <c r="BYB98"/>
      <c r="BYC98"/>
      <c r="BYD98"/>
      <c r="BYE98"/>
      <c r="BYF98"/>
      <c r="BYG98"/>
      <c r="BYH98"/>
      <c r="BYI98"/>
      <c r="BYJ98"/>
      <c r="BYK98"/>
      <c r="BYL98"/>
      <c r="BYM98"/>
      <c r="BYN98"/>
      <c r="BYO98"/>
      <c r="BYP98"/>
      <c r="BYQ98"/>
      <c r="BYR98"/>
      <c r="BYS98"/>
      <c r="BYT98"/>
      <c r="BYU98"/>
      <c r="BYV98"/>
      <c r="BYW98"/>
      <c r="BYX98"/>
      <c r="BYY98"/>
      <c r="BYZ98"/>
      <c r="BZA98"/>
      <c r="BZB98"/>
      <c r="BZC98"/>
      <c r="BZD98"/>
      <c r="BZE98"/>
      <c r="BZF98"/>
      <c r="BZG98"/>
      <c r="BZH98"/>
      <c r="BZI98"/>
      <c r="BZJ98"/>
      <c r="BZK98"/>
      <c r="BZL98"/>
      <c r="BZM98"/>
      <c r="BZN98"/>
      <c r="BZO98"/>
      <c r="BZP98"/>
      <c r="BZQ98"/>
      <c r="BZR98"/>
      <c r="BZS98"/>
      <c r="BZT98"/>
      <c r="BZU98"/>
      <c r="BZV98"/>
      <c r="BZW98"/>
      <c r="BZX98"/>
      <c r="BZY98"/>
      <c r="BZZ98"/>
      <c r="CAA98"/>
      <c r="CAB98"/>
      <c r="CAC98"/>
      <c r="CAD98"/>
      <c r="CAE98"/>
      <c r="CAF98"/>
      <c r="CAG98"/>
      <c r="CAH98"/>
      <c r="CAI98"/>
      <c r="CAJ98"/>
      <c r="CAK98"/>
      <c r="CAL98"/>
      <c r="CAM98"/>
      <c r="CAN98"/>
      <c r="CAO98"/>
      <c r="CAP98"/>
      <c r="CAQ98"/>
      <c r="CAR98"/>
      <c r="CAS98"/>
      <c r="CAT98"/>
      <c r="CAU98"/>
      <c r="CAV98"/>
      <c r="CAW98"/>
      <c r="CAX98"/>
      <c r="CAY98"/>
      <c r="CAZ98"/>
      <c r="CBA98"/>
      <c r="CBB98"/>
      <c r="CBC98"/>
      <c r="CBD98"/>
      <c r="CBE98"/>
      <c r="CBF98"/>
      <c r="CBG98"/>
      <c r="CBH98"/>
      <c r="CBI98"/>
      <c r="CBJ98"/>
      <c r="CBK98"/>
      <c r="CBL98"/>
      <c r="CBM98"/>
      <c r="CBN98"/>
      <c r="CBO98"/>
      <c r="CBP98"/>
      <c r="CBQ98"/>
      <c r="CBR98"/>
      <c r="CBS98"/>
      <c r="CBT98"/>
      <c r="CBU98"/>
      <c r="CBV98"/>
      <c r="CBW98"/>
      <c r="CBX98"/>
      <c r="CBY98"/>
      <c r="CBZ98"/>
      <c r="CCA98"/>
      <c r="CCB98"/>
      <c r="CCC98"/>
      <c r="CCD98"/>
      <c r="CCE98"/>
      <c r="CCF98"/>
      <c r="CCG98"/>
      <c r="CCH98"/>
      <c r="CCI98"/>
      <c r="CCJ98"/>
      <c r="CCK98"/>
      <c r="CCL98"/>
      <c r="CCM98"/>
      <c r="CCN98"/>
      <c r="CCO98"/>
      <c r="CCP98"/>
      <c r="CCQ98"/>
      <c r="CCR98"/>
      <c r="CCS98"/>
      <c r="CCT98"/>
      <c r="CCU98"/>
      <c r="CCV98"/>
      <c r="CCW98"/>
      <c r="CCX98"/>
      <c r="CCY98"/>
      <c r="CCZ98"/>
      <c r="CDA98"/>
      <c r="CDB98"/>
      <c r="CDC98"/>
      <c r="CDD98"/>
      <c r="CDE98"/>
      <c r="CDF98"/>
      <c r="CDG98"/>
      <c r="CDH98"/>
      <c r="CDI98"/>
      <c r="CDJ98"/>
      <c r="CDK98"/>
      <c r="CDL98"/>
      <c r="CDM98"/>
      <c r="CDN98"/>
      <c r="CDO98"/>
      <c r="CDP98"/>
      <c r="CDQ98"/>
      <c r="CDR98"/>
      <c r="CDS98"/>
      <c r="CDT98"/>
      <c r="CDU98"/>
      <c r="CDV98"/>
      <c r="CDW98"/>
      <c r="CDX98"/>
      <c r="CDY98"/>
      <c r="CDZ98"/>
      <c r="CEA98"/>
      <c r="CEB98"/>
      <c r="CEC98"/>
      <c r="CED98"/>
      <c r="CEE98"/>
      <c r="CEF98"/>
      <c r="CEG98"/>
      <c r="CEH98"/>
      <c r="CEI98"/>
      <c r="CEJ98"/>
      <c r="CEK98"/>
      <c r="CEL98"/>
      <c r="CEM98"/>
      <c r="CEN98"/>
      <c r="CEO98"/>
      <c r="CEP98"/>
      <c r="CEQ98"/>
      <c r="CER98"/>
      <c r="CES98"/>
      <c r="CET98"/>
      <c r="CEU98"/>
      <c r="CEV98"/>
      <c r="CEW98"/>
      <c r="CEX98"/>
      <c r="CEY98"/>
      <c r="CEZ98"/>
      <c r="CFA98"/>
      <c r="CFB98"/>
      <c r="CFC98"/>
      <c r="CFD98"/>
      <c r="CFE98"/>
      <c r="CFF98"/>
      <c r="CFG98"/>
      <c r="CFH98"/>
      <c r="CFI98"/>
      <c r="CFJ98"/>
      <c r="CFK98"/>
      <c r="CFL98"/>
      <c r="CFM98"/>
      <c r="CFN98"/>
      <c r="CFO98"/>
      <c r="CFP98"/>
      <c r="CFQ98"/>
      <c r="CFR98"/>
      <c r="CFS98"/>
      <c r="CFT98"/>
      <c r="CFU98"/>
      <c r="CFV98"/>
      <c r="CFW98"/>
      <c r="CFX98"/>
      <c r="CFY98"/>
      <c r="CFZ98"/>
      <c r="CGA98"/>
      <c r="CGB98"/>
      <c r="CGC98"/>
      <c r="CGD98"/>
      <c r="CGE98"/>
      <c r="CGF98"/>
      <c r="CGG98"/>
      <c r="CGH98"/>
      <c r="CGI98"/>
      <c r="CGJ98"/>
      <c r="CGK98"/>
      <c r="CGL98"/>
      <c r="CGM98"/>
      <c r="CGN98"/>
      <c r="CGO98"/>
      <c r="CGP98"/>
      <c r="CGQ98"/>
      <c r="CGR98"/>
      <c r="CGS98"/>
      <c r="CGT98"/>
      <c r="CGU98"/>
      <c r="CGV98"/>
      <c r="CGW98"/>
      <c r="CGX98"/>
      <c r="CGY98"/>
      <c r="CGZ98"/>
      <c r="CHA98"/>
      <c r="CHB98"/>
      <c r="CHC98"/>
      <c r="CHD98"/>
      <c r="CHE98"/>
      <c r="CHF98"/>
      <c r="CHG98"/>
      <c r="CHH98"/>
      <c r="CHI98"/>
      <c r="CHJ98"/>
      <c r="CHK98"/>
      <c r="CHL98"/>
      <c r="CHM98"/>
      <c r="CHN98"/>
      <c r="CHO98"/>
      <c r="CHP98"/>
      <c r="CHQ98"/>
      <c r="CHR98"/>
      <c r="CHS98"/>
      <c r="CHT98"/>
      <c r="CHU98"/>
      <c r="CHV98"/>
      <c r="CHW98"/>
      <c r="CHX98"/>
      <c r="CHY98"/>
      <c r="CHZ98"/>
      <c r="CIA98"/>
      <c r="CIB98"/>
      <c r="CIC98"/>
      <c r="CID98"/>
      <c r="CIE98"/>
      <c r="CIF98"/>
      <c r="CIG98"/>
      <c r="CIH98"/>
      <c r="CII98"/>
      <c r="CIJ98"/>
      <c r="CIK98"/>
      <c r="CIL98"/>
      <c r="CIM98"/>
      <c r="CIN98"/>
      <c r="CIO98"/>
      <c r="CIP98"/>
      <c r="CIQ98"/>
      <c r="CIR98"/>
      <c r="CIS98"/>
      <c r="CIT98"/>
      <c r="CIU98"/>
      <c r="CIV98"/>
      <c r="CIW98"/>
      <c r="CIX98"/>
      <c r="CIY98"/>
      <c r="CIZ98"/>
      <c r="CJA98"/>
      <c r="CJB98"/>
      <c r="CJC98"/>
      <c r="CJD98"/>
      <c r="CJE98"/>
      <c r="CJF98"/>
      <c r="CJG98"/>
      <c r="CJH98"/>
      <c r="CJI98"/>
      <c r="CJJ98"/>
      <c r="CJK98"/>
      <c r="CJL98"/>
      <c r="CJM98"/>
      <c r="CJN98"/>
      <c r="CJO98"/>
      <c r="CJP98"/>
      <c r="CJQ98"/>
      <c r="CJR98"/>
      <c r="CJS98"/>
      <c r="CJT98"/>
      <c r="CJU98"/>
      <c r="CJV98"/>
      <c r="CJW98"/>
      <c r="CJX98"/>
      <c r="CJY98"/>
      <c r="CJZ98"/>
      <c r="CKA98"/>
      <c r="CKB98"/>
      <c r="CKC98"/>
      <c r="CKD98"/>
      <c r="CKE98"/>
      <c r="CKF98"/>
      <c r="CKG98"/>
      <c r="CKH98"/>
      <c r="CKI98"/>
      <c r="CKJ98"/>
      <c r="CKK98"/>
      <c r="CKL98"/>
      <c r="CKM98"/>
      <c r="CKN98"/>
      <c r="CKO98"/>
      <c r="CKP98"/>
      <c r="CKQ98"/>
      <c r="CKR98"/>
      <c r="CKS98"/>
      <c r="CKT98"/>
      <c r="CKU98"/>
      <c r="CKV98"/>
      <c r="CKW98"/>
      <c r="CKX98"/>
      <c r="CKY98"/>
      <c r="CKZ98"/>
      <c r="CLA98"/>
      <c r="CLB98"/>
      <c r="CLC98"/>
      <c r="CLD98"/>
      <c r="CLE98"/>
      <c r="CLF98"/>
      <c r="CLG98"/>
      <c r="CLH98"/>
      <c r="CLI98"/>
      <c r="CLJ98"/>
      <c r="CLK98"/>
      <c r="CLL98"/>
      <c r="CLM98"/>
      <c r="CLN98"/>
      <c r="CLO98"/>
      <c r="CLP98"/>
      <c r="CLQ98"/>
      <c r="CLR98"/>
      <c r="CLS98"/>
      <c r="CLT98"/>
      <c r="CLU98"/>
      <c r="CLV98"/>
      <c r="CLW98"/>
      <c r="CLX98"/>
      <c r="CLY98"/>
      <c r="CLZ98"/>
      <c r="CMA98"/>
      <c r="CMB98"/>
      <c r="CMC98"/>
      <c r="CMD98"/>
      <c r="CME98"/>
      <c r="CMF98"/>
      <c r="CMG98"/>
      <c r="CMH98"/>
      <c r="CMI98"/>
      <c r="CMJ98"/>
      <c r="CMK98"/>
      <c r="CML98"/>
      <c r="CMM98"/>
      <c r="CMN98"/>
      <c r="CMO98"/>
      <c r="CMP98"/>
      <c r="CMQ98"/>
      <c r="CMR98"/>
      <c r="CMS98"/>
      <c r="CMT98"/>
      <c r="CMU98"/>
      <c r="CMV98"/>
      <c r="CMW98"/>
      <c r="CMX98"/>
      <c r="CMY98"/>
      <c r="CMZ98"/>
      <c r="CNA98"/>
      <c r="CNB98"/>
      <c r="CNC98"/>
      <c r="CND98"/>
      <c r="CNE98"/>
      <c r="CNF98"/>
      <c r="CNG98"/>
      <c r="CNH98"/>
      <c r="CNI98"/>
      <c r="CNJ98"/>
      <c r="CNK98"/>
      <c r="CNL98"/>
      <c r="CNM98"/>
      <c r="CNN98"/>
      <c r="CNO98"/>
      <c r="CNP98"/>
      <c r="CNQ98"/>
      <c r="CNR98"/>
      <c r="CNS98"/>
      <c r="CNT98"/>
      <c r="CNU98"/>
      <c r="CNV98"/>
      <c r="CNW98"/>
      <c r="CNX98"/>
      <c r="CNY98"/>
      <c r="CNZ98"/>
      <c r="COA98"/>
      <c r="COB98"/>
      <c r="COC98"/>
      <c r="COD98"/>
      <c r="COE98"/>
      <c r="COF98"/>
      <c r="COG98"/>
      <c r="COH98"/>
      <c r="COI98"/>
      <c r="COJ98"/>
      <c r="COK98"/>
      <c r="COL98"/>
      <c r="COM98"/>
      <c r="CON98"/>
      <c r="COO98"/>
      <c r="COP98"/>
      <c r="COQ98"/>
      <c r="COR98"/>
      <c r="COS98"/>
      <c r="COT98"/>
      <c r="COU98"/>
      <c r="COV98"/>
      <c r="COW98"/>
      <c r="COX98"/>
      <c r="COY98"/>
      <c r="COZ98"/>
      <c r="CPA98"/>
      <c r="CPB98"/>
      <c r="CPC98"/>
      <c r="CPD98"/>
      <c r="CPE98"/>
      <c r="CPF98"/>
      <c r="CPG98"/>
      <c r="CPH98"/>
      <c r="CPI98"/>
      <c r="CPJ98"/>
      <c r="CPK98"/>
      <c r="CPL98"/>
      <c r="CPM98"/>
      <c r="CPN98"/>
      <c r="CPO98"/>
      <c r="CPP98"/>
      <c r="CPQ98"/>
      <c r="CPR98"/>
      <c r="CPS98"/>
      <c r="CPT98"/>
      <c r="CPU98"/>
      <c r="CPV98"/>
      <c r="CPW98"/>
      <c r="CPX98"/>
      <c r="CPY98"/>
      <c r="CPZ98"/>
      <c r="CQA98"/>
      <c r="CQB98"/>
      <c r="CQC98"/>
      <c r="CQD98"/>
      <c r="CQE98"/>
      <c r="CQF98"/>
      <c r="CQG98"/>
      <c r="CQH98"/>
      <c r="CQI98"/>
      <c r="CQJ98"/>
      <c r="CQK98"/>
      <c r="CQL98"/>
      <c r="CQM98"/>
      <c r="CQN98"/>
      <c r="CQO98"/>
      <c r="CQP98"/>
      <c r="CQQ98"/>
      <c r="CQR98"/>
      <c r="CQS98"/>
      <c r="CQT98"/>
      <c r="CQU98"/>
      <c r="CQV98"/>
      <c r="CQW98"/>
      <c r="CQX98"/>
      <c r="CQY98"/>
      <c r="CQZ98"/>
      <c r="CRA98"/>
      <c r="CRB98"/>
      <c r="CRC98"/>
      <c r="CRD98"/>
      <c r="CRE98"/>
      <c r="CRF98"/>
      <c r="CRG98"/>
      <c r="CRH98"/>
      <c r="CRI98"/>
      <c r="CRJ98"/>
      <c r="CRK98"/>
      <c r="CRL98"/>
      <c r="CRM98"/>
      <c r="CRN98"/>
      <c r="CRO98"/>
      <c r="CRP98"/>
      <c r="CRQ98"/>
      <c r="CRR98"/>
      <c r="CRS98"/>
      <c r="CRT98"/>
      <c r="CRU98"/>
    </row>
    <row r="99" spans="2:2517" s="28" customFormat="1" ht="18" hidden="1" customHeight="1" x14ac:dyDescent="0.25">
      <c r="B99" s="17"/>
      <c r="C99" s="17"/>
      <c r="D99" s="17"/>
      <c r="E99" s="17"/>
      <c r="F99" s="17"/>
      <c r="G99" s="17" t="s">
        <v>20</v>
      </c>
      <c r="H99" s="17" t="s">
        <v>14</v>
      </c>
      <c r="I99" s="17"/>
      <c r="J99" s="17"/>
      <c r="K99" s="13"/>
      <c r="L99" s="17" t="s">
        <v>20</v>
      </c>
      <c r="M99" s="17" t="s">
        <v>14</v>
      </c>
      <c r="N99" s="17"/>
      <c r="O99" s="17"/>
      <c r="P99" s="13"/>
      <c r="Q99" s="17" t="s">
        <v>20</v>
      </c>
      <c r="R99" s="17" t="s">
        <v>14</v>
      </c>
      <c r="S99" s="16">
        <f t="shared" si="15"/>
        <v>0</v>
      </c>
      <c r="T99" s="16">
        <f t="shared" si="15"/>
        <v>0.03</v>
      </c>
      <c r="U99" s="16">
        <f t="shared" si="15"/>
        <v>0.03</v>
      </c>
      <c r="V99" s="16">
        <f t="shared" si="15"/>
        <v>0.03</v>
      </c>
      <c r="W99" s="16">
        <f t="shared" si="15"/>
        <v>0.03</v>
      </c>
      <c r="X99" s="17"/>
      <c r="Y99" s="33">
        <f t="shared" si="16"/>
        <v>15207</v>
      </c>
      <c r="Z99" s="33">
        <f t="shared" si="16"/>
        <v>15207</v>
      </c>
      <c r="AA99" s="33">
        <f t="shared" si="16"/>
        <v>15666</v>
      </c>
      <c r="AB99" s="33">
        <f t="shared" si="16"/>
        <v>16137</v>
      </c>
      <c r="AC99" s="33">
        <f t="shared" si="16"/>
        <v>16623</v>
      </c>
      <c r="AD99" s="33">
        <f t="shared" si="16"/>
        <v>17124</v>
      </c>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c r="AMG99"/>
      <c r="AMH99"/>
      <c r="AMI99"/>
      <c r="AMJ99"/>
      <c r="AMK99"/>
      <c r="AML99"/>
      <c r="AMM99"/>
      <c r="AMN99"/>
      <c r="AMO99"/>
      <c r="AMP99"/>
      <c r="AMQ99"/>
      <c r="AMR99"/>
      <c r="AMS99"/>
      <c r="AMT99"/>
      <c r="AMU99"/>
      <c r="AMV99"/>
      <c r="AMW99"/>
      <c r="AMX99"/>
      <c r="AMY99"/>
      <c r="AMZ99"/>
      <c r="ANA99"/>
      <c r="ANB99"/>
      <c r="ANC99"/>
      <c r="AND99"/>
      <c r="ANE99"/>
      <c r="ANF99"/>
      <c r="ANG99"/>
      <c r="ANH99"/>
      <c r="ANI99"/>
      <c r="ANJ99"/>
      <c r="ANK99"/>
      <c r="ANL99"/>
      <c r="ANM99"/>
      <c r="ANN99"/>
      <c r="ANO99"/>
      <c r="ANP99"/>
      <c r="ANQ99"/>
      <c r="ANR99"/>
      <c r="ANS99"/>
      <c r="ANT99"/>
      <c r="ANU99"/>
      <c r="ANV99"/>
      <c r="ANW99"/>
      <c r="ANX99"/>
      <c r="ANY99"/>
      <c r="ANZ99"/>
      <c r="AOA99"/>
      <c r="AOB99"/>
      <c r="AOC99"/>
      <c r="AOD99"/>
      <c r="AOE99"/>
      <c r="AOF99"/>
      <c r="AOG99"/>
      <c r="AOH99"/>
      <c r="AOI99"/>
      <c r="AOJ99"/>
      <c r="AOK99"/>
      <c r="AOL99"/>
      <c r="AOM99"/>
      <c r="AON99"/>
      <c r="AOO99"/>
      <c r="AOP99"/>
      <c r="AOQ99"/>
      <c r="AOR99"/>
      <c r="AOS99"/>
      <c r="AOT99"/>
      <c r="AOU99"/>
      <c r="AOV99"/>
      <c r="AOW99"/>
      <c r="AOX99"/>
      <c r="AOY99"/>
      <c r="AOZ99"/>
      <c r="APA99"/>
      <c r="APB99"/>
      <c r="APC99"/>
      <c r="APD99"/>
      <c r="APE99"/>
      <c r="APF99"/>
      <c r="APG99"/>
      <c r="APH99"/>
      <c r="API99"/>
      <c r="APJ99"/>
      <c r="APK99"/>
      <c r="APL99"/>
      <c r="APM99"/>
      <c r="APN99"/>
      <c r="APO99"/>
      <c r="APP99"/>
      <c r="APQ99"/>
      <c r="APR99"/>
      <c r="APS99"/>
      <c r="APT99"/>
      <c r="APU99"/>
      <c r="APV99"/>
      <c r="APW99"/>
      <c r="APX99"/>
      <c r="APY99"/>
      <c r="APZ99"/>
      <c r="AQA99"/>
      <c r="AQB99"/>
      <c r="AQC99"/>
      <c r="AQD99"/>
      <c r="AQE99"/>
      <c r="AQF99"/>
      <c r="AQG99"/>
      <c r="AQH99"/>
      <c r="AQI99"/>
      <c r="AQJ99"/>
      <c r="AQK99"/>
      <c r="AQL99"/>
      <c r="AQM99"/>
      <c r="AQN99"/>
      <c r="AQO99"/>
      <c r="AQP99"/>
      <c r="AQQ99"/>
      <c r="AQR99"/>
      <c r="AQS99"/>
      <c r="AQT99"/>
      <c r="AQU99"/>
      <c r="AQV99"/>
      <c r="AQW99"/>
      <c r="AQX99"/>
      <c r="AQY99"/>
      <c r="AQZ99"/>
      <c r="ARA99"/>
      <c r="ARB99"/>
      <c r="ARC99"/>
      <c r="ARD99"/>
      <c r="ARE99"/>
      <c r="ARF99"/>
      <c r="ARG99"/>
      <c r="ARH99"/>
      <c r="ARI99"/>
      <c r="ARJ99"/>
      <c r="ARK99"/>
      <c r="ARL99"/>
      <c r="ARM99"/>
      <c r="ARN99"/>
      <c r="ARO99"/>
      <c r="ARP99"/>
      <c r="ARQ99"/>
      <c r="ARR99"/>
      <c r="ARS99"/>
      <c r="ART99"/>
      <c r="ARU99"/>
      <c r="ARV99"/>
      <c r="ARW99"/>
      <c r="ARX99"/>
      <c r="ARY99"/>
      <c r="ARZ99"/>
      <c r="ASA99"/>
      <c r="ASB99"/>
      <c r="ASC99"/>
      <c r="ASD99"/>
      <c r="ASE99"/>
      <c r="ASF99"/>
      <c r="ASG99"/>
      <c r="ASH99"/>
      <c r="ASI99"/>
      <c r="ASJ99"/>
      <c r="ASK99"/>
      <c r="ASL99"/>
      <c r="ASM99"/>
      <c r="ASN99"/>
      <c r="ASO99"/>
      <c r="ASP99"/>
      <c r="ASQ99"/>
      <c r="ASR99"/>
      <c r="ASS99"/>
      <c r="AST99"/>
      <c r="ASU99"/>
      <c r="ASV99"/>
      <c r="ASW99"/>
      <c r="ASX99"/>
      <c r="ASY99"/>
      <c r="ASZ99"/>
      <c r="ATA99"/>
      <c r="ATB99"/>
      <c r="ATC99"/>
      <c r="ATD99"/>
      <c r="ATE99"/>
      <c r="ATF99"/>
      <c r="ATG99"/>
      <c r="ATH99"/>
      <c r="ATI99"/>
      <c r="ATJ99"/>
      <c r="ATK99"/>
      <c r="ATL99"/>
      <c r="ATM99"/>
      <c r="ATN99"/>
      <c r="ATO99"/>
      <c r="ATP99"/>
      <c r="ATQ99"/>
      <c r="ATR99"/>
      <c r="ATS99"/>
      <c r="ATT99"/>
      <c r="ATU99"/>
      <c r="ATV99"/>
      <c r="ATW99"/>
      <c r="ATX99"/>
      <c r="ATY99"/>
      <c r="ATZ99"/>
      <c r="AUA99"/>
      <c r="AUB99"/>
      <c r="AUC99"/>
      <c r="AUD99"/>
      <c r="AUE99"/>
      <c r="AUF99"/>
      <c r="AUG99"/>
      <c r="AUH99"/>
      <c r="AUI99"/>
      <c r="AUJ99"/>
      <c r="AUK99"/>
      <c r="AUL99"/>
      <c r="AUM99"/>
      <c r="AUN99"/>
      <c r="AUO99"/>
      <c r="AUP99"/>
      <c r="AUQ99"/>
      <c r="AUR99"/>
      <c r="AUS99"/>
      <c r="AUT99"/>
      <c r="AUU99"/>
      <c r="AUV99"/>
      <c r="AUW99"/>
      <c r="AUX99"/>
      <c r="AUY99"/>
      <c r="AUZ99"/>
      <c r="AVA99"/>
      <c r="AVB99"/>
      <c r="AVC99"/>
      <c r="AVD99"/>
      <c r="AVE99"/>
      <c r="AVF99"/>
      <c r="AVG99"/>
      <c r="AVH99"/>
      <c r="AVI99"/>
      <c r="AVJ99"/>
      <c r="AVK99"/>
      <c r="AVL99"/>
      <c r="AVM99"/>
      <c r="AVN99"/>
      <c r="AVO99"/>
      <c r="AVP99"/>
      <c r="AVQ99"/>
      <c r="AVR99"/>
      <c r="AVS99"/>
      <c r="AVT99"/>
      <c r="AVU99"/>
      <c r="AVV99"/>
      <c r="AVW99"/>
      <c r="AVX99"/>
      <c r="AVY99"/>
      <c r="AVZ99"/>
      <c r="AWA99"/>
      <c r="AWB99"/>
      <c r="AWC99"/>
      <c r="AWD99"/>
      <c r="AWE99"/>
      <c r="AWF99"/>
      <c r="AWG99"/>
      <c r="AWH99"/>
      <c r="AWI99"/>
      <c r="AWJ99"/>
      <c r="AWK99"/>
      <c r="AWL99"/>
      <c r="AWM99"/>
      <c r="AWN99"/>
      <c r="AWO99"/>
      <c r="AWP99"/>
      <c r="AWQ99"/>
      <c r="AWR99"/>
      <c r="AWS99"/>
      <c r="AWT99"/>
      <c r="AWU99"/>
      <c r="AWV99"/>
      <c r="AWW99"/>
      <c r="AWX99"/>
      <c r="AWY99"/>
      <c r="AWZ99"/>
      <c r="AXA99"/>
      <c r="AXB99"/>
      <c r="AXC99"/>
      <c r="AXD99"/>
      <c r="AXE99"/>
      <c r="AXF99"/>
      <c r="AXG99"/>
      <c r="AXH99"/>
      <c r="AXI99"/>
      <c r="AXJ99"/>
      <c r="AXK99"/>
      <c r="AXL99"/>
      <c r="AXM99"/>
      <c r="AXN99"/>
      <c r="AXO99"/>
      <c r="AXP99"/>
      <c r="AXQ99"/>
      <c r="AXR99"/>
      <c r="AXS99"/>
      <c r="AXT99"/>
      <c r="AXU99"/>
      <c r="AXV99"/>
      <c r="AXW99"/>
      <c r="AXX99"/>
      <c r="AXY99"/>
      <c r="AXZ99"/>
      <c r="AYA99"/>
      <c r="AYB99"/>
      <c r="AYC99"/>
      <c r="AYD99"/>
      <c r="AYE99"/>
      <c r="AYF99"/>
      <c r="AYG99"/>
      <c r="AYH99"/>
      <c r="AYI99"/>
      <c r="AYJ99"/>
      <c r="AYK99"/>
      <c r="AYL99"/>
      <c r="AYM99"/>
      <c r="AYN99"/>
      <c r="AYO99"/>
      <c r="AYP99"/>
      <c r="AYQ99"/>
      <c r="AYR99"/>
      <c r="AYS99"/>
      <c r="AYT99"/>
      <c r="AYU99"/>
      <c r="AYV99"/>
      <c r="AYW99"/>
      <c r="AYX99"/>
      <c r="AYY99"/>
      <c r="AYZ99"/>
      <c r="AZA99"/>
      <c r="AZB99"/>
      <c r="AZC99"/>
      <c r="AZD99"/>
      <c r="AZE99"/>
      <c r="AZF99"/>
      <c r="AZG99"/>
      <c r="AZH99"/>
      <c r="AZI99"/>
      <c r="AZJ99"/>
      <c r="AZK99"/>
      <c r="AZL99"/>
      <c r="AZM99"/>
      <c r="AZN99"/>
      <c r="AZO99"/>
      <c r="AZP99"/>
      <c r="AZQ99"/>
      <c r="AZR99"/>
      <c r="AZS99"/>
      <c r="AZT99"/>
      <c r="AZU99"/>
      <c r="AZV99"/>
      <c r="AZW99"/>
      <c r="AZX99"/>
      <c r="AZY99"/>
      <c r="AZZ99"/>
      <c r="BAA99"/>
      <c r="BAB99"/>
      <c r="BAC99"/>
      <c r="BAD99"/>
      <c r="BAE99"/>
      <c r="BAF99"/>
      <c r="BAG99"/>
      <c r="BAH99"/>
      <c r="BAI99"/>
      <c r="BAJ99"/>
      <c r="BAK99"/>
      <c r="BAL99"/>
      <c r="BAM99"/>
      <c r="BAN99"/>
      <c r="BAO99"/>
      <c r="BAP99"/>
      <c r="BAQ99"/>
      <c r="BAR99"/>
      <c r="BAS99"/>
      <c r="BAT99"/>
      <c r="BAU99"/>
      <c r="BAV99"/>
      <c r="BAW99"/>
      <c r="BAX99"/>
      <c r="BAY99"/>
      <c r="BAZ99"/>
      <c r="BBA99"/>
      <c r="BBB99"/>
      <c r="BBC99"/>
      <c r="BBD99"/>
      <c r="BBE99"/>
      <c r="BBF99"/>
      <c r="BBG99"/>
      <c r="BBH99"/>
      <c r="BBI99"/>
      <c r="BBJ99"/>
      <c r="BBK99"/>
      <c r="BBL99"/>
      <c r="BBM99"/>
      <c r="BBN99"/>
      <c r="BBO99"/>
      <c r="BBP99"/>
      <c r="BBQ99"/>
      <c r="BBR99"/>
      <c r="BBS99"/>
      <c r="BBT99"/>
      <c r="BBU99"/>
      <c r="BBV99"/>
      <c r="BBW99"/>
      <c r="BBX99"/>
      <c r="BBY99"/>
      <c r="BBZ99"/>
      <c r="BCA99"/>
      <c r="BCB99"/>
      <c r="BCC99"/>
      <c r="BCD99"/>
      <c r="BCE99"/>
      <c r="BCF99"/>
      <c r="BCG99"/>
      <c r="BCH99"/>
      <c r="BCI99"/>
      <c r="BCJ99"/>
      <c r="BCK99"/>
      <c r="BCL99"/>
      <c r="BCM99"/>
      <c r="BCN99"/>
      <c r="BCO99"/>
      <c r="BCP99"/>
      <c r="BCQ99"/>
      <c r="BCR99"/>
      <c r="BCS99"/>
      <c r="BCT99"/>
      <c r="BCU99"/>
      <c r="BCV99"/>
      <c r="BCW99"/>
      <c r="BCX99"/>
      <c r="BCY99"/>
      <c r="BCZ99"/>
      <c r="BDA99"/>
      <c r="BDB99"/>
      <c r="BDC99"/>
      <c r="BDD99"/>
      <c r="BDE99"/>
      <c r="BDF99"/>
      <c r="BDG99"/>
      <c r="BDH99"/>
      <c r="BDI99"/>
      <c r="BDJ99"/>
      <c r="BDK99"/>
      <c r="BDL99"/>
      <c r="BDM99"/>
      <c r="BDN99"/>
      <c r="BDO99"/>
      <c r="BDP99"/>
      <c r="BDQ99"/>
      <c r="BDR99"/>
      <c r="BDS99"/>
      <c r="BDT99"/>
      <c r="BDU99"/>
      <c r="BDV99"/>
      <c r="BDW99"/>
      <c r="BDX99"/>
      <c r="BDY99"/>
      <c r="BDZ99"/>
      <c r="BEA99"/>
      <c r="BEB99"/>
      <c r="BEC99"/>
      <c r="BED99"/>
      <c r="BEE99"/>
      <c r="BEF99"/>
      <c r="BEG99"/>
      <c r="BEH99"/>
      <c r="BEI99"/>
      <c r="BEJ99"/>
      <c r="BEK99"/>
      <c r="BEL99"/>
      <c r="BEM99"/>
      <c r="BEN99"/>
      <c r="BEO99"/>
      <c r="BEP99"/>
      <c r="BEQ99"/>
      <c r="BER99"/>
      <c r="BES99"/>
      <c r="BET99"/>
      <c r="BEU99"/>
      <c r="BEV99"/>
      <c r="BEW99"/>
      <c r="BEX99"/>
      <c r="BEY99"/>
      <c r="BEZ99"/>
      <c r="BFA99"/>
      <c r="BFB99"/>
      <c r="BFC99"/>
      <c r="BFD99"/>
      <c r="BFE99"/>
      <c r="BFF99"/>
      <c r="BFG99"/>
      <c r="BFH99"/>
      <c r="BFI99"/>
      <c r="BFJ99"/>
      <c r="BFK99"/>
      <c r="BFL99"/>
      <c r="BFM99"/>
      <c r="BFN99"/>
      <c r="BFO99"/>
      <c r="BFP99"/>
      <c r="BFQ99"/>
      <c r="BFR99"/>
      <c r="BFS99"/>
      <c r="BFT99"/>
      <c r="BFU99"/>
      <c r="BFV99"/>
      <c r="BFW99"/>
      <c r="BFX99"/>
      <c r="BFY99"/>
      <c r="BFZ99"/>
      <c r="BGA99"/>
      <c r="BGB99"/>
      <c r="BGC99"/>
      <c r="BGD99"/>
      <c r="BGE99"/>
      <c r="BGF99"/>
      <c r="BGG99"/>
      <c r="BGH99"/>
      <c r="BGI99"/>
      <c r="BGJ99"/>
      <c r="BGK99"/>
      <c r="BGL99"/>
      <c r="BGM99"/>
      <c r="BGN99"/>
      <c r="BGO99"/>
      <c r="BGP99"/>
      <c r="BGQ99"/>
      <c r="BGR99"/>
      <c r="BGS99"/>
      <c r="BGT99"/>
      <c r="BGU99"/>
      <c r="BGV99"/>
      <c r="BGW99"/>
      <c r="BGX99"/>
      <c r="BGY99"/>
      <c r="BGZ99"/>
      <c r="BHA99"/>
      <c r="BHB99"/>
      <c r="BHC99"/>
      <c r="BHD99"/>
      <c r="BHE99"/>
      <c r="BHF99"/>
      <c r="BHG99"/>
      <c r="BHH99"/>
      <c r="BHI99"/>
      <c r="BHJ99"/>
      <c r="BHK99"/>
      <c r="BHL99"/>
      <c r="BHM99"/>
      <c r="BHN99"/>
      <c r="BHO99"/>
      <c r="BHP99"/>
      <c r="BHQ99"/>
      <c r="BHR99"/>
      <c r="BHS99"/>
      <c r="BHT99"/>
      <c r="BHU99"/>
      <c r="BHV99"/>
      <c r="BHW99"/>
      <c r="BHX99"/>
      <c r="BHY99"/>
      <c r="BHZ99"/>
      <c r="BIA99"/>
      <c r="BIB99"/>
      <c r="BIC99"/>
      <c r="BID99"/>
      <c r="BIE99"/>
      <c r="BIF99"/>
      <c r="BIG99"/>
      <c r="BIH99"/>
      <c r="BII99"/>
      <c r="BIJ99"/>
      <c r="BIK99"/>
      <c r="BIL99"/>
      <c r="BIM99"/>
      <c r="BIN99"/>
      <c r="BIO99"/>
      <c r="BIP99"/>
      <c r="BIQ99"/>
      <c r="BIR99"/>
      <c r="BIS99"/>
      <c r="BIT99"/>
      <c r="BIU99"/>
      <c r="BIV99"/>
      <c r="BIW99"/>
      <c r="BIX99"/>
      <c r="BIY99"/>
      <c r="BIZ99"/>
      <c r="BJA99"/>
      <c r="BJB99"/>
      <c r="BJC99"/>
      <c r="BJD99"/>
      <c r="BJE99"/>
      <c r="BJF99"/>
      <c r="BJG99"/>
      <c r="BJH99"/>
      <c r="BJI99"/>
      <c r="BJJ99"/>
      <c r="BJK99"/>
      <c r="BJL99"/>
      <c r="BJM99"/>
      <c r="BJN99"/>
      <c r="BJO99"/>
      <c r="BJP99"/>
      <c r="BJQ99"/>
      <c r="BJR99"/>
      <c r="BJS99"/>
      <c r="BJT99"/>
      <c r="BJU99"/>
      <c r="BJV99"/>
      <c r="BJW99"/>
      <c r="BJX99"/>
      <c r="BJY99"/>
      <c r="BJZ99"/>
      <c r="BKA99"/>
      <c r="BKB99"/>
      <c r="BKC99"/>
      <c r="BKD99"/>
      <c r="BKE99"/>
      <c r="BKF99"/>
      <c r="BKG99"/>
      <c r="BKH99"/>
      <c r="BKI99"/>
      <c r="BKJ99"/>
      <c r="BKK99"/>
      <c r="BKL99"/>
      <c r="BKM99"/>
      <c r="BKN99"/>
      <c r="BKO99"/>
      <c r="BKP99"/>
      <c r="BKQ99"/>
      <c r="BKR99"/>
      <c r="BKS99"/>
      <c r="BKT99"/>
      <c r="BKU99"/>
      <c r="BKV99"/>
      <c r="BKW99"/>
      <c r="BKX99"/>
      <c r="BKY99"/>
      <c r="BKZ99"/>
      <c r="BLA99"/>
      <c r="BLB99"/>
      <c r="BLC99"/>
      <c r="BLD99"/>
      <c r="BLE99"/>
      <c r="BLF99"/>
      <c r="BLG99"/>
      <c r="BLH99"/>
      <c r="BLI99"/>
      <c r="BLJ99"/>
      <c r="BLK99"/>
      <c r="BLL99"/>
      <c r="BLM99"/>
      <c r="BLN99"/>
      <c r="BLO99"/>
      <c r="BLP99"/>
      <c r="BLQ99"/>
      <c r="BLR99"/>
      <c r="BLS99"/>
      <c r="BLT99"/>
      <c r="BLU99"/>
      <c r="BLV99"/>
      <c r="BLW99"/>
      <c r="BLX99"/>
      <c r="BLY99"/>
      <c r="BLZ99"/>
      <c r="BMA99"/>
      <c r="BMB99"/>
      <c r="BMC99"/>
      <c r="BMD99"/>
      <c r="BME99"/>
      <c r="BMF99"/>
      <c r="BMG99"/>
      <c r="BMH99"/>
      <c r="BMI99"/>
      <c r="BMJ99"/>
      <c r="BMK99"/>
      <c r="BML99"/>
      <c r="BMM99"/>
      <c r="BMN99"/>
      <c r="BMO99"/>
      <c r="BMP99"/>
      <c r="BMQ99"/>
      <c r="BMR99"/>
      <c r="BMS99"/>
      <c r="BMT99"/>
      <c r="BMU99"/>
      <c r="BMV99"/>
      <c r="BMW99"/>
      <c r="BMX99"/>
      <c r="BMY99"/>
      <c r="BMZ99"/>
      <c r="BNA99"/>
      <c r="BNB99"/>
      <c r="BNC99"/>
      <c r="BND99"/>
      <c r="BNE99"/>
      <c r="BNF99"/>
      <c r="BNG99"/>
      <c r="BNH99"/>
      <c r="BNI99"/>
      <c r="BNJ99"/>
      <c r="BNK99"/>
      <c r="BNL99"/>
      <c r="BNM99"/>
      <c r="BNN99"/>
      <c r="BNO99"/>
      <c r="BNP99"/>
      <c r="BNQ99"/>
      <c r="BNR99"/>
      <c r="BNS99"/>
      <c r="BNT99"/>
      <c r="BNU99"/>
      <c r="BNV99"/>
      <c r="BNW99"/>
      <c r="BNX99"/>
      <c r="BNY99"/>
      <c r="BNZ99"/>
      <c r="BOA99"/>
      <c r="BOB99"/>
      <c r="BOC99"/>
      <c r="BOD99"/>
      <c r="BOE99"/>
      <c r="BOF99"/>
      <c r="BOG99"/>
      <c r="BOH99"/>
      <c r="BOI99"/>
      <c r="BOJ99"/>
      <c r="BOK99"/>
      <c r="BOL99"/>
      <c r="BOM99"/>
      <c r="BON99"/>
      <c r="BOO99"/>
      <c r="BOP99"/>
      <c r="BOQ99"/>
      <c r="BOR99"/>
      <c r="BOS99"/>
      <c r="BOT99"/>
      <c r="BOU99"/>
      <c r="BOV99"/>
      <c r="BOW99"/>
      <c r="BOX99"/>
      <c r="BOY99"/>
      <c r="BOZ99"/>
      <c r="BPA99"/>
      <c r="BPB99"/>
      <c r="BPC99"/>
      <c r="BPD99"/>
      <c r="BPE99"/>
      <c r="BPF99"/>
      <c r="BPG99"/>
      <c r="BPH99"/>
      <c r="BPI99"/>
      <c r="BPJ99"/>
      <c r="BPK99"/>
      <c r="BPL99"/>
      <c r="BPM99"/>
      <c r="BPN99"/>
      <c r="BPO99"/>
      <c r="BPP99"/>
      <c r="BPQ99"/>
      <c r="BPR99"/>
      <c r="BPS99"/>
      <c r="BPT99"/>
      <c r="BPU99"/>
      <c r="BPV99"/>
      <c r="BPW99"/>
      <c r="BPX99"/>
      <c r="BPY99"/>
      <c r="BPZ99"/>
      <c r="BQA99"/>
      <c r="BQB99"/>
      <c r="BQC99"/>
      <c r="BQD99"/>
      <c r="BQE99"/>
      <c r="BQF99"/>
      <c r="BQG99"/>
      <c r="BQH99"/>
      <c r="BQI99"/>
      <c r="BQJ99"/>
      <c r="BQK99"/>
      <c r="BQL99"/>
      <c r="BQM99"/>
      <c r="BQN99"/>
      <c r="BQO99"/>
      <c r="BQP99"/>
      <c r="BQQ99"/>
      <c r="BQR99"/>
      <c r="BQS99"/>
      <c r="BQT99"/>
      <c r="BQU99"/>
      <c r="BQV99"/>
      <c r="BQW99"/>
      <c r="BQX99"/>
      <c r="BQY99"/>
      <c r="BQZ99"/>
      <c r="BRA99"/>
      <c r="BRB99"/>
      <c r="BRC99"/>
      <c r="BRD99"/>
      <c r="BRE99"/>
      <c r="BRF99"/>
      <c r="BRG99"/>
      <c r="BRH99"/>
      <c r="BRI99"/>
      <c r="BRJ99"/>
      <c r="BRK99"/>
      <c r="BRL99"/>
      <c r="BRM99"/>
      <c r="BRN99"/>
      <c r="BRO99"/>
      <c r="BRP99"/>
      <c r="BRQ99"/>
      <c r="BRR99"/>
      <c r="BRS99"/>
      <c r="BRT99"/>
      <c r="BRU99"/>
      <c r="BRV99"/>
      <c r="BRW99"/>
      <c r="BRX99"/>
      <c r="BRY99"/>
      <c r="BRZ99"/>
      <c r="BSA99"/>
      <c r="BSB99"/>
      <c r="BSC99"/>
      <c r="BSD99"/>
      <c r="BSE99"/>
      <c r="BSF99"/>
      <c r="BSG99"/>
      <c r="BSH99"/>
      <c r="BSI99"/>
      <c r="BSJ99"/>
      <c r="BSK99"/>
      <c r="BSL99"/>
      <c r="BSM99"/>
      <c r="BSN99"/>
      <c r="BSO99"/>
      <c r="BSP99"/>
      <c r="BSQ99"/>
      <c r="BSR99"/>
      <c r="BSS99"/>
      <c r="BST99"/>
      <c r="BSU99"/>
      <c r="BSV99"/>
      <c r="BSW99"/>
      <c r="BSX99"/>
      <c r="BSY99"/>
      <c r="BSZ99"/>
      <c r="BTA99"/>
      <c r="BTB99"/>
      <c r="BTC99"/>
      <c r="BTD99"/>
      <c r="BTE99"/>
      <c r="BTF99"/>
      <c r="BTG99"/>
      <c r="BTH99"/>
      <c r="BTI99"/>
      <c r="BTJ99"/>
      <c r="BTK99"/>
      <c r="BTL99"/>
      <c r="BTM99"/>
      <c r="BTN99"/>
      <c r="BTO99"/>
      <c r="BTP99"/>
      <c r="BTQ99"/>
      <c r="BTR99"/>
      <c r="BTS99"/>
      <c r="BTT99"/>
      <c r="BTU99"/>
      <c r="BTV99"/>
      <c r="BTW99"/>
      <c r="BTX99"/>
      <c r="BTY99"/>
      <c r="BTZ99"/>
      <c r="BUA99"/>
      <c r="BUB99"/>
      <c r="BUC99"/>
      <c r="BUD99"/>
      <c r="BUE99"/>
      <c r="BUF99"/>
      <c r="BUG99"/>
      <c r="BUH99"/>
      <c r="BUI99"/>
      <c r="BUJ99"/>
      <c r="BUK99"/>
      <c r="BUL99"/>
      <c r="BUM99"/>
      <c r="BUN99"/>
      <c r="BUO99"/>
      <c r="BUP99"/>
      <c r="BUQ99"/>
      <c r="BUR99"/>
      <c r="BUS99"/>
      <c r="BUT99"/>
      <c r="BUU99"/>
      <c r="BUV99"/>
      <c r="BUW99"/>
      <c r="BUX99"/>
      <c r="BUY99"/>
      <c r="BUZ99"/>
      <c r="BVA99"/>
      <c r="BVB99"/>
      <c r="BVC99"/>
      <c r="BVD99"/>
      <c r="BVE99"/>
      <c r="BVF99"/>
      <c r="BVG99"/>
      <c r="BVH99"/>
      <c r="BVI99"/>
      <c r="BVJ99"/>
      <c r="BVK99"/>
      <c r="BVL99"/>
      <c r="BVM99"/>
      <c r="BVN99"/>
      <c r="BVO99"/>
      <c r="BVP99"/>
      <c r="BVQ99"/>
      <c r="BVR99"/>
      <c r="BVS99"/>
      <c r="BVT99"/>
      <c r="BVU99"/>
      <c r="BVV99"/>
      <c r="BVW99"/>
      <c r="BVX99"/>
      <c r="BVY99"/>
      <c r="BVZ99"/>
      <c r="BWA99"/>
      <c r="BWB99"/>
      <c r="BWC99"/>
      <c r="BWD99"/>
      <c r="BWE99"/>
      <c r="BWF99"/>
      <c r="BWG99"/>
      <c r="BWH99"/>
      <c r="BWI99"/>
      <c r="BWJ99"/>
      <c r="BWK99"/>
      <c r="BWL99"/>
      <c r="BWM99"/>
      <c r="BWN99"/>
      <c r="BWO99"/>
      <c r="BWP99"/>
      <c r="BWQ99"/>
      <c r="BWR99"/>
      <c r="BWS99"/>
      <c r="BWT99"/>
      <c r="BWU99"/>
      <c r="BWV99"/>
      <c r="BWW99"/>
      <c r="BWX99"/>
      <c r="BWY99"/>
      <c r="BWZ99"/>
      <c r="BXA99"/>
      <c r="BXB99"/>
      <c r="BXC99"/>
      <c r="BXD99"/>
      <c r="BXE99"/>
      <c r="BXF99"/>
      <c r="BXG99"/>
      <c r="BXH99"/>
      <c r="BXI99"/>
      <c r="BXJ99"/>
      <c r="BXK99"/>
      <c r="BXL99"/>
      <c r="BXM99"/>
      <c r="BXN99"/>
      <c r="BXO99"/>
      <c r="BXP99"/>
      <c r="BXQ99"/>
      <c r="BXR99"/>
      <c r="BXS99"/>
      <c r="BXT99"/>
      <c r="BXU99"/>
      <c r="BXV99"/>
      <c r="BXW99"/>
      <c r="BXX99"/>
      <c r="BXY99"/>
      <c r="BXZ99"/>
      <c r="BYA99"/>
      <c r="BYB99"/>
      <c r="BYC99"/>
      <c r="BYD99"/>
      <c r="BYE99"/>
      <c r="BYF99"/>
      <c r="BYG99"/>
      <c r="BYH99"/>
      <c r="BYI99"/>
      <c r="BYJ99"/>
      <c r="BYK99"/>
      <c r="BYL99"/>
      <c r="BYM99"/>
      <c r="BYN99"/>
      <c r="BYO99"/>
      <c r="BYP99"/>
      <c r="BYQ99"/>
      <c r="BYR99"/>
      <c r="BYS99"/>
      <c r="BYT99"/>
      <c r="BYU99"/>
      <c r="BYV99"/>
      <c r="BYW99"/>
      <c r="BYX99"/>
      <c r="BYY99"/>
      <c r="BYZ99"/>
      <c r="BZA99"/>
      <c r="BZB99"/>
      <c r="BZC99"/>
      <c r="BZD99"/>
      <c r="BZE99"/>
      <c r="BZF99"/>
      <c r="BZG99"/>
      <c r="BZH99"/>
      <c r="BZI99"/>
      <c r="BZJ99"/>
      <c r="BZK99"/>
      <c r="BZL99"/>
      <c r="BZM99"/>
      <c r="BZN99"/>
      <c r="BZO99"/>
      <c r="BZP99"/>
      <c r="BZQ99"/>
      <c r="BZR99"/>
      <c r="BZS99"/>
      <c r="BZT99"/>
      <c r="BZU99"/>
      <c r="BZV99"/>
      <c r="BZW99"/>
      <c r="BZX99"/>
      <c r="BZY99"/>
      <c r="BZZ99"/>
      <c r="CAA99"/>
      <c r="CAB99"/>
      <c r="CAC99"/>
      <c r="CAD99"/>
      <c r="CAE99"/>
      <c r="CAF99"/>
      <c r="CAG99"/>
      <c r="CAH99"/>
      <c r="CAI99"/>
      <c r="CAJ99"/>
      <c r="CAK99"/>
      <c r="CAL99"/>
      <c r="CAM99"/>
      <c r="CAN99"/>
      <c r="CAO99"/>
      <c r="CAP99"/>
      <c r="CAQ99"/>
      <c r="CAR99"/>
      <c r="CAS99"/>
      <c r="CAT99"/>
      <c r="CAU99"/>
      <c r="CAV99"/>
      <c r="CAW99"/>
      <c r="CAX99"/>
      <c r="CAY99"/>
      <c r="CAZ99"/>
      <c r="CBA99"/>
      <c r="CBB99"/>
      <c r="CBC99"/>
      <c r="CBD99"/>
      <c r="CBE99"/>
      <c r="CBF99"/>
      <c r="CBG99"/>
      <c r="CBH99"/>
      <c r="CBI99"/>
      <c r="CBJ99"/>
      <c r="CBK99"/>
      <c r="CBL99"/>
      <c r="CBM99"/>
      <c r="CBN99"/>
      <c r="CBO99"/>
      <c r="CBP99"/>
      <c r="CBQ99"/>
      <c r="CBR99"/>
      <c r="CBS99"/>
      <c r="CBT99"/>
      <c r="CBU99"/>
      <c r="CBV99"/>
      <c r="CBW99"/>
      <c r="CBX99"/>
      <c r="CBY99"/>
      <c r="CBZ99"/>
      <c r="CCA99"/>
      <c r="CCB99"/>
      <c r="CCC99"/>
      <c r="CCD99"/>
      <c r="CCE99"/>
      <c r="CCF99"/>
      <c r="CCG99"/>
      <c r="CCH99"/>
      <c r="CCI99"/>
      <c r="CCJ99"/>
      <c r="CCK99"/>
      <c r="CCL99"/>
      <c r="CCM99"/>
      <c r="CCN99"/>
      <c r="CCO99"/>
      <c r="CCP99"/>
      <c r="CCQ99"/>
      <c r="CCR99"/>
      <c r="CCS99"/>
      <c r="CCT99"/>
      <c r="CCU99"/>
      <c r="CCV99"/>
      <c r="CCW99"/>
      <c r="CCX99"/>
      <c r="CCY99"/>
      <c r="CCZ99"/>
      <c r="CDA99"/>
      <c r="CDB99"/>
      <c r="CDC99"/>
      <c r="CDD99"/>
      <c r="CDE99"/>
      <c r="CDF99"/>
      <c r="CDG99"/>
      <c r="CDH99"/>
      <c r="CDI99"/>
      <c r="CDJ99"/>
      <c r="CDK99"/>
      <c r="CDL99"/>
      <c r="CDM99"/>
      <c r="CDN99"/>
      <c r="CDO99"/>
      <c r="CDP99"/>
      <c r="CDQ99"/>
      <c r="CDR99"/>
      <c r="CDS99"/>
      <c r="CDT99"/>
      <c r="CDU99"/>
      <c r="CDV99"/>
      <c r="CDW99"/>
      <c r="CDX99"/>
      <c r="CDY99"/>
      <c r="CDZ99"/>
      <c r="CEA99"/>
      <c r="CEB99"/>
      <c r="CEC99"/>
      <c r="CED99"/>
      <c r="CEE99"/>
      <c r="CEF99"/>
      <c r="CEG99"/>
      <c r="CEH99"/>
      <c r="CEI99"/>
      <c r="CEJ99"/>
      <c r="CEK99"/>
      <c r="CEL99"/>
      <c r="CEM99"/>
      <c r="CEN99"/>
      <c r="CEO99"/>
      <c r="CEP99"/>
      <c r="CEQ99"/>
      <c r="CER99"/>
      <c r="CES99"/>
      <c r="CET99"/>
      <c r="CEU99"/>
      <c r="CEV99"/>
      <c r="CEW99"/>
      <c r="CEX99"/>
      <c r="CEY99"/>
      <c r="CEZ99"/>
      <c r="CFA99"/>
      <c r="CFB99"/>
      <c r="CFC99"/>
      <c r="CFD99"/>
      <c r="CFE99"/>
      <c r="CFF99"/>
      <c r="CFG99"/>
      <c r="CFH99"/>
      <c r="CFI99"/>
      <c r="CFJ99"/>
      <c r="CFK99"/>
      <c r="CFL99"/>
      <c r="CFM99"/>
      <c r="CFN99"/>
      <c r="CFO99"/>
      <c r="CFP99"/>
      <c r="CFQ99"/>
      <c r="CFR99"/>
      <c r="CFS99"/>
      <c r="CFT99"/>
      <c r="CFU99"/>
      <c r="CFV99"/>
      <c r="CFW99"/>
      <c r="CFX99"/>
      <c r="CFY99"/>
      <c r="CFZ99"/>
      <c r="CGA99"/>
      <c r="CGB99"/>
      <c r="CGC99"/>
      <c r="CGD99"/>
      <c r="CGE99"/>
      <c r="CGF99"/>
      <c r="CGG99"/>
      <c r="CGH99"/>
      <c r="CGI99"/>
      <c r="CGJ99"/>
      <c r="CGK99"/>
      <c r="CGL99"/>
      <c r="CGM99"/>
      <c r="CGN99"/>
      <c r="CGO99"/>
      <c r="CGP99"/>
      <c r="CGQ99"/>
      <c r="CGR99"/>
      <c r="CGS99"/>
      <c r="CGT99"/>
      <c r="CGU99"/>
      <c r="CGV99"/>
      <c r="CGW99"/>
      <c r="CGX99"/>
      <c r="CGY99"/>
      <c r="CGZ99"/>
      <c r="CHA99"/>
      <c r="CHB99"/>
      <c r="CHC99"/>
      <c r="CHD99"/>
      <c r="CHE99"/>
      <c r="CHF99"/>
      <c r="CHG99"/>
      <c r="CHH99"/>
      <c r="CHI99"/>
      <c r="CHJ99"/>
      <c r="CHK99"/>
      <c r="CHL99"/>
      <c r="CHM99"/>
      <c r="CHN99"/>
      <c r="CHO99"/>
      <c r="CHP99"/>
      <c r="CHQ99"/>
      <c r="CHR99"/>
      <c r="CHS99"/>
      <c r="CHT99"/>
      <c r="CHU99"/>
      <c r="CHV99"/>
      <c r="CHW99"/>
      <c r="CHX99"/>
      <c r="CHY99"/>
      <c r="CHZ99"/>
      <c r="CIA99"/>
      <c r="CIB99"/>
      <c r="CIC99"/>
      <c r="CID99"/>
      <c r="CIE99"/>
      <c r="CIF99"/>
      <c r="CIG99"/>
      <c r="CIH99"/>
      <c r="CII99"/>
      <c r="CIJ99"/>
      <c r="CIK99"/>
      <c r="CIL99"/>
      <c r="CIM99"/>
      <c r="CIN99"/>
      <c r="CIO99"/>
      <c r="CIP99"/>
      <c r="CIQ99"/>
      <c r="CIR99"/>
      <c r="CIS99"/>
      <c r="CIT99"/>
      <c r="CIU99"/>
      <c r="CIV99"/>
      <c r="CIW99"/>
      <c r="CIX99"/>
      <c r="CIY99"/>
      <c r="CIZ99"/>
      <c r="CJA99"/>
      <c r="CJB99"/>
      <c r="CJC99"/>
      <c r="CJD99"/>
      <c r="CJE99"/>
      <c r="CJF99"/>
      <c r="CJG99"/>
      <c r="CJH99"/>
      <c r="CJI99"/>
      <c r="CJJ99"/>
      <c r="CJK99"/>
      <c r="CJL99"/>
      <c r="CJM99"/>
      <c r="CJN99"/>
      <c r="CJO99"/>
      <c r="CJP99"/>
      <c r="CJQ99"/>
      <c r="CJR99"/>
      <c r="CJS99"/>
      <c r="CJT99"/>
      <c r="CJU99"/>
      <c r="CJV99"/>
      <c r="CJW99"/>
      <c r="CJX99"/>
      <c r="CJY99"/>
      <c r="CJZ99"/>
      <c r="CKA99"/>
      <c r="CKB99"/>
      <c r="CKC99"/>
      <c r="CKD99"/>
      <c r="CKE99"/>
      <c r="CKF99"/>
      <c r="CKG99"/>
      <c r="CKH99"/>
      <c r="CKI99"/>
      <c r="CKJ99"/>
      <c r="CKK99"/>
      <c r="CKL99"/>
      <c r="CKM99"/>
      <c r="CKN99"/>
      <c r="CKO99"/>
      <c r="CKP99"/>
      <c r="CKQ99"/>
      <c r="CKR99"/>
      <c r="CKS99"/>
      <c r="CKT99"/>
      <c r="CKU99"/>
      <c r="CKV99"/>
      <c r="CKW99"/>
      <c r="CKX99"/>
      <c r="CKY99"/>
      <c r="CKZ99"/>
      <c r="CLA99"/>
      <c r="CLB99"/>
      <c r="CLC99"/>
      <c r="CLD99"/>
      <c r="CLE99"/>
      <c r="CLF99"/>
      <c r="CLG99"/>
      <c r="CLH99"/>
      <c r="CLI99"/>
      <c r="CLJ99"/>
      <c r="CLK99"/>
      <c r="CLL99"/>
      <c r="CLM99"/>
      <c r="CLN99"/>
      <c r="CLO99"/>
      <c r="CLP99"/>
      <c r="CLQ99"/>
      <c r="CLR99"/>
      <c r="CLS99"/>
      <c r="CLT99"/>
      <c r="CLU99"/>
      <c r="CLV99"/>
      <c r="CLW99"/>
      <c r="CLX99"/>
      <c r="CLY99"/>
      <c r="CLZ99"/>
      <c r="CMA99"/>
      <c r="CMB99"/>
      <c r="CMC99"/>
      <c r="CMD99"/>
      <c r="CME99"/>
      <c r="CMF99"/>
      <c r="CMG99"/>
      <c r="CMH99"/>
      <c r="CMI99"/>
      <c r="CMJ99"/>
      <c r="CMK99"/>
      <c r="CML99"/>
      <c r="CMM99"/>
      <c r="CMN99"/>
      <c r="CMO99"/>
      <c r="CMP99"/>
      <c r="CMQ99"/>
      <c r="CMR99"/>
      <c r="CMS99"/>
      <c r="CMT99"/>
      <c r="CMU99"/>
      <c r="CMV99"/>
      <c r="CMW99"/>
      <c r="CMX99"/>
      <c r="CMY99"/>
      <c r="CMZ99"/>
      <c r="CNA99"/>
      <c r="CNB99"/>
      <c r="CNC99"/>
      <c r="CND99"/>
      <c r="CNE99"/>
      <c r="CNF99"/>
      <c r="CNG99"/>
      <c r="CNH99"/>
      <c r="CNI99"/>
      <c r="CNJ99"/>
      <c r="CNK99"/>
      <c r="CNL99"/>
      <c r="CNM99"/>
      <c r="CNN99"/>
      <c r="CNO99"/>
      <c r="CNP99"/>
      <c r="CNQ99"/>
      <c r="CNR99"/>
      <c r="CNS99"/>
      <c r="CNT99"/>
      <c r="CNU99"/>
      <c r="CNV99"/>
      <c r="CNW99"/>
      <c r="CNX99"/>
      <c r="CNY99"/>
      <c r="CNZ99"/>
      <c r="COA99"/>
      <c r="COB99"/>
      <c r="COC99"/>
      <c r="COD99"/>
      <c r="COE99"/>
      <c r="COF99"/>
      <c r="COG99"/>
      <c r="COH99"/>
      <c r="COI99"/>
      <c r="COJ99"/>
      <c r="COK99"/>
      <c r="COL99"/>
      <c r="COM99"/>
      <c r="CON99"/>
      <c r="COO99"/>
      <c r="COP99"/>
      <c r="COQ99"/>
      <c r="COR99"/>
      <c r="COS99"/>
      <c r="COT99"/>
      <c r="COU99"/>
      <c r="COV99"/>
      <c r="COW99"/>
      <c r="COX99"/>
      <c r="COY99"/>
      <c r="COZ99"/>
      <c r="CPA99"/>
      <c r="CPB99"/>
      <c r="CPC99"/>
      <c r="CPD99"/>
      <c r="CPE99"/>
      <c r="CPF99"/>
      <c r="CPG99"/>
      <c r="CPH99"/>
      <c r="CPI99"/>
      <c r="CPJ99"/>
      <c r="CPK99"/>
      <c r="CPL99"/>
      <c r="CPM99"/>
      <c r="CPN99"/>
      <c r="CPO99"/>
      <c r="CPP99"/>
      <c r="CPQ99"/>
      <c r="CPR99"/>
      <c r="CPS99"/>
      <c r="CPT99"/>
      <c r="CPU99"/>
      <c r="CPV99"/>
      <c r="CPW99"/>
      <c r="CPX99"/>
      <c r="CPY99"/>
      <c r="CPZ99"/>
      <c r="CQA99"/>
      <c r="CQB99"/>
      <c r="CQC99"/>
      <c r="CQD99"/>
      <c r="CQE99"/>
      <c r="CQF99"/>
      <c r="CQG99"/>
      <c r="CQH99"/>
      <c r="CQI99"/>
      <c r="CQJ99"/>
      <c r="CQK99"/>
      <c r="CQL99"/>
      <c r="CQM99"/>
      <c r="CQN99"/>
      <c r="CQO99"/>
      <c r="CQP99"/>
      <c r="CQQ99"/>
      <c r="CQR99"/>
      <c r="CQS99"/>
      <c r="CQT99"/>
      <c r="CQU99"/>
      <c r="CQV99"/>
      <c r="CQW99"/>
      <c r="CQX99"/>
      <c r="CQY99"/>
      <c r="CQZ99"/>
      <c r="CRA99"/>
      <c r="CRB99"/>
      <c r="CRC99"/>
      <c r="CRD99"/>
      <c r="CRE99"/>
      <c r="CRF99"/>
      <c r="CRG99"/>
      <c r="CRH99"/>
      <c r="CRI99"/>
      <c r="CRJ99"/>
      <c r="CRK99"/>
      <c r="CRL99"/>
      <c r="CRM99"/>
      <c r="CRN99"/>
      <c r="CRO99"/>
      <c r="CRP99"/>
      <c r="CRQ99"/>
      <c r="CRR99"/>
      <c r="CRS99"/>
      <c r="CRT99"/>
      <c r="CRU99"/>
    </row>
    <row r="100" spans="2:2517" s="28" customFormat="1" ht="18" hidden="1" customHeight="1" x14ac:dyDescent="0.25">
      <c r="B100" s="17"/>
      <c r="C100" s="17"/>
      <c r="D100" s="17"/>
      <c r="E100" s="17"/>
      <c r="F100" s="17"/>
      <c r="G100" s="17" t="s">
        <v>20</v>
      </c>
      <c r="H100" s="17" t="s">
        <v>16</v>
      </c>
      <c r="I100" s="17"/>
      <c r="J100" s="17"/>
      <c r="K100" s="13"/>
      <c r="L100" s="17" t="s">
        <v>20</v>
      </c>
      <c r="M100" s="17" t="s">
        <v>16</v>
      </c>
      <c r="N100" s="17"/>
      <c r="O100" s="17"/>
      <c r="P100" s="13"/>
      <c r="Q100" s="17" t="s">
        <v>20</v>
      </c>
      <c r="R100" s="17" t="s">
        <v>16</v>
      </c>
      <c r="S100" s="16">
        <f t="shared" si="15"/>
        <v>0</v>
      </c>
      <c r="T100" s="16">
        <f t="shared" si="15"/>
        <v>0</v>
      </c>
      <c r="U100" s="16">
        <f t="shared" si="15"/>
        <v>0</v>
      </c>
      <c r="V100" s="16">
        <f t="shared" si="15"/>
        <v>0</v>
      </c>
      <c r="W100" s="16">
        <f t="shared" si="15"/>
        <v>0</v>
      </c>
      <c r="X100" s="17"/>
      <c r="Y100" s="33">
        <f t="shared" si="16"/>
        <v>27255</v>
      </c>
      <c r="Z100" s="33">
        <f t="shared" si="16"/>
        <v>27255</v>
      </c>
      <c r="AA100" s="33">
        <f t="shared" si="16"/>
        <v>27255</v>
      </c>
      <c r="AB100" s="33">
        <f t="shared" si="16"/>
        <v>27255</v>
      </c>
      <c r="AC100" s="33">
        <f t="shared" si="16"/>
        <v>27255</v>
      </c>
      <c r="AD100" s="33">
        <f t="shared" si="16"/>
        <v>27255</v>
      </c>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c r="AMG100"/>
      <c r="AMH100"/>
      <c r="AMI100"/>
      <c r="AMJ100"/>
      <c r="AMK100"/>
      <c r="AML100"/>
      <c r="AMM100"/>
      <c r="AMN100"/>
      <c r="AMO100"/>
      <c r="AMP100"/>
      <c r="AMQ100"/>
      <c r="AMR100"/>
      <c r="AMS100"/>
      <c r="AMT100"/>
      <c r="AMU100"/>
      <c r="AMV100"/>
      <c r="AMW100"/>
      <c r="AMX100"/>
      <c r="AMY100"/>
      <c r="AMZ100"/>
      <c r="ANA100"/>
      <c r="ANB100"/>
      <c r="ANC100"/>
      <c r="AND100"/>
      <c r="ANE100"/>
      <c r="ANF100"/>
      <c r="ANG100"/>
      <c r="ANH100"/>
      <c r="ANI100"/>
      <c r="ANJ100"/>
      <c r="ANK100"/>
      <c r="ANL100"/>
      <c r="ANM100"/>
      <c r="ANN100"/>
      <c r="ANO100"/>
      <c r="ANP100"/>
      <c r="ANQ100"/>
      <c r="ANR100"/>
      <c r="ANS100"/>
      <c r="ANT100"/>
      <c r="ANU100"/>
      <c r="ANV100"/>
      <c r="ANW100"/>
      <c r="ANX100"/>
      <c r="ANY100"/>
      <c r="ANZ100"/>
      <c r="AOA100"/>
      <c r="AOB100"/>
      <c r="AOC100"/>
      <c r="AOD100"/>
      <c r="AOE100"/>
      <c r="AOF100"/>
      <c r="AOG100"/>
      <c r="AOH100"/>
      <c r="AOI100"/>
      <c r="AOJ100"/>
      <c r="AOK100"/>
      <c r="AOL100"/>
      <c r="AOM100"/>
      <c r="AON100"/>
      <c r="AOO100"/>
      <c r="AOP100"/>
      <c r="AOQ100"/>
      <c r="AOR100"/>
      <c r="AOS100"/>
      <c r="AOT100"/>
      <c r="AOU100"/>
      <c r="AOV100"/>
      <c r="AOW100"/>
      <c r="AOX100"/>
      <c r="AOY100"/>
      <c r="AOZ100"/>
      <c r="APA100"/>
      <c r="APB100"/>
      <c r="APC100"/>
      <c r="APD100"/>
      <c r="APE100"/>
      <c r="APF100"/>
      <c r="APG100"/>
      <c r="APH100"/>
      <c r="API100"/>
      <c r="APJ100"/>
      <c r="APK100"/>
      <c r="APL100"/>
      <c r="APM100"/>
      <c r="APN100"/>
      <c r="APO100"/>
      <c r="APP100"/>
      <c r="APQ100"/>
      <c r="APR100"/>
      <c r="APS100"/>
      <c r="APT100"/>
      <c r="APU100"/>
      <c r="APV100"/>
      <c r="APW100"/>
      <c r="APX100"/>
      <c r="APY100"/>
      <c r="APZ100"/>
      <c r="AQA100"/>
      <c r="AQB100"/>
      <c r="AQC100"/>
      <c r="AQD100"/>
      <c r="AQE100"/>
      <c r="AQF100"/>
      <c r="AQG100"/>
      <c r="AQH100"/>
      <c r="AQI100"/>
      <c r="AQJ100"/>
      <c r="AQK100"/>
      <c r="AQL100"/>
      <c r="AQM100"/>
      <c r="AQN100"/>
      <c r="AQO100"/>
      <c r="AQP100"/>
      <c r="AQQ100"/>
      <c r="AQR100"/>
      <c r="AQS100"/>
      <c r="AQT100"/>
      <c r="AQU100"/>
      <c r="AQV100"/>
      <c r="AQW100"/>
      <c r="AQX100"/>
      <c r="AQY100"/>
      <c r="AQZ100"/>
      <c r="ARA100"/>
      <c r="ARB100"/>
      <c r="ARC100"/>
      <c r="ARD100"/>
      <c r="ARE100"/>
      <c r="ARF100"/>
      <c r="ARG100"/>
      <c r="ARH100"/>
      <c r="ARI100"/>
      <c r="ARJ100"/>
      <c r="ARK100"/>
      <c r="ARL100"/>
      <c r="ARM100"/>
      <c r="ARN100"/>
      <c r="ARO100"/>
      <c r="ARP100"/>
      <c r="ARQ100"/>
      <c r="ARR100"/>
      <c r="ARS100"/>
      <c r="ART100"/>
      <c r="ARU100"/>
      <c r="ARV100"/>
      <c r="ARW100"/>
      <c r="ARX100"/>
      <c r="ARY100"/>
      <c r="ARZ100"/>
      <c r="ASA100"/>
      <c r="ASB100"/>
      <c r="ASC100"/>
      <c r="ASD100"/>
      <c r="ASE100"/>
      <c r="ASF100"/>
      <c r="ASG100"/>
      <c r="ASH100"/>
      <c r="ASI100"/>
      <c r="ASJ100"/>
      <c r="ASK100"/>
      <c r="ASL100"/>
      <c r="ASM100"/>
      <c r="ASN100"/>
      <c r="ASO100"/>
      <c r="ASP100"/>
      <c r="ASQ100"/>
      <c r="ASR100"/>
      <c r="ASS100"/>
      <c r="AST100"/>
      <c r="ASU100"/>
      <c r="ASV100"/>
      <c r="ASW100"/>
      <c r="ASX100"/>
      <c r="ASY100"/>
      <c r="ASZ100"/>
      <c r="ATA100"/>
      <c r="ATB100"/>
      <c r="ATC100"/>
      <c r="ATD100"/>
      <c r="ATE100"/>
      <c r="ATF100"/>
      <c r="ATG100"/>
      <c r="ATH100"/>
      <c r="ATI100"/>
      <c r="ATJ100"/>
      <c r="ATK100"/>
      <c r="ATL100"/>
      <c r="ATM100"/>
      <c r="ATN100"/>
      <c r="ATO100"/>
      <c r="ATP100"/>
      <c r="ATQ100"/>
      <c r="ATR100"/>
      <c r="ATS100"/>
      <c r="ATT100"/>
      <c r="ATU100"/>
      <c r="ATV100"/>
      <c r="ATW100"/>
      <c r="ATX100"/>
      <c r="ATY100"/>
      <c r="ATZ100"/>
      <c r="AUA100"/>
      <c r="AUB100"/>
      <c r="AUC100"/>
      <c r="AUD100"/>
      <c r="AUE100"/>
      <c r="AUF100"/>
      <c r="AUG100"/>
      <c r="AUH100"/>
      <c r="AUI100"/>
      <c r="AUJ100"/>
      <c r="AUK100"/>
      <c r="AUL100"/>
      <c r="AUM100"/>
      <c r="AUN100"/>
      <c r="AUO100"/>
      <c r="AUP100"/>
      <c r="AUQ100"/>
      <c r="AUR100"/>
      <c r="AUS100"/>
      <c r="AUT100"/>
      <c r="AUU100"/>
      <c r="AUV100"/>
      <c r="AUW100"/>
      <c r="AUX100"/>
      <c r="AUY100"/>
      <c r="AUZ100"/>
      <c r="AVA100"/>
      <c r="AVB100"/>
      <c r="AVC100"/>
      <c r="AVD100"/>
      <c r="AVE100"/>
      <c r="AVF100"/>
      <c r="AVG100"/>
      <c r="AVH100"/>
      <c r="AVI100"/>
      <c r="AVJ100"/>
      <c r="AVK100"/>
      <c r="AVL100"/>
      <c r="AVM100"/>
      <c r="AVN100"/>
      <c r="AVO100"/>
      <c r="AVP100"/>
      <c r="AVQ100"/>
      <c r="AVR100"/>
      <c r="AVS100"/>
      <c r="AVT100"/>
      <c r="AVU100"/>
      <c r="AVV100"/>
      <c r="AVW100"/>
      <c r="AVX100"/>
      <c r="AVY100"/>
      <c r="AVZ100"/>
      <c r="AWA100"/>
      <c r="AWB100"/>
      <c r="AWC100"/>
      <c r="AWD100"/>
      <c r="AWE100"/>
      <c r="AWF100"/>
      <c r="AWG100"/>
      <c r="AWH100"/>
      <c r="AWI100"/>
      <c r="AWJ100"/>
      <c r="AWK100"/>
      <c r="AWL100"/>
      <c r="AWM100"/>
      <c r="AWN100"/>
      <c r="AWO100"/>
      <c r="AWP100"/>
      <c r="AWQ100"/>
      <c r="AWR100"/>
      <c r="AWS100"/>
      <c r="AWT100"/>
      <c r="AWU100"/>
      <c r="AWV100"/>
      <c r="AWW100"/>
      <c r="AWX100"/>
      <c r="AWY100"/>
      <c r="AWZ100"/>
      <c r="AXA100"/>
      <c r="AXB100"/>
      <c r="AXC100"/>
      <c r="AXD100"/>
      <c r="AXE100"/>
      <c r="AXF100"/>
      <c r="AXG100"/>
      <c r="AXH100"/>
      <c r="AXI100"/>
      <c r="AXJ100"/>
      <c r="AXK100"/>
      <c r="AXL100"/>
      <c r="AXM100"/>
      <c r="AXN100"/>
      <c r="AXO100"/>
      <c r="AXP100"/>
      <c r="AXQ100"/>
      <c r="AXR100"/>
      <c r="AXS100"/>
      <c r="AXT100"/>
      <c r="AXU100"/>
      <c r="AXV100"/>
      <c r="AXW100"/>
      <c r="AXX100"/>
      <c r="AXY100"/>
      <c r="AXZ100"/>
      <c r="AYA100"/>
      <c r="AYB100"/>
      <c r="AYC100"/>
      <c r="AYD100"/>
      <c r="AYE100"/>
      <c r="AYF100"/>
      <c r="AYG100"/>
      <c r="AYH100"/>
      <c r="AYI100"/>
      <c r="AYJ100"/>
      <c r="AYK100"/>
      <c r="AYL100"/>
      <c r="AYM100"/>
      <c r="AYN100"/>
      <c r="AYO100"/>
      <c r="AYP100"/>
      <c r="AYQ100"/>
      <c r="AYR100"/>
      <c r="AYS100"/>
      <c r="AYT100"/>
      <c r="AYU100"/>
      <c r="AYV100"/>
      <c r="AYW100"/>
      <c r="AYX100"/>
      <c r="AYY100"/>
      <c r="AYZ100"/>
      <c r="AZA100"/>
      <c r="AZB100"/>
      <c r="AZC100"/>
      <c r="AZD100"/>
      <c r="AZE100"/>
      <c r="AZF100"/>
      <c r="AZG100"/>
      <c r="AZH100"/>
      <c r="AZI100"/>
      <c r="AZJ100"/>
      <c r="AZK100"/>
      <c r="AZL100"/>
      <c r="AZM100"/>
      <c r="AZN100"/>
      <c r="AZO100"/>
      <c r="AZP100"/>
      <c r="AZQ100"/>
      <c r="AZR100"/>
      <c r="AZS100"/>
      <c r="AZT100"/>
      <c r="AZU100"/>
      <c r="AZV100"/>
      <c r="AZW100"/>
      <c r="AZX100"/>
      <c r="AZY100"/>
      <c r="AZZ100"/>
      <c r="BAA100"/>
      <c r="BAB100"/>
      <c r="BAC100"/>
      <c r="BAD100"/>
      <c r="BAE100"/>
      <c r="BAF100"/>
      <c r="BAG100"/>
      <c r="BAH100"/>
      <c r="BAI100"/>
      <c r="BAJ100"/>
      <c r="BAK100"/>
      <c r="BAL100"/>
      <c r="BAM100"/>
      <c r="BAN100"/>
      <c r="BAO100"/>
      <c r="BAP100"/>
      <c r="BAQ100"/>
      <c r="BAR100"/>
      <c r="BAS100"/>
      <c r="BAT100"/>
      <c r="BAU100"/>
      <c r="BAV100"/>
      <c r="BAW100"/>
      <c r="BAX100"/>
      <c r="BAY100"/>
      <c r="BAZ100"/>
      <c r="BBA100"/>
      <c r="BBB100"/>
      <c r="BBC100"/>
      <c r="BBD100"/>
      <c r="BBE100"/>
      <c r="BBF100"/>
      <c r="BBG100"/>
      <c r="BBH100"/>
      <c r="BBI100"/>
      <c r="BBJ100"/>
      <c r="BBK100"/>
      <c r="BBL100"/>
      <c r="BBM100"/>
      <c r="BBN100"/>
      <c r="BBO100"/>
      <c r="BBP100"/>
      <c r="BBQ100"/>
      <c r="BBR100"/>
      <c r="BBS100"/>
      <c r="BBT100"/>
      <c r="BBU100"/>
      <c r="BBV100"/>
      <c r="BBW100"/>
      <c r="BBX100"/>
      <c r="BBY100"/>
      <c r="BBZ100"/>
      <c r="BCA100"/>
      <c r="BCB100"/>
      <c r="BCC100"/>
      <c r="BCD100"/>
      <c r="BCE100"/>
      <c r="BCF100"/>
      <c r="BCG100"/>
      <c r="BCH100"/>
      <c r="BCI100"/>
      <c r="BCJ100"/>
      <c r="BCK100"/>
      <c r="BCL100"/>
      <c r="BCM100"/>
      <c r="BCN100"/>
      <c r="BCO100"/>
      <c r="BCP100"/>
      <c r="BCQ100"/>
      <c r="BCR100"/>
      <c r="BCS100"/>
      <c r="BCT100"/>
      <c r="BCU100"/>
      <c r="BCV100"/>
      <c r="BCW100"/>
      <c r="BCX100"/>
      <c r="BCY100"/>
      <c r="BCZ100"/>
      <c r="BDA100"/>
      <c r="BDB100"/>
      <c r="BDC100"/>
      <c r="BDD100"/>
      <c r="BDE100"/>
      <c r="BDF100"/>
      <c r="BDG100"/>
      <c r="BDH100"/>
      <c r="BDI100"/>
      <c r="BDJ100"/>
      <c r="BDK100"/>
      <c r="BDL100"/>
      <c r="BDM100"/>
      <c r="BDN100"/>
      <c r="BDO100"/>
      <c r="BDP100"/>
      <c r="BDQ100"/>
      <c r="BDR100"/>
      <c r="BDS100"/>
      <c r="BDT100"/>
      <c r="BDU100"/>
      <c r="BDV100"/>
      <c r="BDW100"/>
      <c r="BDX100"/>
      <c r="BDY100"/>
      <c r="BDZ100"/>
      <c r="BEA100"/>
      <c r="BEB100"/>
      <c r="BEC100"/>
      <c r="BED100"/>
      <c r="BEE100"/>
      <c r="BEF100"/>
      <c r="BEG100"/>
      <c r="BEH100"/>
      <c r="BEI100"/>
      <c r="BEJ100"/>
      <c r="BEK100"/>
      <c r="BEL100"/>
      <c r="BEM100"/>
      <c r="BEN100"/>
      <c r="BEO100"/>
      <c r="BEP100"/>
      <c r="BEQ100"/>
      <c r="BER100"/>
      <c r="BES100"/>
      <c r="BET100"/>
      <c r="BEU100"/>
      <c r="BEV100"/>
      <c r="BEW100"/>
      <c r="BEX100"/>
      <c r="BEY100"/>
      <c r="BEZ100"/>
      <c r="BFA100"/>
      <c r="BFB100"/>
      <c r="BFC100"/>
      <c r="BFD100"/>
      <c r="BFE100"/>
      <c r="BFF100"/>
      <c r="BFG100"/>
      <c r="BFH100"/>
      <c r="BFI100"/>
      <c r="BFJ100"/>
      <c r="BFK100"/>
      <c r="BFL100"/>
      <c r="BFM100"/>
      <c r="BFN100"/>
      <c r="BFO100"/>
      <c r="BFP100"/>
      <c r="BFQ100"/>
      <c r="BFR100"/>
      <c r="BFS100"/>
      <c r="BFT100"/>
      <c r="BFU100"/>
      <c r="BFV100"/>
      <c r="BFW100"/>
      <c r="BFX100"/>
      <c r="BFY100"/>
      <c r="BFZ100"/>
      <c r="BGA100"/>
      <c r="BGB100"/>
      <c r="BGC100"/>
      <c r="BGD100"/>
      <c r="BGE100"/>
      <c r="BGF100"/>
      <c r="BGG100"/>
      <c r="BGH100"/>
      <c r="BGI100"/>
      <c r="BGJ100"/>
      <c r="BGK100"/>
      <c r="BGL100"/>
      <c r="BGM100"/>
      <c r="BGN100"/>
      <c r="BGO100"/>
      <c r="BGP100"/>
      <c r="BGQ100"/>
      <c r="BGR100"/>
      <c r="BGS100"/>
      <c r="BGT100"/>
      <c r="BGU100"/>
      <c r="BGV100"/>
      <c r="BGW100"/>
      <c r="BGX100"/>
      <c r="BGY100"/>
      <c r="BGZ100"/>
      <c r="BHA100"/>
      <c r="BHB100"/>
      <c r="BHC100"/>
      <c r="BHD100"/>
      <c r="BHE100"/>
      <c r="BHF100"/>
      <c r="BHG100"/>
      <c r="BHH100"/>
      <c r="BHI100"/>
      <c r="BHJ100"/>
      <c r="BHK100"/>
      <c r="BHL100"/>
      <c r="BHM100"/>
      <c r="BHN100"/>
      <c r="BHO100"/>
      <c r="BHP100"/>
      <c r="BHQ100"/>
      <c r="BHR100"/>
      <c r="BHS100"/>
      <c r="BHT100"/>
      <c r="BHU100"/>
      <c r="BHV100"/>
      <c r="BHW100"/>
      <c r="BHX100"/>
      <c r="BHY100"/>
      <c r="BHZ100"/>
      <c r="BIA100"/>
      <c r="BIB100"/>
      <c r="BIC100"/>
      <c r="BID100"/>
      <c r="BIE100"/>
      <c r="BIF100"/>
      <c r="BIG100"/>
      <c r="BIH100"/>
      <c r="BII100"/>
      <c r="BIJ100"/>
      <c r="BIK100"/>
      <c r="BIL100"/>
      <c r="BIM100"/>
      <c r="BIN100"/>
      <c r="BIO100"/>
      <c r="BIP100"/>
      <c r="BIQ100"/>
      <c r="BIR100"/>
      <c r="BIS100"/>
      <c r="BIT100"/>
      <c r="BIU100"/>
      <c r="BIV100"/>
      <c r="BIW100"/>
      <c r="BIX100"/>
      <c r="BIY100"/>
      <c r="BIZ100"/>
      <c r="BJA100"/>
      <c r="BJB100"/>
      <c r="BJC100"/>
      <c r="BJD100"/>
      <c r="BJE100"/>
      <c r="BJF100"/>
      <c r="BJG100"/>
      <c r="BJH100"/>
      <c r="BJI100"/>
      <c r="BJJ100"/>
      <c r="BJK100"/>
      <c r="BJL100"/>
      <c r="BJM100"/>
      <c r="BJN100"/>
      <c r="BJO100"/>
      <c r="BJP100"/>
      <c r="BJQ100"/>
      <c r="BJR100"/>
      <c r="BJS100"/>
      <c r="BJT100"/>
      <c r="BJU100"/>
      <c r="BJV100"/>
      <c r="BJW100"/>
      <c r="BJX100"/>
      <c r="BJY100"/>
      <c r="BJZ100"/>
      <c r="BKA100"/>
      <c r="BKB100"/>
      <c r="BKC100"/>
      <c r="BKD100"/>
      <c r="BKE100"/>
      <c r="BKF100"/>
      <c r="BKG100"/>
      <c r="BKH100"/>
      <c r="BKI100"/>
      <c r="BKJ100"/>
      <c r="BKK100"/>
      <c r="BKL100"/>
      <c r="BKM100"/>
      <c r="BKN100"/>
      <c r="BKO100"/>
      <c r="BKP100"/>
      <c r="BKQ100"/>
      <c r="BKR100"/>
      <c r="BKS100"/>
      <c r="BKT100"/>
      <c r="BKU100"/>
      <c r="BKV100"/>
      <c r="BKW100"/>
      <c r="BKX100"/>
      <c r="BKY100"/>
      <c r="BKZ100"/>
      <c r="BLA100"/>
      <c r="BLB100"/>
      <c r="BLC100"/>
      <c r="BLD100"/>
      <c r="BLE100"/>
      <c r="BLF100"/>
      <c r="BLG100"/>
      <c r="BLH100"/>
      <c r="BLI100"/>
      <c r="BLJ100"/>
      <c r="BLK100"/>
      <c r="BLL100"/>
      <c r="BLM100"/>
      <c r="BLN100"/>
      <c r="BLO100"/>
      <c r="BLP100"/>
      <c r="BLQ100"/>
      <c r="BLR100"/>
      <c r="BLS100"/>
      <c r="BLT100"/>
      <c r="BLU100"/>
      <c r="BLV100"/>
      <c r="BLW100"/>
      <c r="BLX100"/>
      <c r="BLY100"/>
      <c r="BLZ100"/>
      <c r="BMA100"/>
      <c r="BMB100"/>
      <c r="BMC100"/>
      <c r="BMD100"/>
      <c r="BME100"/>
      <c r="BMF100"/>
      <c r="BMG100"/>
      <c r="BMH100"/>
      <c r="BMI100"/>
      <c r="BMJ100"/>
      <c r="BMK100"/>
      <c r="BML100"/>
      <c r="BMM100"/>
      <c r="BMN100"/>
      <c r="BMO100"/>
      <c r="BMP100"/>
      <c r="BMQ100"/>
      <c r="BMR100"/>
      <c r="BMS100"/>
      <c r="BMT100"/>
      <c r="BMU100"/>
      <c r="BMV100"/>
      <c r="BMW100"/>
      <c r="BMX100"/>
      <c r="BMY100"/>
      <c r="BMZ100"/>
      <c r="BNA100"/>
      <c r="BNB100"/>
      <c r="BNC100"/>
      <c r="BND100"/>
      <c r="BNE100"/>
      <c r="BNF100"/>
      <c r="BNG100"/>
      <c r="BNH100"/>
      <c r="BNI100"/>
      <c r="BNJ100"/>
      <c r="BNK100"/>
      <c r="BNL100"/>
      <c r="BNM100"/>
      <c r="BNN100"/>
      <c r="BNO100"/>
      <c r="BNP100"/>
      <c r="BNQ100"/>
      <c r="BNR100"/>
      <c r="BNS100"/>
      <c r="BNT100"/>
      <c r="BNU100"/>
      <c r="BNV100"/>
      <c r="BNW100"/>
      <c r="BNX100"/>
      <c r="BNY100"/>
      <c r="BNZ100"/>
      <c r="BOA100"/>
      <c r="BOB100"/>
      <c r="BOC100"/>
      <c r="BOD100"/>
      <c r="BOE100"/>
      <c r="BOF100"/>
      <c r="BOG100"/>
      <c r="BOH100"/>
      <c r="BOI100"/>
      <c r="BOJ100"/>
      <c r="BOK100"/>
      <c r="BOL100"/>
      <c r="BOM100"/>
      <c r="BON100"/>
      <c r="BOO100"/>
      <c r="BOP100"/>
      <c r="BOQ100"/>
      <c r="BOR100"/>
      <c r="BOS100"/>
      <c r="BOT100"/>
      <c r="BOU100"/>
      <c r="BOV100"/>
      <c r="BOW100"/>
      <c r="BOX100"/>
      <c r="BOY100"/>
      <c r="BOZ100"/>
      <c r="BPA100"/>
      <c r="BPB100"/>
      <c r="BPC100"/>
      <c r="BPD100"/>
      <c r="BPE100"/>
      <c r="BPF100"/>
      <c r="BPG100"/>
      <c r="BPH100"/>
      <c r="BPI100"/>
      <c r="BPJ100"/>
      <c r="BPK100"/>
      <c r="BPL100"/>
      <c r="BPM100"/>
      <c r="BPN100"/>
      <c r="BPO100"/>
      <c r="BPP100"/>
      <c r="BPQ100"/>
      <c r="BPR100"/>
      <c r="BPS100"/>
      <c r="BPT100"/>
      <c r="BPU100"/>
      <c r="BPV100"/>
      <c r="BPW100"/>
      <c r="BPX100"/>
      <c r="BPY100"/>
      <c r="BPZ100"/>
      <c r="BQA100"/>
      <c r="BQB100"/>
      <c r="BQC100"/>
      <c r="BQD100"/>
      <c r="BQE100"/>
      <c r="BQF100"/>
      <c r="BQG100"/>
      <c r="BQH100"/>
      <c r="BQI100"/>
      <c r="BQJ100"/>
      <c r="BQK100"/>
      <c r="BQL100"/>
      <c r="BQM100"/>
      <c r="BQN100"/>
      <c r="BQO100"/>
      <c r="BQP100"/>
      <c r="BQQ100"/>
      <c r="BQR100"/>
      <c r="BQS100"/>
      <c r="BQT100"/>
      <c r="BQU100"/>
      <c r="BQV100"/>
      <c r="BQW100"/>
      <c r="BQX100"/>
      <c r="BQY100"/>
      <c r="BQZ100"/>
      <c r="BRA100"/>
      <c r="BRB100"/>
      <c r="BRC100"/>
      <c r="BRD100"/>
      <c r="BRE100"/>
      <c r="BRF100"/>
      <c r="BRG100"/>
      <c r="BRH100"/>
      <c r="BRI100"/>
      <c r="BRJ100"/>
      <c r="BRK100"/>
      <c r="BRL100"/>
      <c r="BRM100"/>
      <c r="BRN100"/>
      <c r="BRO100"/>
      <c r="BRP100"/>
      <c r="BRQ100"/>
      <c r="BRR100"/>
      <c r="BRS100"/>
      <c r="BRT100"/>
      <c r="BRU100"/>
      <c r="BRV100"/>
      <c r="BRW100"/>
      <c r="BRX100"/>
      <c r="BRY100"/>
      <c r="BRZ100"/>
      <c r="BSA100"/>
      <c r="BSB100"/>
      <c r="BSC100"/>
      <c r="BSD100"/>
      <c r="BSE100"/>
      <c r="BSF100"/>
      <c r="BSG100"/>
      <c r="BSH100"/>
      <c r="BSI100"/>
      <c r="BSJ100"/>
      <c r="BSK100"/>
      <c r="BSL100"/>
      <c r="BSM100"/>
      <c r="BSN100"/>
      <c r="BSO100"/>
      <c r="BSP100"/>
      <c r="BSQ100"/>
      <c r="BSR100"/>
      <c r="BSS100"/>
      <c r="BST100"/>
      <c r="BSU100"/>
      <c r="BSV100"/>
      <c r="BSW100"/>
      <c r="BSX100"/>
      <c r="BSY100"/>
      <c r="BSZ100"/>
      <c r="BTA100"/>
      <c r="BTB100"/>
      <c r="BTC100"/>
      <c r="BTD100"/>
      <c r="BTE100"/>
      <c r="BTF100"/>
      <c r="BTG100"/>
      <c r="BTH100"/>
      <c r="BTI100"/>
      <c r="BTJ100"/>
      <c r="BTK100"/>
      <c r="BTL100"/>
      <c r="BTM100"/>
      <c r="BTN100"/>
      <c r="BTO100"/>
      <c r="BTP100"/>
      <c r="BTQ100"/>
      <c r="BTR100"/>
      <c r="BTS100"/>
      <c r="BTT100"/>
      <c r="BTU100"/>
      <c r="BTV100"/>
      <c r="BTW100"/>
      <c r="BTX100"/>
      <c r="BTY100"/>
      <c r="BTZ100"/>
      <c r="BUA100"/>
      <c r="BUB100"/>
      <c r="BUC100"/>
      <c r="BUD100"/>
      <c r="BUE100"/>
      <c r="BUF100"/>
      <c r="BUG100"/>
      <c r="BUH100"/>
      <c r="BUI100"/>
      <c r="BUJ100"/>
      <c r="BUK100"/>
      <c r="BUL100"/>
      <c r="BUM100"/>
      <c r="BUN100"/>
      <c r="BUO100"/>
      <c r="BUP100"/>
      <c r="BUQ100"/>
      <c r="BUR100"/>
      <c r="BUS100"/>
      <c r="BUT100"/>
      <c r="BUU100"/>
      <c r="BUV100"/>
      <c r="BUW100"/>
      <c r="BUX100"/>
      <c r="BUY100"/>
      <c r="BUZ100"/>
      <c r="BVA100"/>
      <c r="BVB100"/>
      <c r="BVC100"/>
      <c r="BVD100"/>
      <c r="BVE100"/>
      <c r="BVF100"/>
      <c r="BVG100"/>
      <c r="BVH100"/>
      <c r="BVI100"/>
      <c r="BVJ100"/>
      <c r="BVK100"/>
      <c r="BVL100"/>
      <c r="BVM100"/>
      <c r="BVN100"/>
      <c r="BVO100"/>
      <c r="BVP100"/>
      <c r="BVQ100"/>
      <c r="BVR100"/>
      <c r="BVS100"/>
      <c r="BVT100"/>
      <c r="BVU100"/>
      <c r="BVV100"/>
      <c r="BVW100"/>
      <c r="BVX100"/>
      <c r="BVY100"/>
      <c r="BVZ100"/>
      <c r="BWA100"/>
      <c r="BWB100"/>
      <c r="BWC100"/>
      <c r="BWD100"/>
      <c r="BWE100"/>
      <c r="BWF100"/>
      <c r="BWG100"/>
      <c r="BWH100"/>
      <c r="BWI100"/>
      <c r="BWJ100"/>
      <c r="BWK100"/>
      <c r="BWL100"/>
      <c r="BWM100"/>
      <c r="BWN100"/>
      <c r="BWO100"/>
      <c r="BWP100"/>
      <c r="BWQ100"/>
      <c r="BWR100"/>
      <c r="BWS100"/>
      <c r="BWT100"/>
      <c r="BWU100"/>
      <c r="BWV100"/>
      <c r="BWW100"/>
      <c r="BWX100"/>
      <c r="BWY100"/>
      <c r="BWZ100"/>
      <c r="BXA100"/>
      <c r="BXB100"/>
      <c r="BXC100"/>
      <c r="BXD100"/>
      <c r="BXE100"/>
      <c r="BXF100"/>
      <c r="BXG100"/>
      <c r="BXH100"/>
      <c r="BXI100"/>
      <c r="BXJ100"/>
      <c r="BXK100"/>
      <c r="BXL100"/>
      <c r="BXM100"/>
      <c r="BXN100"/>
      <c r="BXO100"/>
      <c r="BXP100"/>
      <c r="BXQ100"/>
      <c r="BXR100"/>
      <c r="BXS100"/>
      <c r="BXT100"/>
      <c r="BXU100"/>
      <c r="BXV100"/>
      <c r="BXW100"/>
      <c r="BXX100"/>
      <c r="BXY100"/>
      <c r="BXZ100"/>
      <c r="BYA100"/>
      <c r="BYB100"/>
      <c r="BYC100"/>
      <c r="BYD100"/>
      <c r="BYE100"/>
      <c r="BYF100"/>
      <c r="BYG100"/>
      <c r="BYH100"/>
      <c r="BYI100"/>
      <c r="BYJ100"/>
      <c r="BYK100"/>
      <c r="BYL100"/>
      <c r="BYM100"/>
      <c r="BYN100"/>
      <c r="BYO100"/>
      <c r="BYP100"/>
      <c r="BYQ100"/>
      <c r="BYR100"/>
      <c r="BYS100"/>
      <c r="BYT100"/>
      <c r="BYU100"/>
      <c r="BYV100"/>
      <c r="BYW100"/>
      <c r="BYX100"/>
      <c r="BYY100"/>
      <c r="BYZ100"/>
      <c r="BZA100"/>
      <c r="BZB100"/>
      <c r="BZC100"/>
      <c r="BZD100"/>
      <c r="BZE100"/>
      <c r="BZF100"/>
      <c r="BZG100"/>
      <c r="BZH100"/>
      <c r="BZI100"/>
      <c r="BZJ100"/>
      <c r="BZK100"/>
      <c r="BZL100"/>
      <c r="BZM100"/>
      <c r="BZN100"/>
      <c r="BZO100"/>
      <c r="BZP100"/>
      <c r="BZQ100"/>
      <c r="BZR100"/>
      <c r="BZS100"/>
      <c r="BZT100"/>
      <c r="BZU100"/>
      <c r="BZV100"/>
      <c r="BZW100"/>
      <c r="BZX100"/>
      <c r="BZY100"/>
      <c r="BZZ100"/>
      <c r="CAA100"/>
      <c r="CAB100"/>
      <c r="CAC100"/>
      <c r="CAD100"/>
      <c r="CAE100"/>
      <c r="CAF100"/>
      <c r="CAG100"/>
      <c r="CAH100"/>
      <c r="CAI100"/>
      <c r="CAJ100"/>
      <c r="CAK100"/>
      <c r="CAL100"/>
      <c r="CAM100"/>
      <c r="CAN100"/>
      <c r="CAO100"/>
      <c r="CAP100"/>
      <c r="CAQ100"/>
      <c r="CAR100"/>
      <c r="CAS100"/>
      <c r="CAT100"/>
      <c r="CAU100"/>
      <c r="CAV100"/>
      <c r="CAW100"/>
      <c r="CAX100"/>
      <c r="CAY100"/>
      <c r="CAZ100"/>
      <c r="CBA100"/>
      <c r="CBB100"/>
      <c r="CBC100"/>
      <c r="CBD100"/>
      <c r="CBE100"/>
      <c r="CBF100"/>
      <c r="CBG100"/>
      <c r="CBH100"/>
      <c r="CBI100"/>
      <c r="CBJ100"/>
      <c r="CBK100"/>
      <c r="CBL100"/>
      <c r="CBM100"/>
      <c r="CBN100"/>
      <c r="CBO100"/>
      <c r="CBP100"/>
      <c r="CBQ100"/>
      <c r="CBR100"/>
      <c r="CBS100"/>
      <c r="CBT100"/>
      <c r="CBU100"/>
      <c r="CBV100"/>
      <c r="CBW100"/>
      <c r="CBX100"/>
      <c r="CBY100"/>
      <c r="CBZ100"/>
      <c r="CCA100"/>
      <c r="CCB100"/>
      <c r="CCC100"/>
      <c r="CCD100"/>
      <c r="CCE100"/>
      <c r="CCF100"/>
      <c r="CCG100"/>
      <c r="CCH100"/>
      <c r="CCI100"/>
      <c r="CCJ100"/>
      <c r="CCK100"/>
      <c r="CCL100"/>
      <c r="CCM100"/>
      <c r="CCN100"/>
      <c r="CCO100"/>
      <c r="CCP100"/>
      <c r="CCQ100"/>
      <c r="CCR100"/>
      <c r="CCS100"/>
      <c r="CCT100"/>
      <c r="CCU100"/>
      <c r="CCV100"/>
      <c r="CCW100"/>
      <c r="CCX100"/>
      <c r="CCY100"/>
      <c r="CCZ100"/>
      <c r="CDA100"/>
      <c r="CDB100"/>
      <c r="CDC100"/>
      <c r="CDD100"/>
      <c r="CDE100"/>
      <c r="CDF100"/>
      <c r="CDG100"/>
      <c r="CDH100"/>
      <c r="CDI100"/>
      <c r="CDJ100"/>
      <c r="CDK100"/>
      <c r="CDL100"/>
      <c r="CDM100"/>
      <c r="CDN100"/>
      <c r="CDO100"/>
      <c r="CDP100"/>
      <c r="CDQ100"/>
      <c r="CDR100"/>
      <c r="CDS100"/>
      <c r="CDT100"/>
      <c r="CDU100"/>
      <c r="CDV100"/>
      <c r="CDW100"/>
      <c r="CDX100"/>
      <c r="CDY100"/>
      <c r="CDZ100"/>
      <c r="CEA100"/>
      <c r="CEB100"/>
      <c r="CEC100"/>
      <c r="CED100"/>
      <c r="CEE100"/>
      <c r="CEF100"/>
      <c r="CEG100"/>
      <c r="CEH100"/>
      <c r="CEI100"/>
      <c r="CEJ100"/>
      <c r="CEK100"/>
      <c r="CEL100"/>
      <c r="CEM100"/>
      <c r="CEN100"/>
      <c r="CEO100"/>
      <c r="CEP100"/>
      <c r="CEQ100"/>
      <c r="CER100"/>
      <c r="CES100"/>
      <c r="CET100"/>
      <c r="CEU100"/>
      <c r="CEV100"/>
      <c r="CEW100"/>
      <c r="CEX100"/>
      <c r="CEY100"/>
      <c r="CEZ100"/>
      <c r="CFA100"/>
      <c r="CFB100"/>
      <c r="CFC100"/>
      <c r="CFD100"/>
      <c r="CFE100"/>
      <c r="CFF100"/>
      <c r="CFG100"/>
      <c r="CFH100"/>
      <c r="CFI100"/>
      <c r="CFJ100"/>
      <c r="CFK100"/>
      <c r="CFL100"/>
      <c r="CFM100"/>
      <c r="CFN100"/>
      <c r="CFO100"/>
      <c r="CFP100"/>
      <c r="CFQ100"/>
      <c r="CFR100"/>
      <c r="CFS100"/>
      <c r="CFT100"/>
      <c r="CFU100"/>
      <c r="CFV100"/>
      <c r="CFW100"/>
      <c r="CFX100"/>
      <c r="CFY100"/>
      <c r="CFZ100"/>
      <c r="CGA100"/>
      <c r="CGB100"/>
      <c r="CGC100"/>
      <c r="CGD100"/>
      <c r="CGE100"/>
      <c r="CGF100"/>
      <c r="CGG100"/>
      <c r="CGH100"/>
      <c r="CGI100"/>
      <c r="CGJ100"/>
      <c r="CGK100"/>
      <c r="CGL100"/>
      <c r="CGM100"/>
      <c r="CGN100"/>
      <c r="CGO100"/>
      <c r="CGP100"/>
      <c r="CGQ100"/>
      <c r="CGR100"/>
      <c r="CGS100"/>
      <c r="CGT100"/>
      <c r="CGU100"/>
      <c r="CGV100"/>
      <c r="CGW100"/>
      <c r="CGX100"/>
      <c r="CGY100"/>
      <c r="CGZ100"/>
      <c r="CHA100"/>
      <c r="CHB100"/>
      <c r="CHC100"/>
      <c r="CHD100"/>
      <c r="CHE100"/>
      <c r="CHF100"/>
      <c r="CHG100"/>
      <c r="CHH100"/>
      <c r="CHI100"/>
      <c r="CHJ100"/>
      <c r="CHK100"/>
      <c r="CHL100"/>
      <c r="CHM100"/>
      <c r="CHN100"/>
      <c r="CHO100"/>
      <c r="CHP100"/>
      <c r="CHQ100"/>
      <c r="CHR100"/>
      <c r="CHS100"/>
      <c r="CHT100"/>
      <c r="CHU100"/>
      <c r="CHV100"/>
      <c r="CHW100"/>
      <c r="CHX100"/>
      <c r="CHY100"/>
      <c r="CHZ100"/>
      <c r="CIA100"/>
      <c r="CIB100"/>
      <c r="CIC100"/>
      <c r="CID100"/>
      <c r="CIE100"/>
      <c r="CIF100"/>
      <c r="CIG100"/>
      <c r="CIH100"/>
      <c r="CII100"/>
      <c r="CIJ100"/>
      <c r="CIK100"/>
      <c r="CIL100"/>
      <c r="CIM100"/>
      <c r="CIN100"/>
      <c r="CIO100"/>
      <c r="CIP100"/>
      <c r="CIQ100"/>
      <c r="CIR100"/>
      <c r="CIS100"/>
      <c r="CIT100"/>
      <c r="CIU100"/>
      <c r="CIV100"/>
      <c r="CIW100"/>
      <c r="CIX100"/>
      <c r="CIY100"/>
      <c r="CIZ100"/>
      <c r="CJA100"/>
      <c r="CJB100"/>
      <c r="CJC100"/>
      <c r="CJD100"/>
      <c r="CJE100"/>
      <c r="CJF100"/>
      <c r="CJG100"/>
      <c r="CJH100"/>
      <c r="CJI100"/>
      <c r="CJJ100"/>
      <c r="CJK100"/>
      <c r="CJL100"/>
      <c r="CJM100"/>
      <c r="CJN100"/>
      <c r="CJO100"/>
      <c r="CJP100"/>
      <c r="CJQ100"/>
      <c r="CJR100"/>
      <c r="CJS100"/>
      <c r="CJT100"/>
      <c r="CJU100"/>
      <c r="CJV100"/>
      <c r="CJW100"/>
      <c r="CJX100"/>
      <c r="CJY100"/>
      <c r="CJZ100"/>
      <c r="CKA100"/>
      <c r="CKB100"/>
      <c r="CKC100"/>
      <c r="CKD100"/>
      <c r="CKE100"/>
      <c r="CKF100"/>
      <c r="CKG100"/>
      <c r="CKH100"/>
      <c r="CKI100"/>
      <c r="CKJ100"/>
      <c r="CKK100"/>
      <c r="CKL100"/>
      <c r="CKM100"/>
      <c r="CKN100"/>
      <c r="CKO100"/>
      <c r="CKP100"/>
      <c r="CKQ100"/>
      <c r="CKR100"/>
      <c r="CKS100"/>
      <c r="CKT100"/>
      <c r="CKU100"/>
      <c r="CKV100"/>
      <c r="CKW100"/>
      <c r="CKX100"/>
      <c r="CKY100"/>
      <c r="CKZ100"/>
      <c r="CLA100"/>
      <c r="CLB100"/>
      <c r="CLC100"/>
      <c r="CLD100"/>
      <c r="CLE100"/>
      <c r="CLF100"/>
      <c r="CLG100"/>
      <c r="CLH100"/>
      <c r="CLI100"/>
      <c r="CLJ100"/>
      <c r="CLK100"/>
      <c r="CLL100"/>
      <c r="CLM100"/>
      <c r="CLN100"/>
      <c r="CLO100"/>
      <c r="CLP100"/>
      <c r="CLQ100"/>
      <c r="CLR100"/>
      <c r="CLS100"/>
      <c r="CLT100"/>
      <c r="CLU100"/>
      <c r="CLV100"/>
      <c r="CLW100"/>
      <c r="CLX100"/>
      <c r="CLY100"/>
      <c r="CLZ100"/>
      <c r="CMA100"/>
      <c r="CMB100"/>
      <c r="CMC100"/>
      <c r="CMD100"/>
      <c r="CME100"/>
      <c r="CMF100"/>
      <c r="CMG100"/>
      <c r="CMH100"/>
      <c r="CMI100"/>
      <c r="CMJ100"/>
      <c r="CMK100"/>
      <c r="CML100"/>
      <c r="CMM100"/>
      <c r="CMN100"/>
      <c r="CMO100"/>
      <c r="CMP100"/>
      <c r="CMQ100"/>
      <c r="CMR100"/>
      <c r="CMS100"/>
      <c r="CMT100"/>
      <c r="CMU100"/>
      <c r="CMV100"/>
      <c r="CMW100"/>
      <c r="CMX100"/>
      <c r="CMY100"/>
      <c r="CMZ100"/>
      <c r="CNA100"/>
      <c r="CNB100"/>
      <c r="CNC100"/>
      <c r="CND100"/>
      <c r="CNE100"/>
      <c r="CNF100"/>
      <c r="CNG100"/>
      <c r="CNH100"/>
      <c r="CNI100"/>
      <c r="CNJ100"/>
      <c r="CNK100"/>
      <c r="CNL100"/>
      <c r="CNM100"/>
      <c r="CNN100"/>
      <c r="CNO100"/>
      <c r="CNP100"/>
      <c r="CNQ100"/>
      <c r="CNR100"/>
      <c r="CNS100"/>
      <c r="CNT100"/>
      <c r="CNU100"/>
      <c r="CNV100"/>
      <c r="CNW100"/>
      <c r="CNX100"/>
      <c r="CNY100"/>
      <c r="CNZ100"/>
      <c r="COA100"/>
      <c r="COB100"/>
      <c r="COC100"/>
      <c r="COD100"/>
      <c r="COE100"/>
      <c r="COF100"/>
      <c r="COG100"/>
      <c r="COH100"/>
      <c r="COI100"/>
      <c r="COJ100"/>
      <c r="COK100"/>
      <c r="COL100"/>
      <c r="COM100"/>
      <c r="CON100"/>
      <c r="COO100"/>
      <c r="COP100"/>
      <c r="COQ100"/>
      <c r="COR100"/>
      <c r="COS100"/>
      <c r="COT100"/>
      <c r="COU100"/>
      <c r="COV100"/>
      <c r="COW100"/>
      <c r="COX100"/>
      <c r="COY100"/>
      <c r="COZ100"/>
      <c r="CPA100"/>
      <c r="CPB100"/>
      <c r="CPC100"/>
      <c r="CPD100"/>
      <c r="CPE100"/>
      <c r="CPF100"/>
      <c r="CPG100"/>
      <c r="CPH100"/>
      <c r="CPI100"/>
      <c r="CPJ100"/>
      <c r="CPK100"/>
      <c r="CPL100"/>
      <c r="CPM100"/>
      <c r="CPN100"/>
      <c r="CPO100"/>
      <c r="CPP100"/>
      <c r="CPQ100"/>
      <c r="CPR100"/>
      <c r="CPS100"/>
      <c r="CPT100"/>
      <c r="CPU100"/>
      <c r="CPV100"/>
      <c r="CPW100"/>
      <c r="CPX100"/>
      <c r="CPY100"/>
      <c r="CPZ100"/>
      <c r="CQA100"/>
      <c r="CQB100"/>
      <c r="CQC100"/>
      <c r="CQD100"/>
      <c r="CQE100"/>
      <c r="CQF100"/>
      <c r="CQG100"/>
      <c r="CQH100"/>
      <c r="CQI100"/>
      <c r="CQJ100"/>
      <c r="CQK100"/>
      <c r="CQL100"/>
      <c r="CQM100"/>
      <c r="CQN100"/>
      <c r="CQO100"/>
      <c r="CQP100"/>
      <c r="CQQ100"/>
      <c r="CQR100"/>
      <c r="CQS100"/>
      <c r="CQT100"/>
      <c r="CQU100"/>
      <c r="CQV100"/>
      <c r="CQW100"/>
      <c r="CQX100"/>
      <c r="CQY100"/>
      <c r="CQZ100"/>
      <c r="CRA100"/>
      <c r="CRB100"/>
      <c r="CRC100"/>
      <c r="CRD100"/>
      <c r="CRE100"/>
      <c r="CRF100"/>
      <c r="CRG100"/>
      <c r="CRH100"/>
      <c r="CRI100"/>
      <c r="CRJ100"/>
      <c r="CRK100"/>
      <c r="CRL100"/>
      <c r="CRM100"/>
      <c r="CRN100"/>
      <c r="CRO100"/>
      <c r="CRP100"/>
      <c r="CRQ100"/>
      <c r="CRR100"/>
      <c r="CRS100"/>
      <c r="CRT100"/>
      <c r="CRU100"/>
    </row>
    <row r="101" spans="2:2517" s="28" customFormat="1" ht="18" hidden="1" customHeight="1" x14ac:dyDescent="0.25">
      <c r="B101" s="17"/>
      <c r="C101" s="17"/>
      <c r="D101" s="17"/>
      <c r="E101" s="17"/>
      <c r="F101" s="17"/>
      <c r="G101" s="17" t="s">
        <v>23</v>
      </c>
      <c r="H101" s="17" t="s">
        <v>14</v>
      </c>
      <c r="I101" s="17"/>
      <c r="J101" s="17"/>
      <c r="K101" s="13"/>
      <c r="L101" s="17" t="s">
        <v>23</v>
      </c>
      <c r="M101" s="17" t="s">
        <v>14</v>
      </c>
      <c r="N101" s="17"/>
      <c r="O101" s="17"/>
      <c r="P101" s="13"/>
      <c r="Q101" s="17" t="s">
        <v>23</v>
      </c>
      <c r="R101" s="17" t="s">
        <v>14</v>
      </c>
      <c r="S101" s="16">
        <f t="shared" si="15"/>
        <v>0</v>
      </c>
      <c r="T101" s="16">
        <f t="shared" si="15"/>
        <v>0.03</v>
      </c>
      <c r="U101" s="16">
        <f t="shared" si="15"/>
        <v>0.03</v>
      </c>
      <c r="V101" s="16">
        <f t="shared" si="15"/>
        <v>0.03</v>
      </c>
      <c r="W101" s="16">
        <f t="shared" si="15"/>
        <v>0.03</v>
      </c>
      <c r="X101" s="17"/>
      <c r="Y101" s="33">
        <f t="shared" si="16"/>
        <v>15594</v>
      </c>
      <c r="Z101" s="33">
        <f t="shared" si="16"/>
        <v>15594</v>
      </c>
      <c r="AA101" s="33">
        <f t="shared" si="16"/>
        <v>16062</v>
      </c>
      <c r="AB101" s="33">
        <f t="shared" si="16"/>
        <v>16545</v>
      </c>
      <c r="AC101" s="33">
        <f t="shared" si="16"/>
        <v>17043</v>
      </c>
      <c r="AD101" s="33">
        <f t="shared" si="16"/>
        <v>17556</v>
      </c>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c r="AMG101"/>
      <c r="AMH101"/>
      <c r="AMI101"/>
      <c r="AMJ101"/>
      <c r="AMK101"/>
      <c r="AML101"/>
      <c r="AMM101"/>
      <c r="AMN101"/>
      <c r="AMO101"/>
      <c r="AMP101"/>
      <c r="AMQ101"/>
      <c r="AMR101"/>
      <c r="AMS101"/>
      <c r="AMT101"/>
      <c r="AMU101"/>
      <c r="AMV101"/>
      <c r="AMW101"/>
      <c r="AMX101"/>
      <c r="AMY101"/>
      <c r="AMZ101"/>
      <c r="ANA101"/>
      <c r="ANB101"/>
      <c r="ANC101"/>
      <c r="AND101"/>
      <c r="ANE101"/>
      <c r="ANF101"/>
      <c r="ANG101"/>
      <c r="ANH101"/>
      <c r="ANI101"/>
      <c r="ANJ101"/>
      <c r="ANK101"/>
      <c r="ANL101"/>
      <c r="ANM101"/>
      <c r="ANN101"/>
      <c r="ANO101"/>
      <c r="ANP101"/>
      <c r="ANQ101"/>
      <c r="ANR101"/>
      <c r="ANS101"/>
      <c r="ANT101"/>
      <c r="ANU101"/>
      <c r="ANV101"/>
      <c r="ANW101"/>
      <c r="ANX101"/>
      <c r="ANY101"/>
      <c r="ANZ101"/>
      <c r="AOA101"/>
      <c r="AOB101"/>
      <c r="AOC101"/>
      <c r="AOD101"/>
      <c r="AOE101"/>
      <c r="AOF101"/>
      <c r="AOG101"/>
      <c r="AOH101"/>
      <c r="AOI101"/>
      <c r="AOJ101"/>
      <c r="AOK101"/>
      <c r="AOL101"/>
      <c r="AOM101"/>
      <c r="AON101"/>
      <c r="AOO101"/>
      <c r="AOP101"/>
      <c r="AOQ101"/>
      <c r="AOR101"/>
      <c r="AOS101"/>
      <c r="AOT101"/>
      <c r="AOU101"/>
      <c r="AOV101"/>
      <c r="AOW101"/>
      <c r="AOX101"/>
      <c r="AOY101"/>
      <c r="AOZ101"/>
      <c r="APA101"/>
      <c r="APB101"/>
      <c r="APC101"/>
      <c r="APD101"/>
      <c r="APE101"/>
      <c r="APF101"/>
      <c r="APG101"/>
      <c r="APH101"/>
      <c r="API101"/>
      <c r="APJ101"/>
      <c r="APK101"/>
      <c r="APL101"/>
      <c r="APM101"/>
      <c r="APN101"/>
      <c r="APO101"/>
      <c r="APP101"/>
      <c r="APQ101"/>
      <c r="APR101"/>
      <c r="APS101"/>
      <c r="APT101"/>
      <c r="APU101"/>
      <c r="APV101"/>
      <c r="APW101"/>
      <c r="APX101"/>
      <c r="APY101"/>
      <c r="APZ101"/>
      <c r="AQA101"/>
      <c r="AQB101"/>
      <c r="AQC101"/>
      <c r="AQD101"/>
      <c r="AQE101"/>
      <c r="AQF101"/>
      <c r="AQG101"/>
      <c r="AQH101"/>
      <c r="AQI101"/>
      <c r="AQJ101"/>
      <c r="AQK101"/>
      <c r="AQL101"/>
      <c r="AQM101"/>
      <c r="AQN101"/>
      <c r="AQO101"/>
      <c r="AQP101"/>
      <c r="AQQ101"/>
      <c r="AQR101"/>
      <c r="AQS101"/>
      <c r="AQT101"/>
      <c r="AQU101"/>
      <c r="AQV101"/>
      <c r="AQW101"/>
      <c r="AQX101"/>
      <c r="AQY101"/>
      <c r="AQZ101"/>
      <c r="ARA101"/>
      <c r="ARB101"/>
      <c r="ARC101"/>
      <c r="ARD101"/>
      <c r="ARE101"/>
      <c r="ARF101"/>
      <c r="ARG101"/>
      <c r="ARH101"/>
      <c r="ARI101"/>
      <c r="ARJ101"/>
      <c r="ARK101"/>
      <c r="ARL101"/>
      <c r="ARM101"/>
      <c r="ARN101"/>
      <c r="ARO101"/>
      <c r="ARP101"/>
      <c r="ARQ101"/>
      <c r="ARR101"/>
      <c r="ARS101"/>
      <c r="ART101"/>
      <c r="ARU101"/>
      <c r="ARV101"/>
      <c r="ARW101"/>
      <c r="ARX101"/>
      <c r="ARY101"/>
      <c r="ARZ101"/>
      <c r="ASA101"/>
      <c r="ASB101"/>
      <c r="ASC101"/>
      <c r="ASD101"/>
      <c r="ASE101"/>
      <c r="ASF101"/>
      <c r="ASG101"/>
      <c r="ASH101"/>
      <c r="ASI101"/>
      <c r="ASJ101"/>
      <c r="ASK101"/>
      <c r="ASL101"/>
      <c r="ASM101"/>
      <c r="ASN101"/>
      <c r="ASO101"/>
      <c r="ASP101"/>
      <c r="ASQ101"/>
      <c r="ASR101"/>
      <c r="ASS101"/>
      <c r="AST101"/>
      <c r="ASU101"/>
      <c r="ASV101"/>
      <c r="ASW101"/>
      <c r="ASX101"/>
      <c r="ASY101"/>
      <c r="ASZ101"/>
      <c r="ATA101"/>
      <c r="ATB101"/>
      <c r="ATC101"/>
      <c r="ATD101"/>
      <c r="ATE101"/>
      <c r="ATF101"/>
      <c r="ATG101"/>
      <c r="ATH101"/>
      <c r="ATI101"/>
      <c r="ATJ101"/>
      <c r="ATK101"/>
      <c r="ATL101"/>
      <c r="ATM101"/>
      <c r="ATN101"/>
      <c r="ATO101"/>
      <c r="ATP101"/>
      <c r="ATQ101"/>
      <c r="ATR101"/>
      <c r="ATS101"/>
      <c r="ATT101"/>
      <c r="ATU101"/>
      <c r="ATV101"/>
      <c r="ATW101"/>
      <c r="ATX101"/>
      <c r="ATY101"/>
      <c r="ATZ101"/>
      <c r="AUA101"/>
      <c r="AUB101"/>
      <c r="AUC101"/>
      <c r="AUD101"/>
      <c r="AUE101"/>
      <c r="AUF101"/>
      <c r="AUG101"/>
      <c r="AUH101"/>
      <c r="AUI101"/>
      <c r="AUJ101"/>
      <c r="AUK101"/>
      <c r="AUL101"/>
      <c r="AUM101"/>
      <c r="AUN101"/>
      <c r="AUO101"/>
      <c r="AUP101"/>
      <c r="AUQ101"/>
      <c r="AUR101"/>
      <c r="AUS101"/>
      <c r="AUT101"/>
      <c r="AUU101"/>
      <c r="AUV101"/>
      <c r="AUW101"/>
      <c r="AUX101"/>
      <c r="AUY101"/>
      <c r="AUZ101"/>
      <c r="AVA101"/>
      <c r="AVB101"/>
      <c r="AVC101"/>
      <c r="AVD101"/>
      <c r="AVE101"/>
      <c r="AVF101"/>
      <c r="AVG101"/>
      <c r="AVH101"/>
      <c r="AVI101"/>
      <c r="AVJ101"/>
      <c r="AVK101"/>
      <c r="AVL101"/>
      <c r="AVM101"/>
      <c r="AVN101"/>
      <c r="AVO101"/>
      <c r="AVP101"/>
      <c r="AVQ101"/>
      <c r="AVR101"/>
      <c r="AVS101"/>
      <c r="AVT101"/>
      <c r="AVU101"/>
      <c r="AVV101"/>
      <c r="AVW101"/>
      <c r="AVX101"/>
      <c r="AVY101"/>
      <c r="AVZ101"/>
      <c r="AWA101"/>
      <c r="AWB101"/>
      <c r="AWC101"/>
      <c r="AWD101"/>
      <c r="AWE101"/>
      <c r="AWF101"/>
      <c r="AWG101"/>
      <c r="AWH101"/>
      <c r="AWI101"/>
      <c r="AWJ101"/>
      <c r="AWK101"/>
      <c r="AWL101"/>
      <c r="AWM101"/>
      <c r="AWN101"/>
      <c r="AWO101"/>
      <c r="AWP101"/>
      <c r="AWQ101"/>
      <c r="AWR101"/>
      <c r="AWS101"/>
      <c r="AWT101"/>
      <c r="AWU101"/>
      <c r="AWV101"/>
      <c r="AWW101"/>
      <c r="AWX101"/>
      <c r="AWY101"/>
      <c r="AWZ101"/>
      <c r="AXA101"/>
      <c r="AXB101"/>
      <c r="AXC101"/>
      <c r="AXD101"/>
      <c r="AXE101"/>
      <c r="AXF101"/>
      <c r="AXG101"/>
      <c r="AXH101"/>
      <c r="AXI101"/>
      <c r="AXJ101"/>
      <c r="AXK101"/>
      <c r="AXL101"/>
      <c r="AXM101"/>
      <c r="AXN101"/>
      <c r="AXO101"/>
      <c r="AXP101"/>
      <c r="AXQ101"/>
      <c r="AXR101"/>
      <c r="AXS101"/>
      <c r="AXT101"/>
      <c r="AXU101"/>
      <c r="AXV101"/>
      <c r="AXW101"/>
      <c r="AXX101"/>
      <c r="AXY101"/>
      <c r="AXZ101"/>
      <c r="AYA101"/>
      <c r="AYB101"/>
      <c r="AYC101"/>
      <c r="AYD101"/>
      <c r="AYE101"/>
      <c r="AYF101"/>
      <c r="AYG101"/>
      <c r="AYH101"/>
      <c r="AYI101"/>
      <c r="AYJ101"/>
      <c r="AYK101"/>
      <c r="AYL101"/>
      <c r="AYM101"/>
      <c r="AYN101"/>
      <c r="AYO101"/>
      <c r="AYP101"/>
      <c r="AYQ101"/>
      <c r="AYR101"/>
      <c r="AYS101"/>
      <c r="AYT101"/>
      <c r="AYU101"/>
      <c r="AYV101"/>
      <c r="AYW101"/>
      <c r="AYX101"/>
      <c r="AYY101"/>
      <c r="AYZ101"/>
      <c r="AZA101"/>
      <c r="AZB101"/>
      <c r="AZC101"/>
      <c r="AZD101"/>
      <c r="AZE101"/>
      <c r="AZF101"/>
      <c r="AZG101"/>
      <c r="AZH101"/>
      <c r="AZI101"/>
      <c r="AZJ101"/>
      <c r="AZK101"/>
      <c r="AZL101"/>
      <c r="AZM101"/>
      <c r="AZN101"/>
      <c r="AZO101"/>
      <c r="AZP101"/>
      <c r="AZQ101"/>
      <c r="AZR101"/>
      <c r="AZS101"/>
      <c r="AZT101"/>
      <c r="AZU101"/>
      <c r="AZV101"/>
      <c r="AZW101"/>
      <c r="AZX101"/>
      <c r="AZY101"/>
      <c r="AZZ101"/>
      <c r="BAA101"/>
      <c r="BAB101"/>
      <c r="BAC101"/>
      <c r="BAD101"/>
      <c r="BAE101"/>
      <c r="BAF101"/>
      <c r="BAG101"/>
      <c r="BAH101"/>
      <c r="BAI101"/>
      <c r="BAJ101"/>
      <c r="BAK101"/>
      <c r="BAL101"/>
      <c r="BAM101"/>
      <c r="BAN101"/>
      <c r="BAO101"/>
      <c r="BAP101"/>
      <c r="BAQ101"/>
      <c r="BAR101"/>
      <c r="BAS101"/>
      <c r="BAT101"/>
      <c r="BAU101"/>
      <c r="BAV101"/>
      <c r="BAW101"/>
      <c r="BAX101"/>
      <c r="BAY101"/>
      <c r="BAZ101"/>
      <c r="BBA101"/>
      <c r="BBB101"/>
      <c r="BBC101"/>
      <c r="BBD101"/>
      <c r="BBE101"/>
      <c r="BBF101"/>
      <c r="BBG101"/>
      <c r="BBH101"/>
      <c r="BBI101"/>
      <c r="BBJ101"/>
      <c r="BBK101"/>
      <c r="BBL101"/>
      <c r="BBM101"/>
      <c r="BBN101"/>
      <c r="BBO101"/>
      <c r="BBP101"/>
      <c r="BBQ101"/>
      <c r="BBR101"/>
      <c r="BBS101"/>
      <c r="BBT101"/>
      <c r="BBU101"/>
      <c r="BBV101"/>
      <c r="BBW101"/>
      <c r="BBX101"/>
      <c r="BBY101"/>
      <c r="BBZ101"/>
      <c r="BCA101"/>
      <c r="BCB101"/>
      <c r="BCC101"/>
      <c r="BCD101"/>
      <c r="BCE101"/>
      <c r="BCF101"/>
      <c r="BCG101"/>
      <c r="BCH101"/>
      <c r="BCI101"/>
      <c r="BCJ101"/>
      <c r="BCK101"/>
      <c r="BCL101"/>
      <c r="BCM101"/>
      <c r="BCN101"/>
      <c r="BCO101"/>
      <c r="BCP101"/>
      <c r="BCQ101"/>
      <c r="BCR101"/>
      <c r="BCS101"/>
      <c r="BCT101"/>
      <c r="BCU101"/>
      <c r="BCV101"/>
      <c r="BCW101"/>
      <c r="BCX101"/>
      <c r="BCY101"/>
      <c r="BCZ101"/>
      <c r="BDA101"/>
      <c r="BDB101"/>
      <c r="BDC101"/>
      <c r="BDD101"/>
      <c r="BDE101"/>
      <c r="BDF101"/>
      <c r="BDG101"/>
      <c r="BDH101"/>
      <c r="BDI101"/>
      <c r="BDJ101"/>
      <c r="BDK101"/>
      <c r="BDL101"/>
      <c r="BDM101"/>
      <c r="BDN101"/>
      <c r="BDO101"/>
      <c r="BDP101"/>
      <c r="BDQ101"/>
      <c r="BDR101"/>
      <c r="BDS101"/>
      <c r="BDT101"/>
      <c r="BDU101"/>
      <c r="BDV101"/>
      <c r="BDW101"/>
      <c r="BDX101"/>
      <c r="BDY101"/>
      <c r="BDZ101"/>
      <c r="BEA101"/>
      <c r="BEB101"/>
      <c r="BEC101"/>
      <c r="BED101"/>
      <c r="BEE101"/>
      <c r="BEF101"/>
      <c r="BEG101"/>
      <c r="BEH101"/>
      <c r="BEI101"/>
      <c r="BEJ101"/>
      <c r="BEK101"/>
      <c r="BEL101"/>
      <c r="BEM101"/>
      <c r="BEN101"/>
      <c r="BEO101"/>
      <c r="BEP101"/>
      <c r="BEQ101"/>
      <c r="BER101"/>
      <c r="BES101"/>
      <c r="BET101"/>
      <c r="BEU101"/>
      <c r="BEV101"/>
      <c r="BEW101"/>
      <c r="BEX101"/>
      <c r="BEY101"/>
      <c r="BEZ101"/>
      <c r="BFA101"/>
      <c r="BFB101"/>
      <c r="BFC101"/>
      <c r="BFD101"/>
      <c r="BFE101"/>
      <c r="BFF101"/>
      <c r="BFG101"/>
      <c r="BFH101"/>
      <c r="BFI101"/>
      <c r="BFJ101"/>
      <c r="BFK101"/>
      <c r="BFL101"/>
      <c r="BFM101"/>
      <c r="BFN101"/>
      <c r="BFO101"/>
      <c r="BFP101"/>
      <c r="BFQ101"/>
      <c r="BFR101"/>
      <c r="BFS101"/>
      <c r="BFT101"/>
      <c r="BFU101"/>
      <c r="BFV101"/>
      <c r="BFW101"/>
      <c r="BFX101"/>
      <c r="BFY101"/>
      <c r="BFZ101"/>
      <c r="BGA101"/>
      <c r="BGB101"/>
      <c r="BGC101"/>
      <c r="BGD101"/>
      <c r="BGE101"/>
      <c r="BGF101"/>
      <c r="BGG101"/>
      <c r="BGH101"/>
      <c r="BGI101"/>
      <c r="BGJ101"/>
      <c r="BGK101"/>
      <c r="BGL101"/>
      <c r="BGM101"/>
      <c r="BGN101"/>
      <c r="BGO101"/>
      <c r="BGP101"/>
      <c r="BGQ101"/>
      <c r="BGR101"/>
      <c r="BGS101"/>
      <c r="BGT101"/>
      <c r="BGU101"/>
      <c r="BGV101"/>
      <c r="BGW101"/>
      <c r="BGX101"/>
      <c r="BGY101"/>
      <c r="BGZ101"/>
      <c r="BHA101"/>
      <c r="BHB101"/>
      <c r="BHC101"/>
      <c r="BHD101"/>
      <c r="BHE101"/>
      <c r="BHF101"/>
      <c r="BHG101"/>
      <c r="BHH101"/>
      <c r="BHI101"/>
      <c r="BHJ101"/>
      <c r="BHK101"/>
      <c r="BHL101"/>
      <c r="BHM101"/>
      <c r="BHN101"/>
      <c r="BHO101"/>
      <c r="BHP101"/>
      <c r="BHQ101"/>
      <c r="BHR101"/>
      <c r="BHS101"/>
      <c r="BHT101"/>
      <c r="BHU101"/>
      <c r="BHV101"/>
      <c r="BHW101"/>
      <c r="BHX101"/>
      <c r="BHY101"/>
      <c r="BHZ101"/>
      <c r="BIA101"/>
      <c r="BIB101"/>
      <c r="BIC101"/>
      <c r="BID101"/>
      <c r="BIE101"/>
      <c r="BIF101"/>
      <c r="BIG101"/>
      <c r="BIH101"/>
      <c r="BII101"/>
      <c r="BIJ101"/>
      <c r="BIK101"/>
      <c r="BIL101"/>
      <c r="BIM101"/>
      <c r="BIN101"/>
      <c r="BIO101"/>
      <c r="BIP101"/>
      <c r="BIQ101"/>
      <c r="BIR101"/>
      <c r="BIS101"/>
      <c r="BIT101"/>
      <c r="BIU101"/>
      <c r="BIV101"/>
      <c r="BIW101"/>
      <c r="BIX101"/>
      <c r="BIY101"/>
      <c r="BIZ101"/>
      <c r="BJA101"/>
      <c r="BJB101"/>
      <c r="BJC101"/>
      <c r="BJD101"/>
      <c r="BJE101"/>
      <c r="BJF101"/>
      <c r="BJG101"/>
      <c r="BJH101"/>
      <c r="BJI101"/>
      <c r="BJJ101"/>
      <c r="BJK101"/>
      <c r="BJL101"/>
      <c r="BJM101"/>
      <c r="BJN101"/>
      <c r="BJO101"/>
      <c r="BJP101"/>
      <c r="BJQ101"/>
      <c r="BJR101"/>
      <c r="BJS101"/>
      <c r="BJT101"/>
      <c r="BJU101"/>
      <c r="BJV101"/>
      <c r="BJW101"/>
      <c r="BJX101"/>
      <c r="BJY101"/>
      <c r="BJZ101"/>
      <c r="BKA101"/>
      <c r="BKB101"/>
      <c r="BKC101"/>
      <c r="BKD101"/>
      <c r="BKE101"/>
      <c r="BKF101"/>
      <c r="BKG101"/>
      <c r="BKH101"/>
      <c r="BKI101"/>
      <c r="BKJ101"/>
      <c r="BKK101"/>
      <c r="BKL101"/>
      <c r="BKM101"/>
      <c r="BKN101"/>
      <c r="BKO101"/>
      <c r="BKP101"/>
      <c r="BKQ101"/>
      <c r="BKR101"/>
      <c r="BKS101"/>
      <c r="BKT101"/>
      <c r="BKU101"/>
      <c r="BKV101"/>
      <c r="BKW101"/>
      <c r="BKX101"/>
      <c r="BKY101"/>
      <c r="BKZ101"/>
      <c r="BLA101"/>
      <c r="BLB101"/>
      <c r="BLC101"/>
      <c r="BLD101"/>
      <c r="BLE101"/>
      <c r="BLF101"/>
      <c r="BLG101"/>
      <c r="BLH101"/>
      <c r="BLI101"/>
      <c r="BLJ101"/>
      <c r="BLK101"/>
      <c r="BLL101"/>
      <c r="BLM101"/>
      <c r="BLN101"/>
      <c r="BLO101"/>
      <c r="BLP101"/>
      <c r="BLQ101"/>
      <c r="BLR101"/>
      <c r="BLS101"/>
      <c r="BLT101"/>
      <c r="BLU101"/>
      <c r="BLV101"/>
      <c r="BLW101"/>
      <c r="BLX101"/>
      <c r="BLY101"/>
      <c r="BLZ101"/>
      <c r="BMA101"/>
      <c r="BMB101"/>
      <c r="BMC101"/>
      <c r="BMD101"/>
      <c r="BME101"/>
      <c r="BMF101"/>
      <c r="BMG101"/>
      <c r="BMH101"/>
      <c r="BMI101"/>
      <c r="BMJ101"/>
      <c r="BMK101"/>
      <c r="BML101"/>
      <c r="BMM101"/>
      <c r="BMN101"/>
      <c r="BMO101"/>
      <c r="BMP101"/>
      <c r="BMQ101"/>
      <c r="BMR101"/>
      <c r="BMS101"/>
      <c r="BMT101"/>
      <c r="BMU101"/>
      <c r="BMV101"/>
      <c r="BMW101"/>
      <c r="BMX101"/>
      <c r="BMY101"/>
      <c r="BMZ101"/>
      <c r="BNA101"/>
      <c r="BNB101"/>
      <c r="BNC101"/>
      <c r="BND101"/>
      <c r="BNE101"/>
      <c r="BNF101"/>
      <c r="BNG101"/>
      <c r="BNH101"/>
      <c r="BNI101"/>
      <c r="BNJ101"/>
      <c r="BNK101"/>
      <c r="BNL101"/>
      <c r="BNM101"/>
      <c r="BNN101"/>
      <c r="BNO101"/>
      <c r="BNP101"/>
      <c r="BNQ101"/>
      <c r="BNR101"/>
      <c r="BNS101"/>
      <c r="BNT101"/>
      <c r="BNU101"/>
      <c r="BNV101"/>
      <c r="BNW101"/>
      <c r="BNX101"/>
      <c r="BNY101"/>
      <c r="BNZ101"/>
      <c r="BOA101"/>
      <c r="BOB101"/>
      <c r="BOC101"/>
      <c r="BOD101"/>
      <c r="BOE101"/>
      <c r="BOF101"/>
      <c r="BOG101"/>
      <c r="BOH101"/>
      <c r="BOI101"/>
      <c r="BOJ101"/>
      <c r="BOK101"/>
      <c r="BOL101"/>
      <c r="BOM101"/>
      <c r="BON101"/>
      <c r="BOO101"/>
      <c r="BOP101"/>
      <c r="BOQ101"/>
      <c r="BOR101"/>
      <c r="BOS101"/>
      <c r="BOT101"/>
      <c r="BOU101"/>
      <c r="BOV101"/>
      <c r="BOW101"/>
      <c r="BOX101"/>
      <c r="BOY101"/>
      <c r="BOZ101"/>
      <c r="BPA101"/>
      <c r="BPB101"/>
      <c r="BPC101"/>
      <c r="BPD101"/>
      <c r="BPE101"/>
      <c r="BPF101"/>
      <c r="BPG101"/>
      <c r="BPH101"/>
      <c r="BPI101"/>
      <c r="BPJ101"/>
      <c r="BPK101"/>
      <c r="BPL101"/>
      <c r="BPM101"/>
      <c r="BPN101"/>
      <c r="BPO101"/>
      <c r="BPP101"/>
      <c r="BPQ101"/>
      <c r="BPR101"/>
      <c r="BPS101"/>
      <c r="BPT101"/>
      <c r="BPU101"/>
      <c r="BPV101"/>
      <c r="BPW101"/>
      <c r="BPX101"/>
      <c r="BPY101"/>
      <c r="BPZ101"/>
      <c r="BQA101"/>
      <c r="BQB101"/>
      <c r="BQC101"/>
      <c r="BQD101"/>
      <c r="BQE101"/>
      <c r="BQF101"/>
      <c r="BQG101"/>
      <c r="BQH101"/>
      <c r="BQI101"/>
      <c r="BQJ101"/>
      <c r="BQK101"/>
      <c r="BQL101"/>
      <c r="BQM101"/>
      <c r="BQN101"/>
      <c r="BQO101"/>
      <c r="BQP101"/>
      <c r="BQQ101"/>
      <c r="BQR101"/>
      <c r="BQS101"/>
      <c r="BQT101"/>
      <c r="BQU101"/>
      <c r="BQV101"/>
      <c r="BQW101"/>
      <c r="BQX101"/>
      <c r="BQY101"/>
      <c r="BQZ101"/>
      <c r="BRA101"/>
      <c r="BRB101"/>
      <c r="BRC101"/>
      <c r="BRD101"/>
      <c r="BRE101"/>
      <c r="BRF101"/>
      <c r="BRG101"/>
      <c r="BRH101"/>
      <c r="BRI101"/>
      <c r="BRJ101"/>
      <c r="BRK101"/>
      <c r="BRL101"/>
      <c r="BRM101"/>
      <c r="BRN101"/>
      <c r="BRO101"/>
      <c r="BRP101"/>
      <c r="BRQ101"/>
      <c r="BRR101"/>
      <c r="BRS101"/>
      <c r="BRT101"/>
      <c r="BRU101"/>
      <c r="BRV101"/>
      <c r="BRW101"/>
      <c r="BRX101"/>
      <c r="BRY101"/>
      <c r="BRZ101"/>
      <c r="BSA101"/>
      <c r="BSB101"/>
      <c r="BSC101"/>
      <c r="BSD101"/>
      <c r="BSE101"/>
      <c r="BSF101"/>
      <c r="BSG101"/>
      <c r="BSH101"/>
      <c r="BSI101"/>
      <c r="BSJ101"/>
      <c r="BSK101"/>
      <c r="BSL101"/>
      <c r="BSM101"/>
      <c r="BSN101"/>
      <c r="BSO101"/>
      <c r="BSP101"/>
      <c r="BSQ101"/>
      <c r="BSR101"/>
      <c r="BSS101"/>
      <c r="BST101"/>
      <c r="BSU101"/>
      <c r="BSV101"/>
      <c r="BSW101"/>
      <c r="BSX101"/>
      <c r="BSY101"/>
      <c r="BSZ101"/>
      <c r="BTA101"/>
      <c r="BTB101"/>
      <c r="BTC101"/>
      <c r="BTD101"/>
      <c r="BTE101"/>
      <c r="BTF101"/>
      <c r="BTG101"/>
      <c r="BTH101"/>
      <c r="BTI101"/>
      <c r="BTJ101"/>
      <c r="BTK101"/>
      <c r="BTL101"/>
      <c r="BTM101"/>
      <c r="BTN101"/>
      <c r="BTO101"/>
      <c r="BTP101"/>
      <c r="BTQ101"/>
      <c r="BTR101"/>
      <c r="BTS101"/>
      <c r="BTT101"/>
      <c r="BTU101"/>
      <c r="BTV101"/>
      <c r="BTW101"/>
      <c r="BTX101"/>
      <c r="BTY101"/>
      <c r="BTZ101"/>
      <c r="BUA101"/>
      <c r="BUB101"/>
      <c r="BUC101"/>
      <c r="BUD101"/>
      <c r="BUE101"/>
      <c r="BUF101"/>
      <c r="BUG101"/>
      <c r="BUH101"/>
      <c r="BUI101"/>
      <c r="BUJ101"/>
      <c r="BUK101"/>
      <c r="BUL101"/>
      <c r="BUM101"/>
      <c r="BUN101"/>
      <c r="BUO101"/>
      <c r="BUP101"/>
      <c r="BUQ101"/>
      <c r="BUR101"/>
      <c r="BUS101"/>
      <c r="BUT101"/>
      <c r="BUU101"/>
      <c r="BUV101"/>
      <c r="BUW101"/>
      <c r="BUX101"/>
      <c r="BUY101"/>
      <c r="BUZ101"/>
      <c r="BVA101"/>
      <c r="BVB101"/>
      <c r="BVC101"/>
      <c r="BVD101"/>
      <c r="BVE101"/>
      <c r="BVF101"/>
      <c r="BVG101"/>
      <c r="BVH101"/>
      <c r="BVI101"/>
      <c r="BVJ101"/>
      <c r="BVK101"/>
      <c r="BVL101"/>
      <c r="BVM101"/>
      <c r="BVN101"/>
      <c r="BVO101"/>
      <c r="BVP101"/>
      <c r="BVQ101"/>
      <c r="BVR101"/>
      <c r="BVS101"/>
      <c r="BVT101"/>
      <c r="BVU101"/>
      <c r="BVV101"/>
      <c r="BVW101"/>
      <c r="BVX101"/>
      <c r="BVY101"/>
      <c r="BVZ101"/>
      <c r="BWA101"/>
      <c r="BWB101"/>
      <c r="BWC101"/>
      <c r="BWD101"/>
      <c r="BWE101"/>
      <c r="BWF101"/>
      <c r="BWG101"/>
      <c r="BWH101"/>
      <c r="BWI101"/>
      <c r="BWJ101"/>
      <c r="BWK101"/>
      <c r="BWL101"/>
      <c r="BWM101"/>
      <c r="BWN101"/>
      <c r="BWO101"/>
      <c r="BWP101"/>
      <c r="BWQ101"/>
      <c r="BWR101"/>
      <c r="BWS101"/>
      <c r="BWT101"/>
      <c r="BWU101"/>
      <c r="BWV101"/>
      <c r="BWW101"/>
      <c r="BWX101"/>
      <c r="BWY101"/>
      <c r="BWZ101"/>
      <c r="BXA101"/>
      <c r="BXB101"/>
      <c r="BXC101"/>
      <c r="BXD101"/>
      <c r="BXE101"/>
      <c r="BXF101"/>
      <c r="BXG101"/>
      <c r="BXH101"/>
      <c r="BXI101"/>
      <c r="BXJ101"/>
      <c r="BXK101"/>
      <c r="BXL101"/>
      <c r="BXM101"/>
      <c r="BXN101"/>
      <c r="BXO101"/>
      <c r="BXP101"/>
      <c r="BXQ101"/>
      <c r="BXR101"/>
      <c r="BXS101"/>
      <c r="BXT101"/>
      <c r="BXU101"/>
      <c r="BXV101"/>
      <c r="BXW101"/>
      <c r="BXX101"/>
      <c r="BXY101"/>
      <c r="BXZ101"/>
      <c r="BYA101"/>
      <c r="BYB101"/>
      <c r="BYC101"/>
      <c r="BYD101"/>
      <c r="BYE101"/>
      <c r="BYF101"/>
      <c r="BYG101"/>
      <c r="BYH101"/>
      <c r="BYI101"/>
      <c r="BYJ101"/>
      <c r="BYK101"/>
      <c r="BYL101"/>
      <c r="BYM101"/>
      <c r="BYN101"/>
      <c r="BYO101"/>
      <c r="BYP101"/>
      <c r="BYQ101"/>
      <c r="BYR101"/>
      <c r="BYS101"/>
      <c r="BYT101"/>
      <c r="BYU101"/>
      <c r="BYV101"/>
      <c r="BYW101"/>
      <c r="BYX101"/>
      <c r="BYY101"/>
      <c r="BYZ101"/>
      <c r="BZA101"/>
      <c r="BZB101"/>
      <c r="BZC101"/>
      <c r="BZD101"/>
      <c r="BZE101"/>
      <c r="BZF101"/>
      <c r="BZG101"/>
      <c r="BZH101"/>
      <c r="BZI101"/>
      <c r="BZJ101"/>
      <c r="BZK101"/>
      <c r="BZL101"/>
      <c r="BZM101"/>
      <c r="BZN101"/>
      <c r="BZO101"/>
      <c r="BZP101"/>
      <c r="BZQ101"/>
      <c r="BZR101"/>
      <c r="BZS101"/>
      <c r="BZT101"/>
      <c r="BZU101"/>
      <c r="BZV101"/>
      <c r="BZW101"/>
      <c r="BZX101"/>
      <c r="BZY101"/>
      <c r="BZZ101"/>
      <c r="CAA101"/>
      <c r="CAB101"/>
      <c r="CAC101"/>
      <c r="CAD101"/>
      <c r="CAE101"/>
      <c r="CAF101"/>
      <c r="CAG101"/>
      <c r="CAH101"/>
      <c r="CAI101"/>
      <c r="CAJ101"/>
      <c r="CAK101"/>
      <c r="CAL101"/>
      <c r="CAM101"/>
      <c r="CAN101"/>
      <c r="CAO101"/>
      <c r="CAP101"/>
      <c r="CAQ101"/>
      <c r="CAR101"/>
      <c r="CAS101"/>
      <c r="CAT101"/>
      <c r="CAU101"/>
      <c r="CAV101"/>
      <c r="CAW101"/>
      <c r="CAX101"/>
      <c r="CAY101"/>
      <c r="CAZ101"/>
      <c r="CBA101"/>
      <c r="CBB101"/>
      <c r="CBC101"/>
      <c r="CBD101"/>
      <c r="CBE101"/>
      <c r="CBF101"/>
      <c r="CBG101"/>
      <c r="CBH101"/>
      <c r="CBI101"/>
      <c r="CBJ101"/>
      <c r="CBK101"/>
      <c r="CBL101"/>
      <c r="CBM101"/>
      <c r="CBN101"/>
      <c r="CBO101"/>
      <c r="CBP101"/>
      <c r="CBQ101"/>
      <c r="CBR101"/>
      <c r="CBS101"/>
      <c r="CBT101"/>
      <c r="CBU101"/>
      <c r="CBV101"/>
      <c r="CBW101"/>
      <c r="CBX101"/>
      <c r="CBY101"/>
      <c r="CBZ101"/>
      <c r="CCA101"/>
      <c r="CCB101"/>
      <c r="CCC101"/>
      <c r="CCD101"/>
      <c r="CCE101"/>
      <c r="CCF101"/>
      <c r="CCG101"/>
      <c r="CCH101"/>
      <c r="CCI101"/>
      <c r="CCJ101"/>
      <c r="CCK101"/>
      <c r="CCL101"/>
      <c r="CCM101"/>
      <c r="CCN101"/>
      <c r="CCO101"/>
      <c r="CCP101"/>
      <c r="CCQ101"/>
      <c r="CCR101"/>
      <c r="CCS101"/>
      <c r="CCT101"/>
      <c r="CCU101"/>
      <c r="CCV101"/>
      <c r="CCW101"/>
      <c r="CCX101"/>
      <c r="CCY101"/>
      <c r="CCZ101"/>
      <c r="CDA101"/>
      <c r="CDB101"/>
      <c r="CDC101"/>
      <c r="CDD101"/>
      <c r="CDE101"/>
      <c r="CDF101"/>
      <c r="CDG101"/>
      <c r="CDH101"/>
      <c r="CDI101"/>
      <c r="CDJ101"/>
      <c r="CDK101"/>
      <c r="CDL101"/>
      <c r="CDM101"/>
      <c r="CDN101"/>
      <c r="CDO101"/>
      <c r="CDP101"/>
      <c r="CDQ101"/>
      <c r="CDR101"/>
      <c r="CDS101"/>
      <c r="CDT101"/>
      <c r="CDU101"/>
      <c r="CDV101"/>
      <c r="CDW101"/>
      <c r="CDX101"/>
      <c r="CDY101"/>
      <c r="CDZ101"/>
      <c r="CEA101"/>
      <c r="CEB101"/>
      <c r="CEC101"/>
      <c r="CED101"/>
      <c r="CEE101"/>
      <c r="CEF101"/>
      <c r="CEG101"/>
      <c r="CEH101"/>
      <c r="CEI101"/>
      <c r="CEJ101"/>
      <c r="CEK101"/>
      <c r="CEL101"/>
      <c r="CEM101"/>
      <c r="CEN101"/>
      <c r="CEO101"/>
      <c r="CEP101"/>
      <c r="CEQ101"/>
      <c r="CER101"/>
      <c r="CES101"/>
      <c r="CET101"/>
      <c r="CEU101"/>
      <c r="CEV101"/>
      <c r="CEW101"/>
      <c r="CEX101"/>
      <c r="CEY101"/>
      <c r="CEZ101"/>
      <c r="CFA101"/>
      <c r="CFB101"/>
      <c r="CFC101"/>
      <c r="CFD101"/>
      <c r="CFE101"/>
      <c r="CFF101"/>
      <c r="CFG101"/>
      <c r="CFH101"/>
      <c r="CFI101"/>
      <c r="CFJ101"/>
      <c r="CFK101"/>
      <c r="CFL101"/>
      <c r="CFM101"/>
      <c r="CFN101"/>
      <c r="CFO101"/>
      <c r="CFP101"/>
      <c r="CFQ101"/>
      <c r="CFR101"/>
      <c r="CFS101"/>
      <c r="CFT101"/>
      <c r="CFU101"/>
      <c r="CFV101"/>
      <c r="CFW101"/>
      <c r="CFX101"/>
      <c r="CFY101"/>
      <c r="CFZ101"/>
      <c r="CGA101"/>
      <c r="CGB101"/>
      <c r="CGC101"/>
      <c r="CGD101"/>
      <c r="CGE101"/>
      <c r="CGF101"/>
      <c r="CGG101"/>
      <c r="CGH101"/>
      <c r="CGI101"/>
      <c r="CGJ101"/>
      <c r="CGK101"/>
      <c r="CGL101"/>
      <c r="CGM101"/>
      <c r="CGN101"/>
      <c r="CGO101"/>
      <c r="CGP101"/>
      <c r="CGQ101"/>
      <c r="CGR101"/>
      <c r="CGS101"/>
      <c r="CGT101"/>
      <c r="CGU101"/>
      <c r="CGV101"/>
      <c r="CGW101"/>
      <c r="CGX101"/>
      <c r="CGY101"/>
      <c r="CGZ101"/>
      <c r="CHA101"/>
      <c r="CHB101"/>
      <c r="CHC101"/>
      <c r="CHD101"/>
      <c r="CHE101"/>
      <c r="CHF101"/>
      <c r="CHG101"/>
      <c r="CHH101"/>
      <c r="CHI101"/>
      <c r="CHJ101"/>
      <c r="CHK101"/>
      <c r="CHL101"/>
      <c r="CHM101"/>
      <c r="CHN101"/>
      <c r="CHO101"/>
      <c r="CHP101"/>
      <c r="CHQ101"/>
      <c r="CHR101"/>
      <c r="CHS101"/>
      <c r="CHT101"/>
      <c r="CHU101"/>
      <c r="CHV101"/>
      <c r="CHW101"/>
      <c r="CHX101"/>
      <c r="CHY101"/>
      <c r="CHZ101"/>
      <c r="CIA101"/>
      <c r="CIB101"/>
      <c r="CIC101"/>
      <c r="CID101"/>
      <c r="CIE101"/>
      <c r="CIF101"/>
      <c r="CIG101"/>
      <c r="CIH101"/>
      <c r="CII101"/>
      <c r="CIJ101"/>
      <c r="CIK101"/>
      <c r="CIL101"/>
      <c r="CIM101"/>
      <c r="CIN101"/>
      <c r="CIO101"/>
      <c r="CIP101"/>
      <c r="CIQ101"/>
      <c r="CIR101"/>
      <c r="CIS101"/>
      <c r="CIT101"/>
      <c r="CIU101"/>
      <c r="CIV101"/>
      <c r="CIW101"/>
      <c r="CIX101"/>
      <c r="CIY101"/>
      <c r="CIZ101"/>
      <c r="CJA101"/>
      <c r="CJB101"/>
      <c r="CJC101"/>
      <c r="CJD101"/>
      <c r="CJE101"/>
      <c r="CJF101"/>
      <c r="CJG101"/>
      <c r="CJH101"/>
      <c r="CJI101"/>
      <c r="CJJ101"/>
      <c r="CJK101"/>
      <c r="CJL101"/>
      <c r="CJM101"/>
      <c r="CJN101"/>
      <c r="CJO101"/>
      <c r="CJP101"/>
      <c r="CJQ101"/>
      <c r="CJR101"/>
      <c r="CJS101"/>
      <c r="CJT101"/>
      <c r="CJU101"/>
      <c r="CJV101"/>
      <c r="CJW101"/>
      <c r="CJX101"/>
      <c r="CJY101"/>
      <c r="CJZ101"/>
      <c r="CKA101"/>
      <c r="CKB101"/>
      <c r="CKC101"/>
      <c r="CKD101"/>
      <c r="CKE101"/>
      <c r="CKF101"/>
      <c r="CKG101"/>
      <c r="CKH101"/>
      <c r="CKI101"/>
      <c r="CKJ101"/>
      <c r="CKK101"/>
      <c r="CKL101"/>
      <c r="CKM101"/>
      <c r="CKN101"/>
      <c r="CKO101"/>
      <c r="CKP101"/>
      <c r="CKQ101"/>
      <c r="CKR101"/>
      <c r="CKS101"/>
      <c r="CKT101"/>
      <c r="CKU101"/>
      <c r="CKV101"/>
      <c r="CKW101"/>
      <c r="CKX101"/>
      <c r="CKY101"/>
      <c r="CKZ101"/>
      <c r="CLA101"/>
      <c r="CLB101"/>
      <c r="CLC101"/>
      <c r="CLD101"/>
      <c r="CLE101"/>
      <c r="CLF101"/>
      <c r="CLG101"/>
      <c r="CLH101"/>
      <c r="CLI101"/>
      <c r="CLJ101"/>
      <c r="CLK101"/>
      <c r="CLL101"/>
      <c r="CLM101"/>
      <c r="CLN101"/>
      <c r="CLO101"/>
      <c r="CLP101"/>
      <c r="CLQ101"/>
      <c r="CLR101"/>
      <c r="CLS101"/>
      <c r="CLT101"/>
      <c r="CLU101"/>
      <c r="CLV101"/>
      <c r="CLW101"/>
      <c r="CLX101"/>
      <c r="CLY101"/>
      <c r="CLZ101"/>
      <c r="CMA101"/>
      <c r="CMB101"/>
      <c r="CMC101"/>
      <c r="CMD101"/>
      <c r="CME101"/>
      <c r="CMF101"/>
      <c r="CMG101"/>
      <c r="CMH101"/>
      <c r="CMI101"/>
      <c r="CMJ101"/>
      <c r="CMK101"/>
      <c r="CML101"/>
      <c r="CMM101"/>
      <c r="CMN101"/>
      <c r="CMO101"/>
      <c r="CMP101"/>
      <c r="CMQ101"/>
      <c r="CMR101"/>
      <c r="CMS101"/>
      <c r="CMT101"/>
      <c r="CMU101"/>
      <c r="CMV101"/>
      <c r="CMW101"/>
      <c r="CMX101"/>
      <c r="CMY101"/>
      <c r="CMZ101"/>
      <c r="CNA101"/>
      <c r="CNB101"/>
      <c r="CNC101"/>
      <c r="CND101"/>
      <c r="CNE101"/>
      <c r="CNF101"/>
      <c r="CNG101"/>
      <c r="CNH101"/>
      <c r="CNI101"/>
      <c r="CNJ101"/>
      <c r="CNK101"/>
      <c r="CNL101"/>
      <c r="CNM101"/>
      <c r="CNN101"/>
      <c r="CNO101"/>
      <c r="CNP101"/>
      <c r="CNQ101"/>
      <c r="CNR101"/>
      <c r="CNS101"/>
      <c r="CNT101"/>
      <c r="CNU101"/>
      <c r="CNV101"/>
      <c r="CNW101"/>
      <c r="CNX101"/>
      <c r="CNY101"/>
      <c r="CNZ101"/>
      <c r="COA101"/>
      <c r="COB101"/>
      <c r="COC101"/>
      <c r="COD101"/>
      <c r="COE101"/>
      <c r="COF101"/>
      <c r="COG101"/>
      <c r="COH101"/>
      <c r="COI101"/>
      <c r="COJ101"/>
      <c r="COK101"/>
      <c r="COL101"/>
      <c r="COM101"/>
      <c r="CON101"/>
      <c r="COO101"/>
      <c r="COP101"/>
      <c r="COQ101"/>
      <c r="COR101"/>
      <c r="COS101"/>
      <c r="COT101"/>
      <c r="COU101"/>
      <c r="COV101"/>
      <c r="COW101"/>
      <c r="COX101"/>
      <c r="COY101"/>
      <c r="COZ101"/>
      <c r="CPA101"/>
      <c r="CPB101"/>
      <c r="CPC101"/>
      <c r="CPD101"/>
      <c r="CPE101"/>
      <c r="CPF101"/>
      <c r="CPG101"/>
      <c r="CPH101"/>
      <c r="CPI101"/>
      <c r="CPJ101"/>
      <c r="CPK101"/>
      <c r="CPL101"/>
      <c r="CPM101"/>
      <c r="CPN101"/>
      <c r="CPO101"/>
      <c r="CPP101"/>
      <c r="CPQ101"/>
      <c r="CPR101"/>
      <c r="CPS101"/>
      <c r="CPT101"/>
      <c r="CPU101"/>
      <c r="CPV101"/>
      <c r="CPW101"/>
      <c r="CPX101"/>
      <c r="CPY101"/>
      <c r="CPZ101"/>
      <c r="CQA101"/>
      <c r="CQB101"/>
      <c r="CQC101"/>
      <c r="CQD101"/>
      <c r="CQE101"/>
      <c r="CQF101"/>
      <c r="CQG101"/>
      <c r="CQH101"/>
      <c r="CQI101"/>
      <c r="CQJ101"/>
      <c r="CQK101"/>
      <c r="CQL101"/>
      <c r="CQM101"/>
      <c r="CQN101"/>
      <c r="CQO101"/>
      <c r="CQP101"/>
      <c r="CQQ101"/>
      <c r="CQR101"/>
      <c r="CQS101"/>
      <c r="CQT101"/>
      <c r="CQU101"/>
      <c r="CQV101"/>
      <c r="CQW101"/>
      <c r="CQX101"/>
      <c r="CQY101"/>
      <c r="CQZ101"/>
      <c r="CRA101"/>
      <c r="CRB101"/>
      <c r="CRC101"/>
      <c r="CRD101"/>
      <c r="CRE101"/>
      <c r="CRF101"/>
      <c r="CRG101"/>
      <c r="CRH101"/>
      <c r="CRI101"/>
      <c r="CRJ101"/>
      <c r="CRK101"/>
      <c r="CRL101"/>
      <c r="CRM101"/>
      <c r="CRN101"/>
      <c r="CRO101"/>
      <c r="CRP101"/>
      <c r="CRQ101"/>
      <c r="CRR101"/>
      <c r="CRS101"/>
      <c r="CRT101"/>
      <c r="CRU101"/>
    </row>
    <row r="102" spans="2:2517" s="28" customFormat="1" ht="18" hidden="1" customHeight="1" x14ac:dyDescent="0.25">
      <c r="B102" s="17"/>
      <c r="C102" s="17"/>
      <c r="D102" s="17"/>
      <c r="E102" s="17"/>
      <c r="F102" s="17"/>
      <c r="G102" s="17" t="s">
        <v>23</v>
      </c>
      <c r="H102" s="17" t="s">
        <v>16</v>
      </c>
      <c r="I102" s="17"/>
      <c r="J102" s="17"/>
      <c r="K102" s="13"/>
      <c r="L102" s="17" t="s">
        <v>23</v>
      </c>
      <c r="M102" s="17" t="s">
        <v>16</v>
      </c>
      <c r="N102" s="17"/>
      <c r="O102" s="17"/>
      <c r="P102" s="13"/>
      <c r="Q102" s="17" t="s">
        <v>23</v>
      </c>
      <c r="R102" s="17" t="s">
        <v>16</v>
      </c>
      <c r="S102" s="16">
        <f t="shared" si="15"/>
        <v>0</v>
      </c>
      <c r="T102" s="16">
        <f t="shared" si="15"/>
        <v>0</v>
      </c>
      <c r="U102" s="16">
        <f t="shared" si="15"/>
        <v>0</v>
      </c>
      <c r="V102" s="16">
        <f t="shared" si="15"/>
        <v>0</v>
      </c>
      <c r="W102" s="16">
        <f t="shared" si="15"/>
        <v>0</v>
      </c>
      <c r="X102" s="17"/>
      <c r="Y102" s="33">
        <f t="shared" si="16"/>
        <v>27837</v>
      </c>
      <c r="Z102" s="33">
        <f t="shared" si="16"/>
        <v>27837</v>
      </c>
      <c r="AA102" s="33">
        <f t="shared" si="16"/>
        <v>27837</v>
      </c>
      <c r="AB102" s="33">
        <f t="shared" si="16"/>
        <v>27837</v>
      </c>
      <c r="AC102" s="33">
        <f t="shared" si="16"/>
        <v>27837</v>
      </c>
      <c r="AD102" s="33">
        <f t="shared" si="16"/>
        <v>27837</v>
      </c>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c r="AKY102"/>
      <c r="AKZ102"/>
      <c r="ALA102"/>
      <c r="ALB102"/>
      <c r="ALC102"/>
      <c r="ALD102"/>
      <c r="ALE102"/>
      <c r="ALF102"/>
      <c r="ALG102"/>
      <c r="ALH102"/>
      <c r="ALI102"/>
      <c r="ALJ102"/>
      <c r="ALK102"/>
      <c r="ALL102"/>
      <c r="ALM102"/>
      <c r="ALN102"/>
      <c r="ALO102"/>
      <c r="ALP102"/>
      <c r="ALQ102"/>
      <c r="ALR102"/>
      <c r="ALS102"/>
      <c r="ALT102"/>
      <c r="ALU102"/>
      <c r="ALV102"/>
      <c r="ALW102"/>
      <c r="ALX102"/>
      <c r="ALY102"/>
      <c r="ALZ102"/>
      <c r="AMA102"/>
      <c r="AMB102"/>
      <c r="AMC102"/>
      <c r="AMD102"/>
      <c r="AME102"/>
      <c r="AMF102"/>
      <c r="AMG102"/>
      <c r="AMH102"/>
      <c r="AMI102"/>
      <c r="AMJ102"/>
      <c r="AMK102"/>
      <c r="AML102"/>
      <c r="AMM102"/>
      <c r="AMN102"/>
      <c r="AMO102"/>
      <c r="AMP102"/>
      <c r="AMQ102"/>
      <c r="AMR102"/>
      <c r="AMS102"/>
      <c r="AMT102"/>
      <c r="AMU102"/>
      <c r="AMV102"/>
      <c r="AMW102"/>
      <c r="AMX102"/>
      <c r="AMY102"/>
      <c r="AMZ102"/>
      <c r="ANA102"/>
      <c r="ANB102"/>
      <c r="ANC102"/>
      <c r="AND102"/>
      <c r="ANE102"/>
      <c r="ANF102"/>
      <c r="ANG102"/>
      <c r="ANH102"/>
      <c r="ANI102"/>
      <c r="ANJ102"/>
      <c r="ANK102"/>
      <c r="ANL102"/>
      <c r="ANM102"/>
      <c r="ANN102"/>
      <c r="ANO102"/>
      <c r="ANP102"/>
      <c r="ANQ102"/>
      <c r="ANR102"/>
      <c r="ANS102"/>
      <c r="ANT102"/>
      <c r="ANU102"/>
      <c r="ANV102"/>
      <c r="ANW102"/>
      <c r="ANX102"/>
      <c r="ANY102"/>
      <c r="ANZ102"/>
      <c r="AOA102"/>
      <c r="AOB102"/>
      <c r="AOC102"/>
      <c r="AOD102"/>
      <c r="AOE102"/>
      <c r="AOF102"/>
      <c r="AOG102"/>
      <c r="AOH102"/>
      <c r="AOI102"/>
      <c r="AOJ102"/>
      <c r="AOK102"/>
      <c r="AOL102"/>
      <c r="AOM102"/>
      <c r="AON102"/>
      <c r="AOO102"/>
      <c r="AOP102"/>
      <c r="AOQ102"/>
      <c r="AOR102"/>
      <c r="AOS102"/>
      <c r="AOT102"/>
      <c r="AOU102"/>
      <c r="AOV102"/>
      <c r="AOW102"/>
      <c r="AOX102"/>
      <c r="AOY102"/>
      <c r="AOZ102"/>
      <c r="APA102"/>
      <c r="APB102"/>
      <c r="APC102"/>
      <c r="APD102"/>
      <c r="APE102"/>
      <c r="APF102"/>
      <c r="APG102"/>
      <c r="APH102"/>
      <c r="API102"/>
      <c r="APJ102"/>
      <c r="APK102"/>
      <c r="APL102"/>
      <c r="APM102"/>
      <c r="APN102"/>
      <c r="APO102"/>
      <c r="APP102"/>
      <c r="APQ102"/>
      <c r="APR102"/>
      <c r="APS102"/>
      <c r="APT102"/>
      <c r="APU102"/>
      <c r="APV102"/>
      <c r="APW102"/>
      <c r="APX102"/>
      <c r="APY102"/>
      <c r="APZ102"/>
      <c r="AQA102"/>
      <c r="AQB102"/>
      <c r="AQC102"/>
      <c r="AQD102"/>
      <c r="AQE102"/>
      <c r="AQF102"/>
      <c r="AQG102"/>
      <c r="AQH102"/>
      <c r="AQI102"/>
      <c r="AQJ102"/>
      <c r="AQK102"/>
      <c r="AQL102"/>
      <c r="AQM102"/>
      <c r="AQN102"/>
      <c r="AQO102"/>
      <c r="AQP102"/>
      <c r="AQQ102"/>
      <c r="AQR102"/>
      <c r="AQS102"/>
      <c r="AQT102"/>
      <c r="AQU102"/>
      <c r="AQV102"/>
      <c r="AQW102"/>
      <c r="AQX102"/>
      <c r="AQY102"/>
      <c r="AQZ102"/>
      <c r="ARA102"/>
      <c r="ARB102"/>
      <c r="ARC102"/>
      <c r="ARD102"/>
      <c r="ARE102"/>
      <c r="ARF102"/>
      <c r="ARG102"/>
      <c r="ARH102"/>
      <c r="ARI102"/>
      <c r="ARJ102"/>
      <c r="ARK102"/>
      <c r="ARL102"/>
      <c r="ARM102"/>
      <c r="ARN102"/>
      <c r="ARO102"/>
      <c r="ARP102"/>
      <c r="ARQ102"/>
      <c r="ARR102"/>
      <c r="ARS102"/>
      <c r="ART102"/>
      <c r="ARU102"/>
      <c r="ARV102"/>
      <c r="ARW102"/>
      <c r="ARX102"/>
      <c r="ARY102"/>
      <c r="ARZ102"/>
      <c r="ASA102"/>
      <c r="ASB102"/>
      <c r="ASC102"/>
      <c r="ASD102"/>
      <c r="ASE102"/>
      <c r="ASF102"/>
      <c r="ASG102"/>
      <c r="ASH102"/>
      <c r="ASI102"/>
      <c r="ASJ102"/>
      <c r="ASK102"/>
      <c r="ASL102"/>
      <c r="ASM102"/>
      <c r="ASN102"/>
      <c r="ASO102"/>
      <c r="ASP102"/>
      <c r="ASQ102"/>
      <c r="ASR102"/>
      <c r="ASS102"/>
      <c r="AST102"/>
      <c r="ASU102"/>
      <c r="ASV102"/>
      <c r="ASW102"/>
      <c r="ASX102"/>
      <c r="ASY102"/>
      <c r="ASZ102"/>
      <c r="ATA102"/>
      <c r="ATB102"/>
      <c r="ATC102"/>
      <c r="ATD102"/>
      <c r="ATE102"/>
      <c r="ATF102"/>
      <c r="ATG102"/>
      <c r="ATH102"/>
      <c r="ATI102"/>
      <c r="ATJ102"/>
      <c r="ATK102"/>
      <c r="ATL102"/>
      <c r="ATM102"/>
      <c r="ATN102"/>
      <c r="ATO102"/>
      <c r="ATP102"/>
      <c r="ATQ102"/>
      <c r="ATR102"/>
      <c r="ATS102"/>
      <c r="ATT102"/>
      <c r="ATU102"/>
      <c r="ATV102"/>
      <c r="ATW102"/>
      <c r="ATX102"/>
      <c r="ATY102"/>
      <c r="ATZ102"/>
      <c r="AUA102"/>
      <c r="AUB102"/>
      <c r="AUC102"/>
      <c r="AUD102"/>
      <c r="AUE102"/>
      <c r="AUF102"/>
      <c r="AUG102"/>
      <c r="AUH102"/>
      <c r="AUI102"/>
      <c r="AUJ102"/>
      <c r="AUK102"/>
      <c r="AUL102"/>
      <c r="AUM102"/>
      <c r="AUN102"/>
      <c r="AUO102"/>
      <c r="AUP102"/>
      <c r="AUQ102"/>
      <c r="AUR102"/>
      <c r="AUS102"/>
      <c r="AUT102"/>
      <c r="AUU102"/>
      <c r="AUV102"/>
      <c r="AUW102"/>
      <c r="AUX102"/>
      <c r="AUY102"/>
      <c r="AUZ102"/>
      <c r="AVA102"/>
      <c r="AVB102"/>
      <c r="AVC102"/>
      <c r="AVD102"/>
      <c r="AVE102"/>
      <c r="AVF102"/>
      <c r="AVG102"/>
      <c r="AVH102"/>
      <c r="AVI102"/>
      <c r="AVJ102"/>
      <c r="AVK102"/>
      <c r="AVL102"/>
      <c r="AVM102"/>
      <c r="AVN102"/>
      <c r="AVO102"/>
      <c r="AVP102"/>
      <c r="AVQ102"/>
      <c r="AVR102"/>
      <c r="AVS102"/>
      <c r="AVT102"/>
      <c r="AVU102"/>
      <c r="AVV102"/>
      <c r="AVW102"/>
      <c r="AVX102"/>
      <c r="AVY102"/>
      <c r="AVZ102"/>
      <c r="AWA102"/>
      <c r="AWB102"/>
      <c r="AWC102"/>
      <c r="AWD102"/>
      <c r="AWE102"/>
      <c r="AWF102"/>
      <c r="AWG102"/>
      <c r="AWH102"/>
      <c r="AWI102"/>
      <c r="AWJ102"/>
      <c r="AWK102"/>
      <c r="AWL102"/>
      <c r="AWM102"/>
      <c r="AWN102"/>
      <c r="AWO102"/>
      <c r="AWP102"/>
      <c r="AWQ102"/>
      <c r="AWR102"/>
      <c r="AWS102"/>
      <c r="AWT102"/>
      <c r="AWU102"/>
      <c r="AWV102"/>
      <c r="AWW102"/>
      <c r="AWX102"/>
      <c r="AWY102"/>
      <c r="AWZ102"/>
      <c r="AXA102"/>
      <c r="AXB102"/>
      <c r="AXC102"/>
      <c r="AXD102"/>
      <c r="AXE102"/>
      <c r="AXF102"/>
      <c r="AXG102"/>
      <c r="AXH102"/>
      <c r="AXI102"/>
      <c r="AXJ102"/>
      <c r="AXK102"/>
      <c r="AXL102"/>
      <c r="AXM102"/>
      <c r="AXN102"/>
      <c r="AXO102"/>
      <c r="AXP102"/>
      <c r="AXQ102"/>
      <c r="AXR102"/>
      <c r="AXS102"/>
      <c r="AXT102"/>
      <c r="AXU102"/>
      <c r="AXV102"/>
      <c r="AXW102"/>
      <c r="AXX102"/>
      <c r="AXY102"/>
      <c r="AXZ102"/>
      <c r="AYA102"/>
      <c r="AYB102"/>
      <c r="AYC102"/>
      <c r="AYD102"/>
      <c r="AYE102"/>
      <c r="AYF102"/>
      <c r="AYG102"/>
      <c r="AYH102"/>
      <c r="AYI102"/>
      <c r="AYJ102"/>
      <c r="AYK102"/>
      <c r="AYL102"/>
      <c r="AYM102"/>
      <c r="AYN102"/>
      <c r="AYO102"/>
      <c r="AYP102"/>
      <c r="AYQ102"/>
      <c r="AYR102"/>
      <c r="AYS102"/>
      <c r="AYT102"/>
      <c r="AYU102"/>
      <c r="AYV102"/>
      <c r="AYW102"/>
      <c r="AYX102"/>
      <c r="AYY102"/>
      <c r="AYZ102"/>
      <c r="AZA102"/>
      <c r="AZB102"/>
      <c r="AZC102"/>
      <c r="AZD102"/>
      <c r="AZE102"/>
      <c r="AZF102"/>
      <c r="AZG102"/>
      <c r="AZH102"/>
      <c r="AZI102"/>
      <c r="AZJ102"/>
      <c r="AZK102"/>
      <c r="AZL102"/>
      <c r="AZM102"/>
      <c r="AZN102"/>
      <c r="AZO102"/>
      <c r="AZP102"/>
      <c r="AZQ102"/>
      <c r="AZR102"/>
      <c r="AZS102"/>
      <c r="AZT102"/>
      <c r="AZU102"/>
      <c r="AZV102"/>
      <c r="AZW102"/>
      <c r="AZX102"/>
      <c r="AZY102"/>
      <c r="AZZ102"/>
      <c r="BAA102"/>
      <c r="BAB102"/>
      <c r="BAC102"/>
      <c r="BAD102"/>
      <c r="BAE102"/>
      <c r="BAF102"/>
      <c r="BAG102"/>
      <c r="BAH102"/>
      <c r="BAI102"/>
      <c r="BAJ102"/>
      <c r="BAK102"/>
      <c r="BAL102"/>
      <c r="BAM102"/>
      <c r="BAN102"/>
      <c r="BAO102"/>
      <c r="BAP102"/>
      <c r="BAQ102"/>
      <c r="BAR102"/>
      <c r="BAS102"/>
      <c r="BAT102"/>
      <c r="BAU102"/>
      <c r="BAV102"/>
      <c r="BAW102"/>
      <c r="BAX102"/>
      <c r="BAY102"/>
      <c r="BAZ102"/>
      <c r="BBA102"/>
      <c r="BBB102"/>
      <c r="BBC102"/>
      <c r="BBD102"/>
      <c r="BBE102"/>
      <c r="BBF102"/>
      <c r="BBG102"/>
      <c r="BBH102"/>
      <c r="BBI102"/>
      <c r="BBJ102"/>
      <c r="BBK102"/>
      <c r="BBL102"/>
      <c r="BBM102"/>
      <c r="BBN102"/>
      <c r="BBO102"/>
      <c r="BBP102"/>
      <c r="BBQ102"/>
      <c r="BBR102"/>
      <c r="BBS102"/>
      <c r="BBT102"/>
      <c r="BBU102"/>
      <c r="BBV102"/>
      <c r="BBW102"/>
      <c r="BBX102"/>
      <c r="BBY102"/>
      <c r="BBZ102"/>
      <c r="BCA102"/>
      <c r="BCB102"/>
      <c r="BCC102"/>
      <c r="BCD102"/>
      <c r="BCE102"/>
      <c r="BCF102"/>
      <c r="BCG102"/>
      <c r="BCH102"/>
      <c r="BCI102"/>
      <c r="BCJ102"/>
      <c r="BCK102"/>
      <c r="BCL102"/>
      <c r="BCM102"/>
      <c r="BCN102"/>
      <c r="BCO102"/>
      <c r="BCP102"/>
      <c r="BCQ102"/>
      <c r="BCR102"/>
      <c r="BCS102"/>
      <c r="BCT102"/>
      <c r="BCU102"/>
      <c r="BCV102"/>
      <c r="BCW102"/>
      <c r="BCX102"/>
      <c r="BCY102"/>
      <c r="BCZ102"/>
      <c r="BDA102"/>
      <c r="BDB102"/>
      <c r="BDC102"/>
      <c r="BDD102"/>
      <c r="BDE102"/>
      <c r="BDF102"/>
      <c r="BDG102"/>
      <c r="BDH102"/>
      <c r="BDI102"/>
      <c r="BDJ102"/>
      <c r="BDK102"/>
      <c r="BDL102"/>
      <c r="BDM102"/>
      <c r="BDN102"/>
      <c r="BDO102"/>
      <c r="BDP102"/>
      <c r="BDQ102"/>
      <c r="BDR102"/>
      <c r="BDS102"/>
      <c r="BDT102"/>
      <c r="BDU102"/>
      <c r="BDV102"/>
      <c r="BDW102"/>
      <c r="BDX102"/>
      <c r="BDY102"/>
      <c r="BDZ102"/>
      <c r="BEA102"/>
      <c r="BEB102"/>
      <c r="BEC102"/>
      <c r="BED102"/>
      <c r="BEE102"/>
      <c r="BEF102"/>
      <c r="BEG102"/>
      <c r="BEH102"/>
      <c r="BEI102"/>
      <c r="BEJ102"/>
      <c r="BEK102"/>
      <c r="BEL102"/>
      <c r="BEM102"/>
      <c r="BEN102"/>
      <c r="BEO102"/>
      <c r="BEP102"/>
      <c r="BEQ102"/>
      <c r="BER102"/>
      <c r="BES102"/>
      <c r="BET102"/>
      <c r="BEU102"/>
      <c r="BEV102"/>
      <c r="BEW102"/>
      <c r="BEX102"/>
      <c r="BEY102"/>
      <c r="BEZ102"/>
      <c r="BFA102"/>
      <c r="BFB102"/>
      <c r="BFC102"/>
      <c r="BFD102"/>
      <c r="BFE102"/>
      <c r="BFF102"/>
      <c r="BFG102"/>
      <c r="BFH102"/>
      <c r="BFI102"/>
      <c r="BFJ102"/>
      <c r="BFK102"/>
      <c r="BFL102"/>
      <c r="BFM102"/>
      <c r="BFN102"/>
      <c r="BFO102"/>
      <c r="BFP102"/>
      <c r="BFQ102"/>
      <c r="BFR102"/>
      <c r="BFS102"/>
      <c r="BFT102"/>
      <c r="BFU102"/>
      <c r="BFV102"/>
      <c r="BFW102"/>
      <c r="BFX102"/>
      <c r="BFY102"/>
      <c r="BFZ102"/>
      <c r="BGA102"/>
      <c r="BGB102"/>
      <c r="BGC102"/>
      <c r="BGD102"/>
      <c r="BGE102"/>
      <c r="BGF102"/>
      <c r="BGG102"/>
      <c r="BGH102"/>
      <c r="BGI102"/>
      <c r="BGJ102"/>
      <c r="BGK102"/>
      <c r="BGL102"/>
      <c r="BGM102"/>
      <c r="BGN102"/>
      <c r="BGO102"/>
      <c r="BGP102"/>
      <c r="BGQ102"/>
      <c r="BGR102"/>
      <c r="BGS102"/>
      <c r="BGT102"/>
      <c r="BGU102"/>
      <c r="BGV102"/>
      <c r="BGW102"/>
      <c r="BGX102"/>
      <c r="BGY102"/>
      <c r="BGZ102"/>
      <c r="BHA102"/>
      <c r="BHB102"/>
      <c r="BHC102"/>
      <c r="BHD102"/>
      <c r="BHE102"/>
      <c r="BHF102"/>
      <c r="BHG102"/>
      <c r="BHH102"/>
      <c r="BHI102"/>
      <c r="BHJ102"/>
      <c r="BHK102"/>
      <c r="BHL102"/>
      <c r="BHM102"/>
      <c r="BHN102"/>
      <c r="BHO102"/>
      <c r="BHP102"/>
      <c r="BHQ102"/>
      <c r="BHR102"/>
      <c r="BHS102"/>
      <c r="BHT102"/>
      <c r="BHU102"/>
      <c r="BHV102"/>
      <c r="BHW102"/>
      <c r="BHX102"/>
      <c r="BHY102"/>
      <c r="BHZ102"/>
      <c r="BIA102"/>
      <c r="BIB102"/>
      <c r="BIC102"/>
      <c r="BID102"/>
      <c r="BIE102"/>
      <c r="BIF102"/>
      <c r="BIG102"/>
      <c r="BIH102"/>
      <c r="BII102"/>
      <c r="BIJ102"/>
      <c r="BIK102"/>
      <c r="BIL102"/>
      <c r="BIM102"/>
      <c r="BIN102"/>
      <c r="BIO102"/>
      <c r="BIP102"/>
      <c r="BIQ102"/>
      <c r="BIR102"/>
      <c r="BIS102"/>
      <c r="BIT102"/>
      <c r="BIU102"/>
      <c r="BIV102"/>
      <c r="BIW102"/>
      <c r="BIX102"/>
      <c r="BIY102"/>
      <c r="BIZ102"/>
      <c r="BJA102"/>
      <c r="BJB102"/>
      <c r="BJC102"/>
      <c r="BJD102"/>
      <c r="BJE102"/>
      <c r="BJF102"/>
      <c r="BJG102"/>
      <c r="BJH102"/>
      <c r="BJI102"/>
      <c r="BJJ102"/>
      <c r="BJK102"/>
      <c r="BJL102"/>
      <c r="BJM102"/>
      <c r="BJN102"/>
      <c r="BJO102"/>
      <c r="BJP102"/>
      <c r="BJQ102"/>
      <c r="BJR102"/>
      <c r="BJS102"/>
      <c r="BJT102"/>
      <c r="BJU102"/>
      <c r="BJV102"/>
      <c r="BJW102"/>
      <c r="BJX102"/>
      <c r="BJY102"/>
      <c r="BJZ102"/>
      <c r="BKA102"/>
      <c r="BKB102"/>
      <c r="BKC102"/>
      <c r="BKD102"/>
      <c r="BKE102"/>
      <c r="BKF102"/>
      <c r="BKG102"/>
      <c r="BKH102"/>
      <c r="BKI102"/>
      <c r="BKJ102"/>
      <c r="BKK102"/>
      <c r="BKL102"/>
      <c r="BKM102"/>
      <c r="BKN102"/>
      <c r="BKO102"/>
      <c r="BKP102"/>
      <c r="BKQ102"/>
      <c r="BKR102"/>
      <c r="BKS102"/>
      <c r="BKT102"/>
      <c r="BKU102"/>
      <c r="BKV102"/>
      <c r="BKW102"/>
      <c r="BKX102"/>
      <c r="BKY102"/>
      <c r="BKZ102"/>
      <c r="BLA102"/>
      <c r="BLB102"/>
      <c r="BLC102"/>
      <c r="BLD102"/>
      <c r="BLE102"/>
      <c r="BLF102"/>
      <c r="BLG102"/>
      <c r="BLH102"/>
      <c r="BLI102"/>
      <c r="BLJ102"/>
      <c r="BLK102"/>
      <c r="BLL102"/>
      <c r="BLM102"/>
      <c r="BLN102"/>
      <c r="BLO102"/>
      <c r="BLP102"/>
      <c r="BLQ102"/>
      <c r="BLR102"/>
      <c r="BLS102"/>
      <c r="BLT102"/>
      <c r="BLU102"/>
      <c r="BLV102"/>
      <c r="BLW102"/>
      <c r="BLX102"/>
      <c r="BLY102"/>
      <c r="BLZ102"/>
      <c r="BMA102"/>
      <c r="BMB102"/>
      <c r="BMC102"/>
      <c r="BMD102"/>
      <c r="BME102"/>
      <c r="BMF102"/>
      <c r="BMG102"/>
      <c r="BMH102"/>
      <c r="BMI102"/>
      <c r="BMJ102"/>
      <c r="BMK102"/>
      <c r="BML102"/>
      <c r="BMM102"/>
      <c r="BMN102"/>
      <c r="BMO102"/>
      <c r="BMP102"/>
      <c r="BMQ102"/>
      <c r="BMR102"/>
      <c r="BMS102"/>
      <c r="BMT102"/>
      <c r="BMU102"/>
      <c r="BMV102"/>
      <c r="BMW102"/>
      <c r="BMX102"/>
      <c r="BMY102"/>
      <c r="BMZ102"/>
      <c r="BNA102"/>
      <c r="BNB102"/>
      <c r="BNC102"/>
      <c r="BND102"/>
      <c r="BNE102"/>
      <c r="BNF102"/>
      <c r="BNG102"/>
      <c r="BNH102"/>
      <c r="BNI102"/>
      <c r="BNJ102"/>
      <c r="BNK102"/>
      <c r="BNL102"/>
      <c r="BNM102"/>
      <c r="BNN102"/>
      <c r="BNO102"/>
      <c r="BNP102"/>
      <c r="BNQ102"/>
      <c r="BNR102"/>
      <c r="BNS102"/>
      <c r="BNT102"/>
      <c r="BNU102"/>
      <c r="BNV102"/>
      <c r="BNW102"/>
      <c r="BNX102"/>
      <c r="BNY102"/>
      <c r="BNZ102"/>
      <c r="BOA102"/>
      <c r="BOB102"/>
      <c r="BOC102"/>
      <c r="BOD102"/>
      <c r="BOE102"/>
      <c r="BOF102"/>
      <c r="BOG102"/>
      <c r="BOH102"/>
      <c r="BOI102"/>
      <c r="BOJ102"/>
      <c r="BOK102"/>
      <c r="BOL102"/>
      <c r="BOM102"/>
      <c r="BON102"/>
      <c r="BOO102"/>
      <c r="BOP102"/>
      <c r="BOQ102"/>
      <c r="BOR102"/>
      <c r="BOS102"/>
      <c r="BOT102"/>
      <c r="BOU102"/>
      <c r="BOV102"/>
      <c r="BOW102"/>
      <c r="BOX102"/>
      <c r="BOY102"/>
      <c r="BOZ102"/>
      <c r="BPA102"/>
      <c r="BPB102"/>
      <c r="BPC102"/>
      <c r="BPD102"/>
      <c r="BPE102"/>
      <c r="BPF102"/>
      <c r="BPG102"/>
      <c r="BPH102"/>
      <c r="BPI102"/>
      <c r="BPJ102"/>
      <c r="BPK102"/>
      <c r="BPL102"/>
      <c r="BPM102"/>
      <c r="BPN102"/>
      <c r="BPO102"/>
      <c r="BPP102"/>
      <c r="BPQ102"/>
      <c r="BPR102"/>
      <c r="BPS102"/>
      <c r="BPT102"/>
      <c r="BPU102"/>
      <c r="BPV102"/>
      <c r="BPW102"/>
      <c r="BPX102"/>
      <c r="BPY102"/>
      <c r="BPZ102"/>
      <c r="BQA102"/>
      <c r="BQB102"/>
      <c r="BQC102"/>
      <c r="BQD102"/>
      <c r="BQE102"/>
      <c r="BQF102"/>
      <c r="BQG102"/>
      <c r="BQH102"/>
      <c r="BQI102"/>
      <c r="BQJ102"/>
      <c r="BQK102"/>
      <c r="BQL102"/>
      <c r="BQM102"/>
      <c r="BQN102"/>
      <c r="BQO102"/>
      <c r="BQP102"/>
      <c r="BQQ102"/>
      <c r="BQR102"/>
      <c r="BQS102"/>
      <c r="BQT102"/>
      <c r="BQU102"/>
      <c r="BQV102"/>
      <c r="BQW102"/>
      <c r="BQX102"/>
      <c r="BQY102"/>
      <c r="BQZ102"/>
      <c r="BRA102"/>
      <c r="BRB102"/>
      <c r="BRC102"/>
      <c r="BRD102"/>
      <c r="BRE102"/>
      <c r="BRF102"/>
      <c r="BRG102"/>
      <c r="BRH102"/>
      <c r="BRI102"/>
      <c r="BRJ102"/>
      <c r="BRK102"/>
      <c r="BRL102"/>
      <c r="BRM102"/>
      <c r="BRN102"/>
      <c r="BRO102"/>
      <c r="BRP102"/>
      <c r="BRQ102"/>
      <c r="BRR102"/>
      <c r="BRS102"/>
      <c r="BRT102"/>
      <c r="BRU102"/>
      <c r="BRV102"/>
      <c r="BRW102"/>
      <c r="BRX102"/>
      <c r="BRY102"/>
      <c r="BRZ102"/>
      <c r="BSA102"/>
      <c r="BSB102"/>
      <c r="BSC102"/>
      <c r="BSD102"/>
      <c r="BSE102"/>
      <c r="BSF102"/>
      <c r="BSG102"/>
      <c r="BSH102"/>
      <c r="BSI102"/>
      <c r="BSJ102"/>
      <c r="BSK102"/>
      <c r="BSL102"/>
      <c r="BSM102"/>
      <c r="BSN102"/>
      <c r="BSO102"/>
      <c r="BSP102"/>
      <c r="BSQ102"/>
      <c r="BSR102"/>
      <c r="BSS102"/>
      <c r="BST102"/>
      <c r="BSU102"/>
      <c r="BSV102"/>
      <c r="BSW102"/>
      <c r="BSX102"/>
      <c r="BSY102"/>
      <c r="BSZ102"/>
      <c r="BTA102"/>
      <c r="BTB102"/>
      <c r="BTC102"/>
      <c r="BTD102"/>
      <c r="BTE102"/>
      <c r="BTF102"/>
      <c r="BTG102"/>
      <c r="BTH102"/>
      <c r="BTI102"/>
      <c r="BTJ102"/>
      <c r="BTK102"/>
      <c r="BTL102"/>
      <c r="BTM102"/>
      <c r="BTN102"/>
      <c r="BTO102"/>
      <c r="BTP102"/>
      <c r="BTQ102"/>
      <c r="BTR102"/>
      <c r="BTS102"/>
      <c r="BTT102"/>
      <c r="BTU102"/>
      <c r="BTV102"/>
      <c r="BTW102"/>
      <c r="BTX102"/>
      <c r="BTY102"/>
      <c r="BTZ102"/>
      <c r="BUA102"/>
      <c r="BUB102"/>
      <c r="BUC102"/>
      <c r="BUD102"/>
      <c r="BUE102"/>
      <c r="BUF102"/>
      <c r="BUG102"/>
      <c r="BUH102"/>
      <c r="BUI102"/>
      <c r="BUJ102"/>
      <c r="BUK102"/>
      <c r="BUL102"/>
      <c r="BUM102"/>
      <c r="BUN102"/>
      <c r="BUO102"/>
      <c r="BUP102"/>
      <c r="BUQ102"/>
      <c r="BUR102"/>
      <c r="BUS102"/>
      <c r="BUT102"/>
      <c r="BUU102"/>
      <c r="BUV102"/>
      <c r="BUW102"/>
      <c r="BUX102"/>
      <c r="BUY102"/>
      <c r="BUZ102"/>
      <c r="BVA102"/>
      <c r="BVB102"/>
      <c r="BVC102"/>
      <c r="BVD102"/>
      <c r="BVE102"/>
      <c r="BVF102"/>
      <c r="BVG102"/>
      <c r="BVH102"/>
      <c r="BVI102"/>
      <c r="BVJ102"/>
      <c r="BVK102"/>
      <c r="BVL102"/>
      <c r="BVM102"/>
      <c r="BVN102"/>
      <c r="BVO102"/>
      <c r="BVP102"/>
      <c r="BVQ102"/>
      <c r="BVR102"/>
      <c r="BVS102"/>
      <c r="BVT102"/>
      <c r="BVU102"/>
      <c r="BVV102"/>
      <c r="BVW102"/>
      <c r="BVX102"/>
      <c r="BVY102"/>
      <c r="BVZ102"/>
      <c r="BWA102"/>
      <c r="BWB102"/>
      <c r="BWC102"/>
      <c r="BWD102"/>
      <c r="BWE102"/>
      <c r="BWF102"/>
      <c r="BWG102"/>
      <c r="BWH102"/>
      <c r="BWI102"/>
      <c r="BWJ102"/>
      <c r="BWK102"/>
      <c r="BWL102"/>
      <c r="BWM102"/>
      <c r="BWN102"/>
      <c r="BWO102"/>
      <c r="BWP102"/>
      <c r="BWQ102"/>
      <c r="BWR102"/>
      <c r="BWS102"/>
      <c r="BWT102"/>
      <c r="BWU102"/>
      <c r="BWV102"/>
      <c r="BWW102"/>
      <c r="BWX102"/>
      <c r="BWY102"/>
      <c r="BWZ102"/>
      <c r="BXA102"/>
      <c r="BXB102"/>
      <c r="BXC102"/>
      <c r="BXD102"/>
      <c r="BXE102"/>
      <c r="BXF102"/>
      <c r="BXG102"/>
      <c r="BXH102"/>
      <c r="BXI102"/>
      <c r="BXJ102"/>
      <c r="BXK102"/>
      <c r="BXL102"/>
      <c r="BXM102"/>
      <c r="BXN102"/>
      <c r="BXO102"/>
      <c r="BXP102"/>
      <c r="BXQ102"/>
      <c r="BXR102"/>
      <c r="BXS102"/>
      <c r="BXT102"/>
      <c r="BXU102"/>
      <c r="BXV102"/>
      <c r="BXW102"/>
      <c r="BXX102"/>
      <c r="BXY102"/>
      <c r="BXZ102"/>
      <c r="BYA102"/>
      <c r="BYB102"/>
      <c r="BYC102"/>
      <c r="BYD102"/>
      <c r="BYE102"/>
      <c r="BYF102"/>
      <c r="BYG102"/>
      <c r="BYH102"/>
      <c r="BYI102"/>
      <c r="BYJ102"/>
      <c r="BYK102"/>
      <c r="BYL102"/>
      <c r="BYM102"/>
      <c r="BYN102"/>
      <c r="BYO102"/>
      <c r="BYP102"/>
      <c r="BYQ102"/>
      <c r="BYR102"/>
      <c r="BYS102"/>
      <c r="BYT102"/>
      <c r="BYU102"/>
      <c r="BYV102"/>
      <c r="BYW102"/>
      <c r="BYX102"/>
      <c r="BYY102"/>
      <c r="BYZ102"/>
      <c r="BZA102"/>
      <c r="BZB102"/>
      <c r="BZC102"/>
      <c r="BZD102"/>
      <c r="BZE102"/>
      <c r="BZF102"/>
      <c r="BZG102"/>
      <c r="BZH102"/>
      <c r="BZI102"/>
      <c r="BZJ102"/>
      <c r="BZK102"/>
      <c r="BZL102"/>
      <c r="BZM102"/>
      <c r="BZN102"/>
      <c r="BZO102"/>
      <c r="BZP102"/>
      <c r="BZQ102"/>
      <c r="BZR102"/>
      <c r="BZS102"/>
      <c r="BZT102"/>
      <c r="BZU102"/>
      <c r="BZV102"/>
      <c r="BZW102"/>
      <c r="BZX102"/>
      <c r="BZY102"/>
      <c r="BZZ102"/>
      <c r="CAA102"/>
      <c r="CAB102"/>
      <c r="CAC102"/>
      <c r="CAD102"/>
      <c r="CAE102"/>
      <c r="CAF102"/>
      <c r="CAG102"/>
      <c r="CAH102"/>
      <c r="CAI102"/>
      <c r="CAJ102"/>
      <c r="CAK102"/>
      <c r="CAL102"/>
      <c r="CAM102"/>
      <c r="CAN102"/>
      <c r="CAO102"/>
      <c r="CAP102"/>
      <c r="CAQ102"/>
      <c r="CAR102"/>
      <c r="CAS102"/>
      <c r="CAT102"/>
      <c r="CAU102"/>
      <c r="CAV102"/>
      <c r="CAW102"/>
      <c r="CAX102"/>
      <c r="CAY102"/>
      <c r="CAZ102"/>
      <c r="CBA102"/>
      <c r="CBB102"/>
      <c r="CBC102"/>
      <c r="CBD102"/>
      <c r="CBE102"/>
      <c r="CBF102"/>
      <c r="CBG102"/>
      <c r="CBH102"/>
      <c r="CBI102"/>
      <c r="CBJ102"/>
      <c r="CBK102"/>
      <c r="CBL102"/>
      <c r="CBM102"/>
      <c r="CBN102"/>
      <c r="CBO102"/>
      <c r="CBP102"/>
      <c r="CBQ102"/>
      <c r="CBR102"/>
      <c r="CBS102"/>
      <c r="CBT102"/>
      <c r="CBU102"/>
      <c r="CBV102"/>
      <c r="CBW102"/>
      <c r="CBX102"/>
      <c r="CBY102"/>
      <c r="CBZ102"/>
      <c r="CCA102"/>
      <c r="CCB102"/>
      <c r="CCC102"/>
      <c r="CCD102"/>
      <c r="CCE102"/>
      <c r="CCF102"/>
      <c r="CCG102"/>
      <c r="CCH102"/>
      <c r="CCI102"/>
      <c r="CCJ102"/>
      <c r="CCK102"/>
      <c r="CCL102"/>
      <c r="CCM102"/>
      <c r="CCN102"/>
      <c r="CCO102"/>
      <c r="CCP102"/>
      <c r="CCQ102"/>
      <c r="CCR102"/>
      <c r="CCS102"/>
      <c r="CCT102"/>
      <c r="CCU102"/>
      <c r="CCV102"/>
      <c r="CCW102"/>
      <c r="CCX102"/>
      <c r="CCY102"/>
      <c r="CCZ102"/>
      <c r="CDA102"/>
      <c r="CDB102"/>
      <c r="CDC102"/>
      <c r="CDD102"/>
      <c r="CDE102"/>
      <c r="CDF102"/>
      <c r="CDG102"/>
      <c r="CDH102"/>
      <c r="CDI102"/>
      <c r="CDJ102"/>
      <c r="CDK102"/>
      <c r="CDL102"/>
      <c r="CDM102"/>
      <c r="CDN102"/>
      <c r="CDO102"/>
      <c r="CDP102"/>
      <c r="CDQ102"/>
      <c r="CDR102"/>
      <c r="CDS102"/>
      <c r="CDT102"/>
      <c r="CDU102"/>
      <c r="CDV102"/>
      <c r="CDW102"/>
      <c r="CDX102"/>
      <c r="CDY102"/>
      <c r="CDZ102"/>
      <c r="CEA102"/>
      <c r="CEB102"/>
      <c r="CEC102"/>
      <c r="CED102"/>
      <c r="CEE102"/>
      <c r="CEF102"/>
      <c r="CEG102"/>
      <c r="CEH102"/>
      <c r="CEI102"/>
      <c r="CEJ102"/>
      <c r="CEK102"/>
      <c r="CEL102"/>
      <c r="CEM102"/>
      <c r="CEN102"/>
      <c r="CEO102"/>
      <c r="CEP102"/>
      <c r="CEQ102"/>
      <c r="CER102"/>
      <c r="CES102"/>
      <c r="CET102"/>
      <c r="CEU102"/>
      <c r="CEV102"/>
      <c r="CEW102"/>
      <c r="CEX102"/>
      <c r="CEY102"/>
      <c r="CEZ102"/>
      <c r="CFA102"/>
      <c r="CFB102"/>
      <c r="CFC102"/>
      <c r="CFD102"/>
      <c r="CFE102"/>
      <c r="CFF102"/>
      <c r="CFG102"/>
      <c r="CFH102"/>
      <c r="CFI102"/>
      <c r="CFJ102"/>
      <c r="CFK102"/>
      <c r="CFL102"/>
      <c r="CFM102"/>
      <c r="CFN102"/>
      <c r="CFO102"/>
      <c r="CFP102"/>
      <c r="CFQ102"/>
      <c r="CFR102"/>
      <c r="CFS102"/>
      <c r="CFT102"/>
      <c r="CFU102"/>
      <c r="CFV102"/>
      <c r="CFW102"/>
      <c r="CFX102"/>
      <c r="CFY102"/>
      <c r="CFZ102"/>
      <c r="CGA102"/>
      <c r="CGB102"/>
      <c r="CGC102"/>
      <c r="CGD102"/>
      <c r="CGE102"/>
      <c r="CGF102"/>
      <c r="CGG102"/>
      <c r="CGH102"/>
      <c r="CGI102"/>
      <c r="CGJ102"/>
      <c r="CGK102"/>
      <c r="CGL102"/>
      <c r="CGM102"/>
      <c r="CGN102"/>
      <c r="CGO102"/>
      <c r="CGP102"/>
      <c r="CGQ102"/>
      <c r="CGR102"/>
      <c r="CGS102"/>
      <c r="CGT102"/>
      <c r="CGU102"/>
      <c r="CGV102"/>
      <c r="CGW102"/>
      <c r="CGX102"/>
      <c r="CGY102"/>
      <c r="CGZ102"/>
      <c r="CHA102"/>
      <c r="CHB102"/>
      <c r="CHC102"/>
      <c r="CHD102"/>
      <c r="CHE102"/>
      <c r="CHF102"/>
      <c r="CHG102"/>
      <c r="CHH102"/>
      <c r="CHI102"/>
      <c r="CHJ102"/>
      <c r="CHK102"/>
      <c r="CHL102"/>
      <c r="CHM102"/>
      <c r="CHN102"/>
      <c r="CHO102"/>
      <c r="CHP102"/>
      <c r="CHQ102"/>
      <c r="CHR102"/>
      <c r="CHS102"/>
      <c r="CHT102"/>
      <c r="CHU102"/>
      <c r="CHV102"/>
      <c r="CHW102"/>
      <c r="CHX102"/>
      <c r="CHY102"/>
      <c r="CHZ102"/>
      <c r="CIA102"/>
      <c r="CIB102"/>
      <c r="CIC102"/>
      <c r="CID102"/>
      <c r="CIE102"/>
      <c r="CIF102"/>
      <c r="CIG102"/>
      <c r="CIH102"/>
      <c r="CII102"/>
      <c r="CIJ102"/>
      <c r="CIK102"/>
      <c r="CIL102"/>
      <c r="CIM102"/>
      <c r="CIN102"/>
      <c r="CIO102"/>
      <c r="CIP102"/>
      <c r="CIQ102"/>
      <c r="CIR102"/>
      <c r="CIS102"/>
      <c r="CIT102"/>
      <c r="CIU102"/>
      <c r="CIV102"/>
      <c r="CIW102"/>
      <c r="CIX102"/>
      <c r="CIY102"/>
      <c r="CIZ102"/>
      <c r="CJA102"/>
      <c r="CJB102"/>
      <c r="CJC102"/>
      <c r="CJD102"/>
      <c r="CJE102"/>
      <c r="CJF102"/>
      <c r="CJG102"/>
      <c r="CJH102"/>
      <c r="CJI102"/>
      <c r="CJJ102"/>
      <c r="CJK102"/>
      <c r="CJL102"/>
      <c r="CJM102"/>
      <c r="CJN102"/>
      <c r="CJO102"/>
      <c r="CJP102"/>
      <c r="CJQ102"/>
      <c r="CJR102"/>
      <c r="CJS102"/>
      <c r="CJT102"/>
      <c r="CJU102"/>
      <c r="CJV102"/>
      <c r="CJW102"/>
      <c r="CJX102"/>
      <c r="CJY102"/>
      <c r="CJZ102"/>
      <c r="CKA102"/>
      <c r="CKB102"/>
      <c r="CKC102"/>
      <c r="CKD102"/>
      <c r="CKE102"/>
      <c r="CKF102"/>
      <c r="CKG102"/>
      <c r="CKH102"/>
      <c r="CKI102"/>
      <c r="CKJ102"/>
      <c r="CKK102"/>
      <c r="CKL102"/>
      <c r="CKM102"/>
      <c r="CKN102"/>
      <c r="CKO102"/>
      <c r="CKP102"/>
      <c r="CKQ102"/>
      <c r="CKR102"/>
      <c r="CKS102"/>
      <c r="CKT102"/>
      <c r="CKU102"/>
      <c r="CKV102"/>
      <c r="CKW102"/>
      <c r="CKX102"/>
      <c r="CKY102"/>
      <c r="CKZ102"/>
      <c r="CLA102"/>
      <c r="CLB102"/>
      <c r="CLC102"/>
      <c r="CLD102"/>
      <c r="CLE102"/>
      <c r="CLF102"/>
      <c r="CLG102"/>
      <c r="CLH102"/>
      <c r="CLI102"/>
      <c r="CLJ102"/>
      <c r="CLK102"/>
      <c r="CLL102"/>
      <c r="CLM102"/>
      <c r="CLN102"/>
      <c r="CLO102"/>
      <c r="CLP102"/>
      <c r="CLQ102"/>
      <c r="CLR102"/>
      <c r="CLS102"/>
      <c r="CLT102"/>
      <c r="CLU102"/>
      <c r="CLV102"/>
      <c r="CLW102"/>
      <c r="CLX102"/>
      <c r="CLY102"/>
      <c r="CLZ102"/>
      <c r="CMA102"/>
      <c r="CMB102"/>
      <c r="CMC102"/>
      <c r="CMD102"/>
      <c r="CME102"/>
      <c r="CMF102"/>
      <c r="CMG102"/>
      <c r="CMH102"/>
      <c r="CMI102"/>
      <c r="CMJ102"/>
      <c r="CMK102"/>
      <c r="CML102"/>
      <c r="CMM102"/>
      <c r="CMN102"/>
      <c r="CMO102"/>
      <c r="CMP102"/>
      <c r="CMQ102"/>
      <c r="CMR102"/>
      <c r="CMS102"/>
      <c r="CMT102"/>
      <c r="CMU102"/>
      <c r="CMV102"/>
      <c r="CMW102"/>
      <c r="CMX102"/>
      <c r="CMY102"/>
      <c r="CMZ102"/>
      <c r="CNA102"/>
      <c r="CNB102"/>
      <c r="CNC102"/>
      <c r="CND102"/>
      <c r="CNE102"/>
      <c r="CNF102"/>
      <c r="CNG102"/>
      <c r="CNH102"/>
      <c r="CNI102"/>
      <c r="CNJ102"/>
      <c r="CNK102"/>
      <c r="CNL102"/>
      <c r="CNM102"/>
      <c r="CNN102"/>
      <c r="CNO102"/>
      <c r="CNP102"/>
      <c r="CNQ102"/>
      <c r="CNR102"/>
      <c r="CNS102"/>
      <c r="CNT102"/>
      <c r="CNU102"/>
      <c r="CNV102"/>
      <c r="CNW102"/>
      <c r="CNX102"/>
      <c r="CNY102"/>
      <c r="CNZ102"/>
      <c r="COA102"/>
      <c r="COB102"/>
      <c r="COC102"/>
      <c r="COD102"/>
      <c r="COE102"/>
      <c r="COF102"/>
      <c r="COG102"/>
      <c r="COH102"/>
      <c r="COI102"/>
      <c r="COJ102"/>
      <c r="COK102"/>
      <c r="COL102"/>
      <c r="COM102"/>
      <c r="CON102"/>
      <c r="COO102"/>
      <c r="COP102"/>
      <c r="COQ102"/>
      <c r="COR102"/>
      <c r="COS102"/>
      <c r="COT102"/>
      <c r="COU102"/>
      <c r="COV102"/>
      <c r="COW102"/>
      <c r="COX102"/>
      <c r="COY102"/>
      <c r="COZ102"/>
      <c r="CPA102"/>
      <c r="CPB102"/>
      <c r="CPC102"/>
      <c r="CPD102"/>
      <c r="CPE102"/>
      <c r="CPF102"/>
      <c r="CPG102"/>
      <c r="CPH102"/>
      <c r="CPI102"/>
      <c r="CPJ102"/>
      <c r="CPK102"/>
      <c r="CPL102"/>
      <c r="CPM102"/>
      <c r="CPN102"/>
      <c r="CPO102"/>
      <c r="CPP102"/>
      <c r="CPQ102"/>
      <c r="CPR102"/>
      <c r="CPS102"/>
      <c r="CPT102"/>
      <c r="CPU102"/>
      <c r="CPV102"/>
      <c r="CPW102"/>
      <c r="CPX102"/>
      <c r="CPY102"/>
      <c r="CPZ102"/>
      <c r="CQA102"/>
      <c r="CQB102"/>
      <c r="CQC102"/>
      <c r="CQD102"/>
      <c r="CQE102"/>
      <c r="CQF102"/>
      <c r="CQG102"/>
      <c r="CQH102"/>
      <c r="CQI102"/>
      <c r="CQJ102"/>
      <c r="CQK102"/>
      <c r="CQL102"/>
      <c r="CQM102"/>
      <c r="CQN102"/>
      <c r="CQO102"/>
      <c r="CQP102"/>
      <c r="CQQ102"/>
      <c r="CQR102"/>
      <c r="CQS102"/>
      <c r="CQT102"/>
      <c r="CQU102"/>
      <c r="CQV102"/>
      <c r="CQW102"/>
      <c r="CQX102"/>
      <c r="CQY102"/>
      <c r="CQZ102"/>
      <c r="CRA102"/>
      <c r="CRB102"/>
      <c r="CRC102"/>
      <c r="CRD102"/>
      <c r="CRE102"/>
      <c r="CRF102"/>
      <c r="CRG102"/>
      <c r="CRH102"/>
      <c r="CRI102"/>
      <c r="CRJ102"/>
      <c r="CRK102"/>
      <c r="CRL102"/>
      <c r="CRM102"/>
      <c r="CRN102"/>
      <c r="CRO102"/>
      <c r="CRP102"/>
      <c r="CRQ102"/>
      <c r="CRR102"/>
      <c r="CRS102"/>
      <c r="CRT102"/>
      <c r="CRU102"/>
    </row>
    <row r="103" spans="2:2517" s="28" customFormat="1" ht="18" hidden="1" customHeight="1" x14ac:dyDescent="0.25">
      <c r="B103" s="17"/>
      <c r="C103" s="17"/>
      <c r="D103" s="17"/>
      <c r="E103" s="17"/>
      <c r="F103" s="17"/>
      <c r="G103" s="17"/>
      <c r="H103" s="17"/>
      <c r="I103" s="17"/>
      <c r="J103" s="17"/>
      <c r="K103" s="13"/>
      <c r="L103" s="17" t="s">
        <v>26</v>
      </c>
      <c r="M103" s="17" t="s">
        <v>14</v>
      </c>
      <c r="N103" s="17"/>
      <c r="O103" s="17"/>
      <c r="P103" s="13"/>
      <c r="Q103" s="17" t="s">
        <v>26</v>
      </c>
      <c r="R103" s="17" t="s">
        <v>14</v>
      </c>
      <c r="S103" s="16">
        <f t="shared" si="15"/>
        <v>0</v>
      </c>
      <c r="T103" s="16">
        <f t="shared" si="15"/>
        <v>0.03</v>
      </c>
      <c r="U103" s="16">
        <f t="shared" si="15"/>
        <v>0.03</v>
      </c>
      <c r="V103" s="16">
        <f t="shared" si="15"/>
        <v>0.03</v>
      </c>
      <c r="W103" s="16">
        <f t="shared" si="15"/>
        <v>0.03</v>
      </c>
      <c r="X103" s="17"/>
      <c r="Y103" s="33">
        <f t="shared" si="16"/>
        <v>15948</v>
      </c>
      <c r="Z103" s="33">
        <f t="shared" si="16"/>
        <v>15948</v>
      </c>
      <c r="AA103" s="33">
        <f t="shared" si="16"/>
        <v>16428</v>
      </c>
      <c r="AB103" s="33">
        <f t="shared" si="16"/>
        <v>16923</v>
      </c>
      <c r="AC103" s="33">
        <f t="shared" si="16"/>
        <v>17433</v>
      </c>
      <c r="AD103" s="33">
        <f t="shared" si="16"/>
        <v>17958</v>
      </c>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c r="AKY103"/>
      <c r="AKZ103"/>
      <c r="ALA103"/>
      <c r="ALB103"/>
      <c r="ALC103"/>
      <c r="ALD103"/>
      <c r="ALE103"/>
      <c r="ALF103"/>
      <c r="ALG103"/>
      <c r="ALH103"/>
      <c r="ALI103"/>
      <c r="ALJ103"/>
      <c r="ALK103"/>
      <c r="ALL103"/>
      <c r="ALM103"/>
      <c r="ALN103"/>
      <c r="ALO103"/>
      <c r="ALP103"/>
      <c r="ALQ103"/>
      <c r="ALR103"/>
      <c r="ALS103"/>
      <c r="ALT103"/>
      <c r="ALU103"/>
      <c r="ALV103"/>
      <c r="ALW103"/>
      <c r="ALX103"/>
      <c r="ALY103"/>
      <c r="ALZ103"/>
      <c r="AMA103"/>
      <c r="AMB103"/>
      <c r="AMC103"/>
      <c r="AMD103"/>
      <c r="AME103"/>
      <c r="AMF103"/>
      <c r="AMG103"/>
      <c r="AMH103"/>
      <c r="AMI103"/>
      <c r="AMJ103"/>
      <c r="AMK103"/>
      <c r="AML103"/>
      <c r="AMM103"/>
      <c r="AMN103"/>
      <c r="AMO103"/>
      <c r="AMP103"/>
      <c r="AMQ103"/>
      <c r="AMR103"/>
      <c r="AMS103"/>
      <c r="AMT103"/>
      <c r="AMU103"/>
      <c r="AMV103"/>
      <c r="AMW103"/>
      <c r="AMX103"/>
      <c r="AMY103"/>
      <c r="AMZ103"/>
      <c r="ANA103"/>
      <c r="ANB103"/>
      <c r="ANC103"/>
      <c r="AND103"/>
      <c r="ANE103"/>
      <c r="ANF103"/>
      <c r="ANG103"/>
      <c r="ANH103"/>
      <c r="ANI103"/>
      <c r="ANJ103"/>
      <c r="ANK103"/>
      <c r="ANL103"/>
      <c r="ANM103"/>
      <c r="ANN103"/>
      <c r="ANO103"/>
      <c r="ANP103"/>
      <c r="ANQ103"/>
      <c r="ANR103"/>
      <c r="ANS103"/>
      <c r="ANT103"/>
      <c r="ANU103"/>
      <c r="ANV103"/>
      <c r="ANW103"/>
      <c r="ANX103"/>
      <c r="ANY103"/>
      <c r="ANZ103"/>
      <c r="AOA103"/>
      <c r="AOB103"/>
      <c r="AOC103"/>
      <c r="AOD103"/>
      <c r="AOE103"/>
      <c r="AOF103"/>
      <c r="AOG103"/>
      <c r="AOH103"/>
      <c r="AOI103"/>
      <c r="AOJ103"/>
      <c r="AOK103"/>
      <c r="AOL103"/>
      <c r="AOM103"/>
      <c r="AON103"/>
      <c r="AOO103"/>
      <c r="AOP103"/>
      <c r="AOQ103"/>
      <c r="AOR103"/>
      <c r="AOS103"/>
      <c r="AOT103"/>
      <c r="AOU103"/>
      <c r="AOV103"/>
      <c r="AOW103"/>
      <c r="AOX103"/>
      <c r="AOY103"/>
      <c r="AOZ103"/>
      <c r="APA103"/>
      <c r="APB103"/>
      <c r="APC103"/>
      <c r="APD103"/>
      <c r="APE103"/>
      <c r="APF103"/>
      <c r="APG103"/>
      <c r="APH103"/>
      <c r="API103"/>
      <c r="APJ103"/>
      <c r="APK103"/>
      <c r="APL103"/>
      <c r="APM103"/>
      <c r="APN103"/>
      <c r="APO103"/>
      <c r="APP103"/>
      <c r="APQ103"/>
      <c r="APR103"/>
      <c r="APS103"/>
      <c r="APT103"/>
      <c r="APU103"/>
      <c r="APV103"/>
      <c r="APW103"/>
      <c r="APX103"/>
      <c r="APY103"/>
      <c r="APZ103"/>
      <c r="AQA103"/>
      <c r="AQB103"/>
      <c r="AQC103"/>
      <c r="AQD103"/>
      <c r="AQE103"/>
      <c r="AQF103"/>
      <c r="AQG103"/>
      <c r="AQH103"/>
      <c r="AQI103"/>
      <c r="AQJ103"/>
      <c r="AQK103"/>
      <c r="AQL103"/>
      <c r="AQM103"/>
      <c r="AQN103"/>
      <c r="AQO103"/>
      <c r="AQP103"/>
      <c r="AQQ103"/>
      <c r="AQR103"/>
      <c r="AQS103"/>
      <c r="AQT103"/>
      <c r="AQU103"/>
      <c r="AQV103"/>
      <c r="AQW103"/>
      <c r="AQX103"/>
      <c r="AQY103"/>
      <c r="AQZ103"/>
      <c r="ARA103"/>
      <c r="ARB103"/>
      <c r="ARC103"/>
      <c r="ARD103"/>
      <c r="ARE103"/>
      <c r="ARF103"/>
      <c r="ARG103"/>
      <c r="ARH103"/>
      <c r="ARI103"/>
      <c r="ARJ103"/>
      <c r="ARK103"/>
      <c r="ARL103"/>
      <c r="ARM103"/>
      <c r="ARN103"/>
      <c r="ARO103"/>
      <c r="ARP103"/>
      <c r="ARQ103"/>
      <c r="ARR103"/>
      <c r="ARS103"/>
      <c r="ART103"/>
      <c r="ARU103"/>
      <c r="ARV103"/>
      <c r="ARW103"/>
      <c r="ARX103"/>
      <c r="ARY103"/>
      <c r="ARZ103"/>
      <c r="ASA103"/>
      <c r="ASB103"/>
      <c r="ASC103"/>
      <c r="ASD103"/>
      <c r="ASE103"/>
      <c r="ASF103"/>
      <c r="ASG103"/>
      <c r="ASH103"/>
      <c r="ASI103"/>
      <c r="ASJ103"/>
      <c r="ASK103"/>
      <c r="ASL103"/>
      <c r="ASM103"/>
      <c r="ASN103"/>
      <c r="ASO103"/>
      <c r="ASP103"/>
      <c r="ASQ103"/>
      <c r="ASR103"/>
      <c r="ASS103"/>
      <c r="AST103"/>
      <c r="ASU103"/>
      <c r="ASV103"/>
      <c r="ASW103"/>
      <c r="ASX103"/>
      <c r="ASY103"/>
      <c r="ASZ103"/>
      <c r="ATA103"/>
      <c r="ATB103"/>
      <c r="ATC103"/>
      <c r="ATD103"/>
      <c r="ATE103"/>
      <c r="ATF103"/>
      <c r="ATG103"/>
      <c r="ATH103"/>
      <c r="ATI103"/>
      <c r="ATJ103"/>
      <c r="ATK103"/>
      <c r="ATL103"/>
      <c r="ATM103"/>
      <c r="ATN103"/>
      <c r="ATO103"/>
      <c r="ATP103"/>
      <c r="ATQ103"/>
      <c r="ATR103"/>
      <c r="ATS103"/>
      <c r="ATT103"/>
      <c r="ATU103"/>
      <c r="ATV103"/>
      <c r="ATW103"/>
      <c r="ATX103"/>
      <c r="ATY103"/>
      <c r="ATZ103"/>
      <c r="AUA103"/>
      <c r="AUB103"/>
      <c r="AUC103"/>
      <c r="AUD103"/>
      <c r="AUE103"/>
      <c r="AUF103"/>
      <c r="AUG103"/>
      <c r="AUH103"/>
      <c r="AUI103"/>
      <c r="AUJ103"/>
      <c r="AUK103"/>
      <c r="AUL103"/>
      <c r="AUM103"/>
      <c r="AUN103"/>
      <c r="AUO103"/>
      <c r="AUP103"/>
      <c r="AUQ103"/>
      <c r="AUR103"/>
      <c r="AUS103"/>
      <c r="AUT103"/>
      <c r="AUU103"/>
      <c r="AUV103"/>
      <c r="AUW103"/>
      <c r="AUX103"/>
      <c r="AUY103"/>
      <c r="AUZ103"/>
      <c r="AVA103"/>
      <c r="AVB103"/>
      <c r="AVC103"/>
      <c r="AVD103"/>
      <c r="AVE103"/>
      <c r="AVF103"/>
      <c r="AVG103"/>
      <c r="AVH103"/>
      <c r="AVI103"/>
      <c r="AVJ103"/>
      <c r="AVK103"/>
      <c r="AVL103"/>
      <c r="AVM103"/>
      <c r="AVN103"/>
      <c r="AVO103"/>
      <c r="AVP103"/>
      <c r="AVQ103"/>
      <c r="AVR103"/>
      <c r="AVS103"/>
      <c r="AVT103"/>
      <c r="AVU103"/>
      <c r="AVV103"/>
      <c r="AVW103"/>
      <c r="AVX103"/>
      <c r="AVY103"/>
      <c r="AVZ103"/>
      <c r="AWA103"/>
      <c r="AWB103"/>
      <c r="AWC103"/>
      <c r="AWD103"/>
      <c r="AWE103"/>
      <c r="AWF103"/>
      <c r="AWG103"/>
      <c r="AWH103"/>
      <c r="AWI103"/>
      <c r="AWJ103"/>
      <c r="AWK103"/>
      <c r="AWL103"/>
      <c r="AWM103"/>
      <c r="AWN103"/>
      <c r="AWO103"/>
      <c r="AWP103"/>
      <c r="AWQ103"/>
      <c r="AWR103"/>
      <c r="AWS103"/>
      <c r="AWT103"/>
      <c r="AWU103"/>
      <c r="AWV103"/>
      <c r="AWW103"/>
      <c r="AWX103"/>
      <c r="AWY103"/>
      <c r="AWZ103"/>
      <c r="AXA103"/>
      <c r="AXB103"/>
      <c r="AXC103"/>
      <c r="AXD103"/>
      <c r="AXE103"/>
      <c r="AXF103"/>
      <c r="AXG103"/>
      <c r="AXH103"/>
      <c r="AXI103"/>
      <c r="AXJ103"/>
      <c r="AXK103"/>
      <c r="AXL103"/>
      <c r="AXM103"/>
      <c r="AXN103"/>
      <c r="AXO103"/>
      <c r="AXP103"/>
      <c r="AXQ103"/>
      <c r="AXR103"/>
      <c r="AXS103"/>
      <c r="AXT103"/>
      <c r="AXU103"/>
      <c r="AXV103"/>
      <c r="AXW103"/>
      <c r="AXX103"/>
      <c r="AXY103"/>
      <c r="AXZ103"/>
      <c r="AYA103"/>
      <c r="AYB103"/>
      <c r="AYC103"/>
      <c r="AYD103"/>
      <c r="AYE103"/>
      <c r="AYF103"/>
      <c r="AYG103"/>
      <c r="AYH103"/>
      <c r="AYI103"/>
      <c r="AYJ103"/>
      <c r="AYK103"/>
      <c r="AYL103"/>
      <c r="AYM103"/>
      <c r="AYN103"/>
      <c r="AYO103"/>
      <c r="AYP103"/>
      <c r="AYQ103"/>
      <c r="AYR103"/>
      <c r="AYS103"/>
      <c r="AYT103"/>
      <c r="AYU103"/>
      <c r="AYV103"/>
      <c r="AYW103"/>
      <c r="AYX103"/>
      <c r="AYY103"/>
      <c r="AYZ103"/>
      <c r="AZA103"/>
      <c r="AZB103"/>
      <c r="AZC103"/>
      <c r="AZD103"/>
      <c r="AZE103"/>
      <c r="AZF103"/>
      <c r="AZG103"/>
      <c r="AZH103"/>
      <c r="AZI103"/>
      <c r="AZJ103"/>
      <c r="AZK103"/>
      <c r="AZL103"/>
      <c r="AZM103"/>
      <c r="AZN103"/>
      <c r="AZO103"/>
      <c r="AZP103"/>
      <c r="AZQ103"/>
      <c r="AZR103"/>
      <c r="AZS103"/>
      <c r="AZT103"/>
      <c r="AZU103"/>
      <c r="AZV103"/>
      <c r="AZW103"/>
      <c r="AZX103"/>
      <c r="AZY103"/>
      <c r="AZZ103"/>
      <c r="BAA103"/>
      <c r="BAB103"/>
      <c r="BAC103"/>
      <c r="BAD103"/>
      <c r="BAE103"/>
      <c r="BAF103"/>
      <c r="BAG103"/>
      <c r="BAH103"/>
      <c r="BAI103"/>
      <c r="BAJ103"/>
      <c r="BAK103"/>
      <c r="BAL103"/>
      <c r="BAM103"/>
      <c r="BAN103"/>
      <c r="BAO103"/>
      <c r="BAP103"/>
      <c r="BAQ103"/>
      <c r="BAR103"/>
      <c r="BAS103"/>
      <c r="BAT103"/>
      <c r="BAU103"/>
      <c r="BAV103"/>
      <c r="BAW103"/>
      <c r="BAX103"/>
      <c r="BAY103"/>
      <c r="BAZ103"/>
      <c r="BBA103"/>
      <c r="BBB103"/>
      <c r="BBC103"/>
      <c r="BBD103"/>
      <c r="BBE103"/>
      <c r="BBF103"/>
      <c r="BBG103"/>
      <c r="BBH103"/>
      <c r="BBI103"/>
      <c r="BBJ103"/>
      <c r="BBK103"/>
      <c r="BBL103"/>
      <c r="BBM103"/>
      <c r="BBN103"/>
      <c r="BBO103"/>
      <c r="BBP103"/>
      <c r="BBQ103"/>
      <c r="BBR103"/>
      <c r="BBS103"/>
      <c r="BBT103"/>
      <c r="BBU103"/>
      <c r="BBV103"/>
      <c r="BBW103"/>
      <c r="BBX103"/>
      <c r="BBY103"/>
      <c r="BBZ103"/>
      <c r="BCA103"/>
      <c r="BCB103"/>
      <c r="BCC103"/>
      <c r="BCD103"/>
      <c r="BCE103"/>
      <c r="BCF103"/>
      <c r="BCG103"/>
      <c r="BCH103"/>
      <c r="BCI103"/>
      <c r="BCJ103"/>
      <c r="BCK103"/>
      <c r="BCL103"/>
      <c r="BCM103"/>
      <c r="BCN103"/>
      <c r="BCO103"/>
      <c r="BCP103"/>
      <c r="BCQ103"/>
      <c r="BCR103"/>
      <c r="BCS103"/>
      <c r="BCT103"/>
      <c r="BCU103"/>
      <c r="BCV103"/>
      <c r="BCW103"/>
      <c r="BCX103"/>
      <c r="BCY103"/>
      <c r="BCZ103"/>
      <c r="BDA103"/>
      <c r="BDB103"/>
      <c r="BDC103"/>
      <c r="BDD103"/>
      <c r="BDE103"/>
      <c r="BDF103"/>
      <c r="BDG103"/>
      <c r="BDH103"/>
      <c r="BDI103"/>
      <c r="BDJ103"/>
      <c r="BDK103"/>
      <c r="BDL103"/>
      <c r="BDM103"/>
      <c r="BDN103"/>
      <c r="BDO103"/>
      <c r="BDP103"/>
      <c r="BDQ103"/>
      <c r="BDR103"/>
      <c r="BDS103"/>
      <c r="BDT103"/>
      <c r="BDU103"/>
      <c r="BDV103"/>
      <c r="BDW103"/>
      <c r="BDX103"/>
      <c r="BDY103"/>
      <c r="BDZ103"/>
      <c r="BEA103"/>
      <c r="BEB103"/>
      <c r="BEC103"/>
      <c r="BED103"/>
      <c r="BEE103"/>
      <c r="BEF103"/>
      <c r="BEG103"/>
      <c r="BEH103"/>
      <c r="BEI103"/>
      <c r="BEJ103"/>
      <c r="BEK103"/>
      <c r="BEL103"/>
      <c r="BEM103"/>
      <c r="BEN103"/>
      <c r="BEO103"/>
      <c r="BEP103"/>
      <c r="BEQ103"/>
      <c r="BER103"/>
      <c r="BES103"/>
      <c r="BET103"/>
      <c r="BEU103"/>
      <c r="BEV103"/>
      <c r="BEW103"/>
      <c r="BEX103"/>
      <c r="BEY103"/>
      <c r="BEZ103"/>
      <c r="BFA103"/>
      <c r="BFB103"/>
      <c r="BFC103"/>
      <c r="BFD103"/>
      <c r="BFE103"/>
      <c r="BFF103"/>
      <c r="BFG103"/>
      <c r="BFH103"/>
      <c r="BFI103"/>
      <c r="BFJ103"/>
      <c r="BFK103"/>
      <c r="BFL103"/>
      <c r="BFM103"/>
      <c r="BFN103"/>
      <c r="BFO103"/>
      <c r="BFP103"/>
      <c r="BFQ103"/>
      <c r="BFR103"/>
      <c r="BFS103"/>
      <c r="BFT103"/>
      <c r="BFU103"/>
      <c r="BFV103"/>
      <c r="BFW103"/>
      <c r="BFX103"/>
      <c r="BFY103"/>
      <c r="BFZ103"/>
      <c r="BGA103"/>
      <c r="BGB103"/>
      <c r="BGC103"/>
      <c r="BGD103"/>
      <c r="BGE103"/>
      <c r="BGF103"/>
      <c r="BGG103"/>
      <c r="BGH103"/>
      <c r="BGI103"/>
      <c r="BGJ103"/>
      <c r="BGK103"/>
      <c r="BGL103"/>
      <c r="BGM103"/>
      <c r="BGN103"/>
      <c r="BGO103"/>
      <c r="BGP103"/>
      <c r="BGQ103"/>
      <c r="BGR103"/>
      <c r="BGS103"/>
      <c r="BGT103"/>
      <c r="BGU103"/>
      <c r="BGV103"/>
      <c r="BGW103"/>
      <c r="BGX103"/>
      <c r="BGY103"/>
      <c r="BGZ103"/>
      <c r="BHA103"/>
      <c r="BHB103"/>
      <c r="BHC103"/>
      <c r="BHD103"/>
      <c r="BHE103"/>
      <c r="BHF103"/>
      <c r="BHG103"/>
      <c r="BHH103"/>
      <c r="BHI103"/>
      <c r="BHJ103"/>
      <c r="BHK103"/>
      <c r="BHL103"/>
      <c r="BHM103"/>
      <c r="BHN103"/>
      <c r="BHO103"/>
      <c r="BHP103"/>
      <c r="BHQ103"/>
      <c r="BHR103"/>
      <c r="BHS103"/>
      <c r="BHT103"/>
      <c r="BHU103"/>
      <c r="BHV103"/>
      <c r="BHW103"/>
      <c r="BHX103"/>
      <c r="BHY103"/>
      <c r="BHZ103"/>
      <c r="BIA103"/>
      <c r="BIB103"/>
      <c r="BIC103"/>
      <c r="BID103"/>
      <c r="BIE103"/>
      <c r="BIF103"/>
      <c r="BIG103"/>
      <c r="BIH103"/>
      <c r="BII103"/>
      <c r="BIJ103"/>
      <c r="BIK103"/>
      <c r="BIL103"/>
      <c r="BIM103"/>
      <c r="BIN103"/>
      <c r="BIO103"/>
      <c r="BIP103"/>
      <c r="BIQ103"/>
      <c r="BIR103"/>
      <c r="BIS103"/>
      <c r="BIT103"/>
      <c r="BIU103"/>
      <c r="BIV103"/>
      <c r="BIW103"/>
      <c r="BIX103"/>
      <c r="BIY103"/>
      <c r="BIZ103"/>
      <c r="BJA103"/>
      <c r="BJB103"/>
      <c r="BJC103"/>
      <c r="BJD103"/>
      <c r="BJE103"/>
      <c r="BJF103"/>
      <c r="BJG103"/>
      <c r="BJH103"/>
      <c r="BJI103"/>
      <c r="BJJ103"/>
      <c r="BJK103"/>
      <c r="BJL103"/>
      <c r="BJM103"/>
      <c r="BJN103"/>
      <c r="BJO103"/>
      <c r="BJP103"/>
      <c r="BJQ103"/>
      <c r="BJR103"/>
      <c r="BJS103"/>
      <c r="BJT103"/>
      <c r="BJU103"/>
      <c r="BJV103"/>
      <c r="BJW103"/>
      <c r="BJX103"/>
      <c r="BJY103"/>
      <c r="BJZ103"/>
      <c r="BKA103"/>
      <c r="BKB103"/>
      <c r="BKC103"/>
      <c r="BKD103"/>
      <c r="BKE103"/>
      <c r="BKF103"/>
      <c r="BKG103"/>
      <c r="BKH103"/>
      <c r="BKI103"/>
      <c r="BKJ103"/>
      <c r="BKK103"/>
      <c r="BKL103"/>
      <c r="BKM103"/>
      <c r="BKN103"/>
      <c r="BKO103"/>
      <c r="BKP103"/>
      <c r="BKQ103"/>
      <c r="BKR103"/>
      <c r="BKS103"/>
      <c r="BKT103"/>
      <c r="BKU103"/>
      <c r="BKV103"/>
      <c r="BKW103"/>
      <c r="BKX103"/>
      <c r="BKY103"/>
      <c r="BKZ103"/>
      <c r="BLA103"/>
      <c r="BLB103"/>
      <c r="BLC103"/>
      <c r="BLD103"/>
      <c r="BLE103"/>
      <c r="BLF103"/>
      <c r="BLG103"/>
      <c r="BLH103"/>
      <c r="BLI103"/>
      <c r="BLJ103"/>
      <c r="BLK103"/>
      <c r="BLL103"/>
      <c r="BLM103"/>
      <c r="BLN103"/>
      <c r="BLO103"/>
      <c r="BLP103"/>
      <c r="BLQ103"/>
      <c r="BLR103"/>
      <c r="BLS103"/>
      <c r="BLT103"/>
      <c r="BLU103"/>
      <c r="BLV103"/>
      <c r="BLW103"/>
      <c r="BLX103"/>
      <c r="BLY103"/>
      <c r="BLZ103"/>
      <c r="BMA103"/>
      <c r="BMB103"/>
      <c r="BMC103"/>
      <c r="BMD103"/>
      <c r="BME103"/>
      <c r="BMF103"/>
      <c r="BMG103"/>
      <c r="BMH103"/>
      <c r="BMI103"/>
      <c r="BMJ103"/>
      <c r="BMK103"/>
      <c r="BML103"/>
      <c r="BMM103"/>
      <c r="BMN103"/>
      <c r="BMO103"/>
      <c r="BMP103"/>
      <c r="BMQ103"/>
      <c r="BMR103"/>
      <c r="BMS103"/>
      <c r="BMT103"/>
      <c r="BMU103"/>
      <c r="BMV103"/>
      <c r="BMW103"/>
      <c r="BMX103"/>
      <c r="BMY103"/>
      <c r="BMZ103"/>
      <c r="BNA103"/>
      <c r="BNB103"/>
      <c r="BNC103"/>
      <c r="BND103"/>
      <c r="BNE103"/>
      <c r="BNF103"/>
      <c r="BNG103"/>
      <c r="BNH103"/>
      <c r="BNI103"/>
      <c r="BNJ103"/>
      <c r="BNK103"/>
      <c r="BNL103"/>
      <c r="BNM103"/>
      <c r="BNN103"/>
      <c r="BNO103"/>
      <c r="BNP103"/>
      <c r="BNQ103"/>
      <c r="BNR103"/>
      <c r="BNS103"/>
      <c r="BNT103"/>
      <c r="BNU103"/>
      <c r="BNV103"/>
      <c r="BNW103"/>
      <c r="BNX103"/>
      <c r="BNY103"/>
      <c r="BNZ103"/>
      <c r="BOA103"/>
      <c r="BOB103"/>
      <c r="BOC103"/>
      <c r="BOD103"/>
      <c r="BOE103"/>
      <c r="BOF103"/>
      <c r="BOG103"/>
      <c r="BOH103"/>
      <c r="BOI103"/>
      <c r="BOJ103"/>
      <c r="BOK103"/>
      <c r="BOL103"/>
      <c r="BOM103"/>
      <c r="BON103"/>
      <c r="BOO103"/>
      <c r="BOP103"/>
      <c r="BOQ103"/>
      <c r="BOR103"/>
      <c r="BOS103"/>
      <c r="BOT103"/>
      <c r="BOU103"/>
      <c r="BOV103"/>
      <c r="BOW103"/>
      <c r="BOX103"/>
      <c r="BOY103"/>
      <c r="BOZ103"/>
      <c r="BPA103"/>
      <c r="BPB103"/>
      <c r="BPC103"/>
      <c r="BPD103"/>
      <c r="BPE103"/>
      <c r="BPF103"/>
      <c r="BPG103"/>
      <c r="BPH103"/>
      <c r="BPI103"/>
      <c r="BPJ103"/>
      <c r="BPK103"/>
      <c r="BPL103"/>
      <c r="BPM103"/>
      <c r="BPN103"/>
      <c r="BPO103"/>
      <c r="BPP103"/>
      <c r="BPQ103"/>
      <c r="BPR103"/>
      <c r="BPS103"/>
      <c r="BPT103"/>
      <c r="BPU103"/>
      <c r="BPV103"/>
      <c r="BPW103"/>
      <c r="BPX103"/>
      <c r="BPY103"/>
      <c r="BPZ103"/>
      <c r="BQA103"/>
      <c r="BQB103"/>
      <c r="BQC103"/>
      <c r="BQD103"/>
      <c r="BQE103"/>
      <c r="BQF103"/>
      <c r="BQG103"/>
      <c r="BQH103"/>
      <c r="BQI103"/>
      <c r="BQJ103"/>
      <c r="BQK103"/>
      <c r="BQL103"/>
      <c r="BQM103"/>
      <c r="BQN103"/>
      <c r="BQO103"/>
      <c r="BQP103"/>
      <c r="BQQ103"/>
      <c r="BQR103"/>
      <c r="BQS103"/>
      <c r="BQT103"/>
      <c r="BQU103"/>
      <c r="BQV103"/>
      <c r="BQW103"/>
      <c r="BQX103"/>
      <c r="BQY103"/>
      <c r="BQZ103"/>
      <c r="BRA103"/>
      <c r="BRB103"/>
      <c r="BRC103"/>
      <c r="BRD103"/>
      <c r="BRE103"/>
      <c r="BRF103"/>
      <c r="BRG103"/>
      <c r="BRH103"/>
      <c r="BRI103"/>
      <c r="BRJ103"/>
      <c r="BRK103"/>
      <c r="BRL103"/>
      <c r="BRM103"/>
      <c r="BRN103"/>
      <c r="BRO103"/>
      <c r="BRP103"/>
      <c r="BRQ103"/>
      <c r="BRR103"/>
      <c r="BRS103"/>
      <c r="BRT103"/>
      <c r="BRU103"/>
      <c r="BRV103"/>
      <c r="BRW103"/>
      <c r="BRX103"/>
      <c r="BRY103"/>
      <c r="BRZ103"/>
      <c r="BSA103"/>
      <c r="BSB103"/>
      <c r="BSC103"/>
      <c r="BSD103"/>
      <c r="BSE103"/>
      <c r="BSF103"/>
      <c r="BSG103"/>
      <c r="BSH103"/>
      <c r="BSI103"/>
      <c r="BSJ103"/>
      <c r="BSK103"/>
      <c r="BSL103"/>
      <c r="BSM103"/>
      <c r="BSN103"/>
      <c r="BSO103"/>
      <c r="BSP103"/>
      <c r="BSQ103"/>
      <c r="BSR103"/>
      <c r="BSS103"/>
      <c r="BST103"/>
      <c r="BSU103"/>
      <c r="BSV103"/>
      <c r="BSW103"/>
      <c r="BSX103"/>
      <c r="BSY103"/>
      <c r="BSZ103"/>
      <c r="BTA103"/>
      <c r="BTB103"/>
      <c r="BTC103"/>
      <c r="BTD103"/>
      <c r="BTE103"/>
      <c r="BTF103"/>
      <c r="BTG103"/>
      <c r="BTH103"/>
      <c r="BTI103"/>
      <c r="BTJ103"/>
      <c r="BTK103"/>
      <c r="BTL103"/>
      <c r="BTM103"/>
      <c r="BTN103"/>
      <c r="BTO103"/>
      <c r="BTP103"/>
      <c r="BTQ103"/>
      <c r="BTR103"/>
      <c r="BTS103"/>
      <c r="BTT103"/>
      <c r="BTU103"/>
      <c r="BTV103"/>
      <c r="BTW103"/>
      <c r="BTX103"/>
      <c r="BTY103"/>
      <c r="BTZ103"/>
      <c r="BUA103"/>
      <c r="BUB103"/>
      <c r="BUC103"/>
      <c r="BUD103"/>
      <c r="BUE103"/>
      <c r="BUF103"/>
      <c r="BUG103"/>
      <c r="BUH103"/>
      <c r="BUI103"/>
      <c r="BUJ103"/>
      <c r="BUK103"/>
      <c r="BUL103"/>
      <c r="BUM103"/>
      <c r="BUN103"/>
      <c r="BUO103"/>
      <c r="BUP103"/>
      <c r="BUQ103"/>
      <c r="BUR103"/>
      <c r="BUS103"/>
      <c r="BUT103"/>
      <c r="BUU103"/>
      <c r="BUV103"/>
      <c r="BUW103"/>
      <c r="BUX103"/>
      <c r="BUY103"/>
      <c r="BUZ103"/>
      <c r="BVA103"/>
      <c r="BVB103"/>
      <c r="BVC103"/>
      <c r="BVD103"/>
      <c r="BVE103"/>
      <c r="BVF103"/>
      <c r="BVG103"/>
      <c r="BVH103"/>
      <c r="BVI103"/>
      <c r="BVJ103"/>
      <c r="BVK103"/>
      <c r="BVL103"/>
      <c r="BVM103"/>
      <c r="BVN103"/>
      <c r="BVO103"/>
      <c r="BVP103"/>
      <c r="BVQ103"/>
      <c r="BVR103"/>
      <c r="BVS103"/>
      <c r="BVT103"/>
      <c r="BVU103"/>
      <c r="BVV103"/>
      <c r="BVW103"/>
      <c r="BVX103"/>
      <c r="BVY103"/>
      <c r="BVZ103"/>
      <c r="BWA103"/>
      <c r="BWB103"/>
      <c r="BWC103"/>
      <c r="BWD103"/>
      <c r="BWE103"/>
      <c r="BWF103"/>
      <c r="BWG103"/>
      <c r="BWH103"/>
      <c r="BWI103"/>
      <c r="BWJ103"/>
      <c r="BWK103"/>
      <c r="BWL103"/>
      <c r="BWM103"/>
      <c r="BWN103"/>
      <c r="BWO103"/>
      <c r="BWP103"/>
      <c r="BWQ103"/>
      <c r="BWR103"/>
      <c r="BWS103"/>
      <c r="BWT103"/>
      <c r="BWU103"/>
      <c r="BWV103"/>
      <c r="BWW103"/>
      <c r="BWX103"/>
      <c r="BWY103"/>
      <c r="BWZ103"/>
      <c r="BXA103"/>
      <c r="BXB103"/>
      <c r="BXC103"/>
      <c r="BXD103"/>
      <c r="BXE103"/>
      <c r="BXF103"/>
      <c r="BXG103"/>
      <c r="BXH103"/>
      <c r="BXI103"/>
      <c r="BXJ103"/>
      <c r="BXK103"/>
      <c r="BXL103"/>
      <c r="BXM103"/>
      <c r="BXN103"/>
      <c r="BXO103"/>
      <c r="BXP103"/>
      <c r="BXQ103"/>
      <c r="BXR103"/>
      <c r="BXS103"/>
      <c r="BXT103"/>
      <c r="BXU103"/>
      <c r="BXV103"/>
      <c r="BXW103"/>
      <c r="BXX103"/>
      <c r="BXY103"/>
      <c r="BXZ103"/>
      <c r="BYA103"/>
      <c r="BYB103"/>
      <c r="BYC103"/>
      <c r="BYD103"/>
      <c r="BYE103"/>
      <c r="BYF103"/>
      <c r="BYG103"/>
      <c r="BYH103"/>
      <c r="BYI103"/>
      <c r="BYJ103"/>
      <c r="BYK103"/>
      <c r="BYL103"/>
      <c r="BYM103"/>
      <c r="BYN103"/>
      <c r="BYO103"/>
      <c r="BYP103"/>
      <c r="BYQ103"/>
      <c r="BYR103"/>
      <c r="BYS103"/>
      <c r="BYT103"/>
      <c r="BYU103"/>
      <c r="BYV103"/>
      <c r="BYW103"/>
      <c r="BYX103"/>
      <c r="BYY103"/>
      <c r="BYZ103"/>
      <c r="BZA103"/>
      <c r="BZB103"/>
      <c r="BZC103"/>
      <c r="BZD103"/>
      <c r="BZE103"/>
      <c r="BZF103"/>
      <c r="BZG103"/>
      <c r="BZH103"/>
      <c r="BZI103"/>
      <c r="BZJ103"/>
      <c r="BZK103"/>
      <c r="BZL103"/>
      <c r="BZM103"/>
      <c r="BZN103"/>
      <c r="BZO103"/>
      <c r="BZP103"/>
      <c r="BZQ103"/>
      <c r="BZR103"/>
      <c r="BZS103"/>
      <c r="BZT103"/>
      <c r="BZU103"/>
      <c r="BZV103"/>
      <c r="BZW103"/>
      <c r="BZX103"/>
      <c r="BZY103"/>
      <c r="BZZ103"/>
      <c r="CAA103"/>
      <c r="CAB103"/>
      <c r="CAC103"/>
      <c r="CAD103"/>
      <c r="CAE103"/>
      <c r="CAF103"/>
      <c r="CAG103"/>
      <c r="CAH103"/>
      <c r="CAI103"/>
      <c r="CAJ103"/>
      <c r="CAK103"/>
      <c r="CAL103"/>
      <c r="CAM103"/>
      <c r="CAN103"/>
      <c r="CAO103"/>
      <c r="CAP103"/>
      <c r="CAQ103"/>
      <c r="CAR103"/>
      <c r="CAS103"/>
      <c r="CAT103"/>
      <c r="CAU103"/>
      <c r="CAV103"/>
      <c r="CAW103"/>
      <c r="CAX103"/>
      <c r="CAY103"/>
      <c r="CAZ103"/>
      <c r="CBA103"/>
      <c r="CBB103"/>
      <c r="CBC103"/>
      <c r="CBD103"/>
      <c r="CBE103"/>
      <c r="CBF103"/>
      <c r="CBG103"/>
      <c r="CBH103"/>
      <c r="CBI103"/>
      <c r="CBJ103"/>
      <c r="CBK103"/>
      <c r="CBL103"/>
      <c r="CBM103"/>
      <c r="CBN103"/>
      <c r="CBO103"/>
      <c r="CBP103"/>
      <c r="CBQ103"/>
      <c r="CBR103"/>
      <c r="CBS103"/>
      <c r="CBT103"/>
      <c r="CBU103"/>
      <c r="CBV103"/>
      <c r="CBW103"/>
      <c r="CBX103"/>
      <c r="CBY103"/>
      <c r="CBZ103"/>
      <c r="CCA103"/>
      <c r="CCB103"/>
      <c r="CCC103"/>
      <c r="CCD103"/>
      <c r="CCE103"/>
      <c r="CCF103"/>
      <c r="CCG103"/>
      <c r="CCH103"/>
      <c r="CCI103"/>
      <c r="CCJ103"/>
      <c r="CCK103"/>
      <c r="CCL103"/>
      <c r="CCM103"/>
      <c r="CCN103"/>
      <c r="CCO103"/>
      <c r="CCP103"/>
      <c r="CCQ103"/>
      <c r="CCR103"/>
      <c r="CCS103"/>
      <c r="CCT103"/>
      <c r="CCU103"/>
      <c r="CCV103"/>
      <c r="CCW103"/>
      <c r="CCX103"/>
      <c r="CCY103"/>
      <c r="CCZ103"/>
      <c r="CDA103"/>
      <c r="CDB103"/>
      <c r="CDC103"/>
      <c r="CDD103"/>
      <c r="CDE103"/>
      <c r="CDF103"/>
      <c r="CDG103"/>
      <c r="CDH103"/>
      <c r="CDI103"/>
      <c r="CDJ103"/>
      <c r="CDK103"/>
      <c r="CDL103"/>
      <c r="CDM103"/>
      <c r="CDN103"/>
      <c r="CDO103"/>
      <c r="CDP103"/>
      <c r="CDQ103"/>
      <c r="CDR103"/>
      <c r="CDS103"/>
      <c r="CDT103"/>
      <c r="CDU103"/>
      <c r="CDV103"/>
      <c r="CDW103"/>
      <c r="CDX103"/>
      <c r="CDY103"/>
      <c r="CDZ103"/>
      <c r="CEA103"/>
      <c r="CEB103"/>
      <c r="CEC103"/>
      <c r="CED103"/>
      <c r="CEE103"/>
      <c r="CEF103"/>
      <c r="CEG103"/>
      <c r="CEH103"/>
      <c r="CEI103"/>
      <c r="CEJ103"/>
      <c r="CEK103"/>
      <c r="CEL103"/>
      <c r="CEM103"/>
      <c r="CEN103"/>
      <c r="CEO103"/>
      <c r="CEP103"/>
      <c r="CEQ103"/>
      <c r="CER103"/>
      <c r="CES103"/>
      <c r="CET103"/>
      <c r="CEU103"/>
      <c r="CEV103"/>
      <c r="CEW103"/>
      <c r="CEX103"/>
      <c r="CEY103"/>
      <c r="CEZ103"/>
      <c r="CFA103"/>
      <c r="CFB103"/>
      <c r="CFC103"/>
      <c r="CFD103"/>
      <c r="CFE103"/>
      <c r="CFF103"/>
      <c r="CFG103"/>
      <c r="CFH103"/>
      <c r="CFI103"/>
      <c r="CFJ103"/>
      <c r="CFK103"/>
      <c r="CFL103"/>
      <c r="CFM103"/>
      <c r="CFN103"/>
      <c r="CFO103"/>
      <c r="CFP103"/>
      <c r="CFQ103"/>
      <c r="CFR103"/>
      <c r="CFS103"/>
      <c r="CFT103"/>
      <c r="CFU103"/>
      <c r="CFV103"/>
      <c r="CFW103"/>
      <c r="CFX103"/>
      <c r="CFY103"/>
      <c r="CFZ103"/>
      <c r="CGA103"/>
      <c r="CGB103"/>
      <c r="CGC103"/>
      <c r="CGD103"/>
      <c r="CGE103"/>
      <c r="CGF103"/>
      <c r="CGG103"/>
      <c r="CGH103"/>
      <c r="CGI103"/>
      <c r="CGJ103"/>
      <c r="CGK103"/>
      <c r="CGL103"/>
      <c r="CGM103"/>
      <c r="CGN103"/>
      <c r="CGO103"/>
      <c r="CGP103"/>
      <c r="CGQ103"/>
      <c r="CGR103"/>
      <c r="CGS103"/>
      <c r="CGT103"/>
      <c r="CGU103"/>
      <c r="CGV103"/>
      <c r="CGW103"/>
      <c r="CGX103"/>
      <c r="CGY103"/>
      <c r="CGZ103"/>
      <c r="CHA103"/>
      <c r="CHB103"/>
      <c r="CHC103"/>
      <c r="CHD103"/>
      <c r="CHE103"/>
      <c r="CHF103"/>
      <c r="CHG103"/>
      <c r="CHH103"/>
      <c r="CHI103"/>
      <c r="CHJ103"/>
      <c r="CHK103"/>
      <c r="CHL103"/>
      <c r="CHM103"/>
      <c r="CHN103"/>
      <c r="CHO103"/>
      <c r="CHP103"/>
      <c r="CHQ103"/>
      <c r="CHR103"/>
      <c r="CHS103"/>
      <c r="CHT103"/>
      <c r="CHU103"/>
      <c r="CHV103"/>
      <c r="CHW103"/>
      <c r="CHX103"/>
      <c r="CHY103"/>
      <c r="CHZ103"/>
      <c r="CIA103"/>
      <c r="CIB103"/>
      <c r="CIC103"/>
      <c r="CID103"/>
      <c r="CIE103"/>
      <c r="CIF103"/>
      <c r="CIG103"/>
      <c r="CIH103"/>
      <c r="CII103"/>
      <c r="CIJ103"/>
      <c r="CIK103"/>
      <c r="CIL103"/>
      <c r="CIM103"/>
      <c r="CIN103"/>
      <c r="CIO103"/>
      <c r="CIP103"/>
      <c r="CIQ103"/>
      <c r="CIR103"/>
      <c r="CIS103"/>
      <c r="CIT103"/>
      <c r="CIU103"/>
      <c r="CIV103"/>
      <c r="CIW103"/>
      <c r="CIX103"/>
      <c r="CIY103"/>
      <c r="CIZ103"/>
      <c r="CJA103"/>
      <c r="CJB103"/>
      <c r="CJC103"/>
      <c r="CJD103"/>
      <c r="CJE103"/>
      <c r="CJF103"/>
      <c r="CJG103"/>
      <c r="CJH103"/>
      <c r="CJI103"/>
      <c r="CJJ103"/>
      <c r="CJK103"/>
      <c r="CJL103"/>
      <c r="CJM103"/>
      <c r="CJN103"/>
      <c r="CJO103"/>
      <c r="CJP103"/>
      <c r="CJQ103"/>
      <c r="CJR103"/>
      <c r="CJS103"/>
      <c r="CJT103"/>
      <c r="CJU103"/>
      <c r="CJV103"/>
      <c r="CJW103"/>
      <c r="CJX103"/>
      <c r="CJY103"/>
      <c r="CJZ103"/>
      <c r="CKA103"/>
      <c r="CKB103"/>
      <c r="CKC103"/>
      <c r="CKD103"/>
      <c r="CKE103"/>
      <c r="CKF103"/>
      <c r="CKG103"/>
      <c r="CKH103"/>
      <c r="CKI103"/>
      <c r="CKJ103"/>
      <c r="CKK103"/>
      <c r="CKL103"/>
      <c r="CKM103"/>
      <c r="CKN103"/>
      <c r="CKO103"/>
      <c r="CKP103"/>
      <c r="CKQ103"/>
      <c r="CKR103"/>
      <c r="CKS103"/>
      <c r="CKT103"/>
      <c r="CKU103"/>
      <c r="CKV103"/>
      <c r="CKW103"/>
      <c r="CKX103"/>
      <c r="CKY103"/>
      <c r="CKZ103"/>
      <c r="CLA103"/>
      <c r="CLB103"/>
      <c r="CLC103"/>
      <c r="CLD103"/>
      <c r="CLE103"/>
      <c r="CLF103"/>
      <c r="CLG103"/>
      <c r="CLH103"/>
      <c r="CLI103"/>
      <c r="CLJ103"/>
      <c r="CLK103"/>
      <c r="CLL103"/>
      <c r="CLM103"/>
      <c r="CLN103"/>
      <c r="CLO103"/>
      <c r="CLP103"/>
      <c r="CLQ103"/>
      <c r="CLR103"/>
      <c r="CLS103"/>
      <c r="CLT103"/>
      <c r="CLU103"/>
      <c r="CLV103"/>
      <c r="CLW103"/>
      <c r="CLX103"/>
      <c r="CLY103"/>
      <c r="CLZ103"/>
      <c r="CMA103"/>
      <c r="CMB103"/>
      <c r="CMC103"/>
      <c r="CMD103"/>
      <c r="CME103"/>
      <c r="CMF103"/>
      <c r="CMG103"/>
      <c r="CMH103"/>
      <c r="CMI103"/>
      <c r="CMJ103"/>
      <c r="CMK103"/>
      <c r="CML103"/>
      <c r="CMM103"/>
      <c r="CMN103"/>
      <c r="CMO103"/>
      <c r="CMP103"/>
      <c r="CMQ103"/>
      <c r="CMR103"/>
      <c r="CMS103"/>
      <c r="CMT103"/>
      <c r="CMU103"/>
      <c r="CMV103"/>
      <c r="CMW103"/>
      <c r="CMX103"/>
      <c r="CMY103"/>
      <c r="CMZ103"/>
      <c r="CNA103"/>
      <c r="CNB103"/>
      <c r="CNC103"/>
      <c r="CND103"/>
      <c r="CNE103"/>
      <c r="CNF103"/>
      <c r="CNG103"/>
      <c r="CNH103"/>
      <c r="CNI103"/>
      <c r="CNJ103"/>
      <c r="CNK103"/>
      <c r="CNL103"/>
      <c r="CNM103"/>
      <c r="CNN103"/>
      <c r="CNO103"/>
      <c r="CNP103"/>
      <c r="CNQ103"/>
      <c r="CNR103"/>
      <c r="CNS103"/>
      <c r="CNT103"/>
      <c r="CNU103"/>
      <c r="CNV103"/>
      <c r="CNW103"/>
      <c r="CNX103"/>
      <c r="CNY103"/>
      <c r="CNZ103"/>
      <c r="COA103"/>
      <c r="COB103"/>
      <c r="COC103"/>
      <c r="COD103"/>
      <c r="COE103"/>
      <c r="COF103"/>
      <c r="COG103"/>
      <c r="COH103"/>
      <c r="COI103"/>
      <c r="COJ103"/>
      <c r="COK103"/>
      <c r="COL103"/>
      <c r="COM103"/>
      <c r="CON103"/>
      <c r="COO103"/>
      <c r="COP103"/>
      <c r="COQ103"/>
      <c r="COR103"/>
      <c r="COS103"/>
      <c r="COT103"/>
      <c r="COU103"/>
      <c r="COV103"/>
      <c r="COW103"/>
      <c r="COX103"/>
      <c r="COY103"/>
      <c r="COZ103"/>
      <c r="CPA103"/>
      <c r="CPB103"/>
      <c r="CPC103"/>
      <c r="CPD103"/>
      <c r="CPE103"/>
      <c r="CPF103"/>
      <c r="CPG103"/>
      <c r="CPH103"/>
      <c r="CPI103"/>
      <c r="CPJ103"/>
      <c r="CPK103"/>
      <c r="CPL103"/>
      <c r="CPM103"/>
      <c r="CPN103"/>
      <c r="CPO103"/>
      <c r="CPP103"/>
      <c r="CPQ103"/>
      <c r="CPR103"/>
      <c r="CPS103"/>
      <c r="CPT103"/>
      <c r="CPU103"/>
      <c r="CPV103"/>
      <c r="CPW103"/>
      <c r="CPX103"/>
      <c r="CPY103"/>
      <c r="CPZ103"/>
      <c r="CQA103"/>
      <c r="CQB103"/>
      <c r="CQC103"/>
      <c r="CQD103"/>
      <c r="CQE103"/>
      <c r="CQF103"/>
      <c r="CQG103"/>
      <c r="CQH103"/>
      <c r="CQI103"/>
      <c r="CQJ103"/>
      <c r="CQK103"/>
      <c r="CQL103"/>
      <c r="CQM103"/>
      <c r="CQN103"/>
      <c r="CQO103"/>
      <c r="CQP103"/>
      <c r="CQQ103"/>
      <c r="CQR103"/>
      <c r="CQS103"/>
      <c r="CQT103"/>
      <c r="CQU103"/>
      <c r="CQV103"/>
      <c r="CQW103"/>
      <c r="CQX103"/>
      <c r="CQY103"/>
      <c r="CQZ103"/>
      <c r="CRA103"/>
      <c r="CRB103"/>
      <c r="CRC103"/>
      <c r="CRD103"/>
      <c r="CRE103"/>
      <c r="CRF103"/>
      <c r="CRG103"/>
      <c r="CRH103"/>
      <c r="CRI103"/>
      <c r="CRJ103"/>
      <c r="CRK103"/>
      <c r="CRL103"/>
      <c r="CRM103"/>
      <c r="CRN103"/>
      <c r="CRO103"/>
      <c r="CRP103"/>
      <c r="CRQ103"/>
      <c r="CRR103"/>
      <c r="CRS103"/>
      <c r="CRT103"/>
      <c r="CRU103"/>
    </row>
    <row r="104" spans="2:2517" s="28" customFormat="1" ht="18" hidden="1" customHeight="1" x14ac:dyDescent="0.25">
      <c r="B104" s="17"/>
      <c r="C104" s="17"/>
      <c r="D104" s="17"/>
      <c r="E104" s="17"/>
      <c r="F104" s="17"/>
      <c r="G104" s="17"/>
      <c r="H104" s="17"/>
      <c r="I104" s="17"/>
      <c r="J104" s="17"/>
      <c r="K104" s="13"/>
      <c r="L104" s="17" t="s">
        <v>26</v>
      </c>
      <c r="M104" s="17" t="s">
        <v>16</v>
      </c>
      <c r="N104" s="17"/>
      <c r="O104" s="17"/>
      <c r="P104" s="13"/>
      <c r="Q104" s="17" t="s">
        <v>26</v>
      </c>
      <c r="R104" s="17" t="s">
        <v>16</v>
      </c>
      <c r="S104" s="16">
        <f t="shared" si="15"/>
        <v>0</v>
      </c>
      <c r="T104" s="16">
        <f t="shared" si="15"/>
        <v>0</v>
      </c>
      <c r="U104" s="16">
        <f t="shared" si="15"/>
        <v>0</v>
      </c>
      <c r="V104" s="16">
        <f t="shared" si="15"/>
        <v>0</v>
      </c>
      <c r="W104" s="16">
        <f t="shared" si="15"/>
        <v>0</v>
      </c>
      <c r="X104" s="17"/>
      <c r="Y104" s="33">
        <f t="shared" si="16"/>
        <v>28422</v>
      </c>
      <c r="Z104" s="33">
        <f t="shared" si="16"/>
        <v>28422</v>
      </c>
      <c r="AA104" s="33">
        <f t="shared" si="16"/>
        <v>28422</v>
      </c>
      <c r="AB104" s="33">
        <f t="shared" si="16"/>
        <v>28422</v>
      </c>
      <c r="AC104" s="33">
        <f t="shared" si="16"/>
        <v>28422</v>
      </c>
      <c r="AD104" s="33">
        <f t="shared" si="16"/>
        <v>28422</v>
      </c>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c r="ADV104"/>
      <c r="ADW104"/>
      <c r="ADX104"/>
      <c r="ADY104"/>
      <c r="ADZ104"/>
      <c r="AEA104"/>
      <c r="AEB104"/>
      <c r="AEC104"/>
      <c r="AED104"/>
      <c r="AEE104"/>
      <c r="AEF104"/>
      <c r="AEG104"/>
      <c r="AEH104"/>
      <c r="AEI104"/>
      <c r="AEJ104"/>
      <c r="AEK104"/>
      <c r="AEL104"/>
      <c r="AEM104"/>
      <c r="AEN104"/>
      <c r="AEO104"/>
      <c r="AEP104"/>
      <c r="AEQ104"/>
      <c r="AER104"/>
      <c r="AES104"/>
      <c r="AET104"/>
      <c r="AEU104"/>
      <c r="AEV104"/>
      <c r="AEW104"/>
      <c r="AEX104"/>
      <c r="AEY104"/>
      <c r="AEZ104"/>
      <c r="AFA104"/>
      <c r="AFB104"/>
      <c r="AFC104"/>
      <c r="AFD104"/>
      <c r="AFE104"/>
      <c r="AFF104"/>
      <c r="AFG104"/>
      <c r="AFH104"/>
      <c r="AFI104"/>
      <c r="AFJ104"/>
      <c r="AFK104"/>
      <c r="AFL104"/>
      <c r="AFM104"/>
      <c r="AFN104"/>
      <c r="AFO104"/>
      <c r="AFP104"/>
      <c r="AFQ104"/>
      <c r="AFR104"/>
      <c r="AFS104"/>
      <c r="AFT104"/>
      <c r="AFU104"/>
      <c r="AFV104"/>
      <c r="AFW104"/>
      <c r="AFX104"/>
      <c r="AFY104"/>
      <c r="AFZ104"/>
      <c r="AGA104"/>
      <c r="AGB104"/>
      <c r="AGC104"/>
      <c r="AGD104"/>
      <c r="AGE104"/>
      <c r="AGF104"/>
      <c r="AGG104"/>
      <c r="AGH104"/>
      <c r="AGI104"/>
      <c r="AGJ104"/>
      <c r="AGK104"/>
      <c r="AGL104"/>
      <c r="AGM104"/>
      <c r="AGN104"/>
      <c r="AGO104"/>
      <c r="AGP104"/>
      <c r="AGQ104"/>
      <c r="AGR104"/>
      <c r="AGS104"/>
      <c r="AGT104"/>
      <c r="AGU104"/>
      <c r="AGV104"/>
      <c r="AGW104"/>
      <c r="AGX104"/>
      <c r="AGY104"/>
      <c r="AGZ104"/>
      <c r="AHA104"/>
      <c r="AHB104"/>
      <c r="AHC104"/>
      <c r="AHD104"/>
      <c r="AHE104"/>
      <c r="AHF104"/>
      <c r="AHG104"/>
      <c r="AHH104"/>
      <c r="AHI104"/>
      <c r="AHJ104"/>
      <c r="AHK104"/>
      <c r="AHL104"/>
      <c r="AHM104"/>
      <c r="AHN104"/>
      <c r="AHO104"/>
      <c r="AHP104"/>
      <c r="AHQ104"/>
      <c r="AHR104"/>
      <c r="AHS104"/>
      <c r="AHT104"/>
      <c r="AHU104"/>
      <c r="AHV104"/>
      <c r="AHW104"/>
      <c r="AHX104"/>
      <c r="AHY104"/>
      <c r="AHZ104"/>
      <c r="AIA104"/>
      <c r="AIB104"/>
      <c r="AIC104"/>
      <c r="AID104"/>
      <c r="AIE104"/>
      <c r="AIF104"/>
      <c r="AIG104"/>
      <c r="AIH104"/>
      <c r="AII104"/>
      <c r="AIJ104"/>
      <c r="AIK104"/>
      <c r="AIL104"/>
      <c r="AIM104"/>
      <c r="AIN104"/>
      <c r="AIO104"/>
      <c r="AIP104"/>
      <c r="AIQ104"/>
      <c r="AIR104"/>
      <c r="AIS104"/>
      <c r="AIT104"/>
      <c r="AIU104"/>
      <c r="AIV104"/>
      <c r="AIW104"/>
      <c r="AIX104"/>
      <c r="AIY104"/>
      <c r="AIZ104"/>
      <c r="AJA104"/>
      <c r="AJB104"/>
      <c r="AJC104"/>
      <c r="AJD104"/>
      <c r="AJE104"/>
      <c r="AJF104"/>
      <c r="AJG104"/>
      <c r="AJH104"/>
      <c r="AJI104"/>
      <c r="AJJ104"/>
      <c r="AJK104"/>
      <c r="AJL104"/>
      <c r="AJM104"/>
      <c r="AJN104"/>
      <c r="AJO104"/>
      <c r="AJP104"/>
      <c r="AJQ104"/>
      <c r="AJR104"/>
      <c r="AJS104"/>
      <c r="AJT104"/>
      <c r="AJU104"/>
      <c r="AJV104"/>
      <c r="AJW104"/>
      <c r="AJX104"/>
      <c r="AJY104"/>
      <c r="AJZ104"/>
      <c r="AKA104"/>
      <c r="AKB104"/>
      <c r="AKC104"/>
      <c r="AKD104"/>
      <c r="AKE104"/>
      <c r="AKF104"/>
      <c r="AKG104"/>
      <c r="AKH104"/>
      <c r="AKI104"/>
      <c r="AKJ104"/>
      <c r="AKK104"/>
      <c r="AKL104"/>
      <c r="AKM104"/>
      <c r="AKN104"/>
      <c r="AKO104"/>
      <c r="AKP104"/>
      <c r="AKQ104"/>
      <c r="AKR104"/>
      <c r="AKS104"/>
      <c r="AKT104"/>
      <c r="AKU104"/>
      <c r="AKV104"/>
      <c r="AKW104"/>
      <c r="AKX104"/>
      <c r="AKY104"/>
      <c r="AKZ104"/>
      <c r="ALA104"/>
      <c r="ALB104"/>
      <c r="ALC104"/>
      <c r="ALD104"/>
      <c r="ALE104"/>
      <c r="ALF104"/>
      <c r="ALG104"/>
      <c r="ALH104"/>
      <c r="ALI104"/>
      <c r="ALJ104"/>
      <c r="ALK104"/>
      <c r="ALL104"/>
      <c r="ALM104"/>
      <c r="ALN104"/>
      <c r="ALO104"/>
      <c r="ALP104"/>
      <c r="ALQ104"/>
      <c r="ALR104"/>
      <c r="ALS104"/>
      <c r="ALT104"/>
      <c r="ALU104"/>
      <c r="ALV104"/>
      <c r="ALW104"/>
      <c r="ALX104"/>
      <c r="ALY104"/>
      <c r="ALZ104"/>
      <c r="AMA104"/>
      <c r="AMB104"/>
      <c r="AMC104"/>
      <c r="AMD104"/>
      <c r="AME104"/>
      <c r="AMF104"/>
      <c r="AMG104"/>
      <c r="AMH104"/>
      <c r="AMI104"/>
      <c r="AMJ104"/>
      <c r="AMK104"/>
      <c r="AML104"/>
      <c r="AMM104"/>
      <c r="AMN104"/>
      <c r="AMO104"/>
      <c r="AMP104"/>
      <c r="AMQ104"/>
      <c r="AMR104"/>
      <c r="AMS104"/>
      <c r="AMT104"/>
      <c r="AMU104"/>
      <c r="AMV104"/>
      <c r="AMW104"/>
      <c r="AMX104"/>
      <c r="AMY104"/>
      <c r="AMZ104"/>
      <c r="ANA104"/>
      <c r="ANB104"/>
      <c r="ANC104"/>
      <c r="AND104"/>
      <c r="ANE104"/>
      <c r="ANF104"/>
      <c r="ANG104"/>
      <c r="ANH104"/>
      <c r="ANI104"/>
      <c r="ANJ104"/>
      <c r="ANK104"/>
      <c r="ANL104"/>
      <c r="ANM104"/>
      <c r="ANN104"/>
      <c r="ANO104"/>
      <c r="ANP104"/>
      <c r="ANQ104"/>
      <c r="ANR104"/>
      <c r="ANS104"/>
      <c r="ANT104"/>
      <c r="ANU104"/>
      <c r="ANV104"/>
      <c r="ANW104"/>
      <c r="ANX104"/>
      <c r="ANY104"/>
      <c r="ANZ104"/>
      <c r="AOA104"/>
      <c r="AOB104"/>
      <c r="AOC104"/>
      <c r="AOD104"/>
      <c r="AOE104"/>
      <c r="AOF104"/>
      <c r="AOG104"/>
      <c r="AOH104"/>
      <c r="AOI104"/>
      <c r="AOJ104"/>
      <c r="AOK104"/>
      <c r="AOL104"/>
      <c r="AOM104"/>
      <c r="AON104"/>
      <c r="AOO104"/>
      <c r="AOP104"/>
      <c r="AOQ104"/>
      <c r="AOR104"/>
      <c r="AOS104"/>
      <c r="AOT104"/>
      <c r="AOU104"/>
      <c r="AOV104"/>
      <c r="AOW104"/>
      <c r="AOX104"/>
      <c r="AOY104"/>
      <c r="AOZ104"/>
      <c r="APA104"/>
      <c r="APB104"/>
      <c r="APC104"/>
      <c r="APD104"/>
      <c r="APE104"/>
      <c r="APF104"/>
      <c r="APG104"/>
      <c r="APH104"/>
      <c r="API104"/>
      <c r="APJ104"/>
      <c r="APK104"/>
      <c r="APL104"/>
      <c r="APM104"/>
      <c r="APN104"/>
      <c r="APO104"/>
      <c r="APP104"/>
      <c r="APQ104"/>
      <c r="APR104"/>
      <c r="APS104"/>
      <c r="APT104"/>
      <c r="APU104"/>
      <c r="APV104"/>
      <c r="APW104"/>
      <c r="APX104"/>
      <c r="APY104"/>
      <c r="APZ104"/>
      <c r="AQA104"/>
      <c r="AQB104"/>
      <c r="AQC104"/>
      <c r="AQD104"/>
      <c r="AQE104"/>
      <c r="AQF104"/>
      <c r="AQG104"/>
      <c r="AQH104"/>
      <c r="AQI104"/>
      <c r="AQJ104"/>
      <c r="AQK104"/>
      <c r="AQL104"/>
      <c r="AQM104"/>
      <c r="AQN104"/>
      <c r="AQO104"/>
      <c r="AQP104"/>
      <c r="AQQ104"/>
      <c r="AQR104"/>
      <c r="AQS104"/>
      <c r="AQT104"/>
      <c r="AQU104"/>
      <c r="AQV104"/>
      <c r="AQW104"/>
      <c r="AQX104"/>
      <c r="AQY104"/>
      <c r="AQZ104"/>
      <c r="ARA104"/>
      <c r="ARB104"/>
      <c r="ARC104"/>
      <c r="ARD104"/>
      <c r="ARE104"/>
      <c r="ARF104"/>
      <c r="ARG104"/>
      <c r="ARH104"/>
      <c r="ARI104"/>
      <c r="ARJ104"/>
      <c r="ARK104"/>
      <c r="ARL104"/>
      <c r="ARM104"/>
      <c r="ARN104"/>
      <c r="ARO104"/>
      <c r="ARP104"/>
      <c r="ARQ104"/>
      <c r="ARR104"/>
      <c r="ARS104"/>
      <c r="ART104"/>
      <c r="ARU104"/>
      <c r="ARV104"/>
      <c r="ARW104"/>
      <c r="ARX104"/>
      <c r="ARY104"/>
      <c r="ARZ104"/>
      <c r="ASA104"/>
      <c r="ASB104"/>
      <c r="ASC104"/>
      <c r="ASD104"/>
      <c r="ASE104"/>
      <c r="ASF104"/>
      <c r="ASG104"/>
      <c r="ASH104"/>
      <c r="ASI104"/>
      <c r="ASJ104"/>
      <c r="ASK104"/>
      <c r="ASL104"/>
      <c r="ASM104"/>
      <c r="ASN104"/>
      <c r="ASO104"/>
      <c r="ASP104"/>
      <c r="ASQ104"/>
      <c r="ASR104"/>
      <c r="ASS104"/>
      <c r="AST104"/>
      <c r="ASU104"/>
      <c r="ASV104"/>
      <c r="ASW104"/>
      <c r="ASX104"/>
      <c r="ASY104"/>
      <c r="ASZ104"/>
      <c r="ATA104"/>
      <c r="ATB104"/>
      <c r="ATC104"/>
      <c r="ATD104"/>
      <c r="ATE104"/>
      <c r="ATF104"/>
      <c r="ATG104"/>
      <c r="ATH104"/>
      <c r="ATI104"/>
      <c r="ATJ104"/>
      <c r="ATK104"/>
      <c r="ATL104"/>
      <c r="ATM104"/>
      <c r="ATN104"/>
      <c r="ATO104"/>
      <c r="ATP104"/>
      <c r="ATQ104"/>
      <c r="ATR104"/>
      <c r="ATS104"/>
      <c r="ATT104"/>
      <c r="ATU104"/>
      <c r="ATV104"/>
      <c r="ATW104"/>
      <c r="ATX104"/>
      <c r="ATY104"/>
      <c r="ATZ104"/>
      <c r="AUA104"/>
      <c r="AUB104"/>
      <c r="AUC104"/>
      <c r="AUD104"/>
      <c r="AUE104"/>
      <c r="AUF104"/>
      <c r="AUG104"/>
      <c r="AUH104"/>
      <c r="AUI104"/>
      <c r="AUJ104"/>
      <c r="AUK104"/>
      <c r="AUL104"/>
      <c r="AUM104"/>
      <c r="AUN104"/>
      <c r="AUO104"/>
      <c r="AUP104"/>
      <c r="AUQ104"/>
      <c r="AUR104"/>
      <c r="AUS104"/>
      <c r="AUT104"/>
      <c r="AUU104"/>
      <c r="AUV104"/>
      <c r="AUW104"/>
      <c r="AUX104"/>
      <c r="AUY104"/>
      <c r="AUZ104"/>
      <c r="AVA104"/>
      <c r="AVB104"/>
      <c r="AVC104"/>
      <c r="AVD104"/>
      <c r="AVE104"/>
      <c r="AVF104"/>
      <c r="AVG104"/>
      <c r="AVH104"/>
      <c r="AVI104"/>
      <c r="AVJ104"/>
      <c r="AVK104"/>
      <c r="AVL104"/>
      <c r="AVM104"/>
      <c r="AVN104"/>
      <c r="AVO104"/>
      <c r="AVP104"/>
      <c r="AVQ104"/>
      <c r="AVR104"/>
      <c r="AVS104"/>
      <c r="AVT104"/>
      <c r="AVU104"/>
      <c r="AVV104"/>
      <c r="AVW104"/>
      <c r="AVX104"/>
      <c r="AVY104"/>
      <c r="AVZ104"/>
      <c r="AWA104"/>
      <c r="AWB104"/>
      <c r="AWC104"/>
      <c r="AWD104"/>
      <c r="AWE104"/>
      <c r="AWF104"/>
      <c r="AWG104"/>
      <c r="AWH104"/>
      <c r="AWI104"/>
      <c r="AWJ104"/>
      <c r="AWK104"/>
      <c r="AWL104"/>
      <c r="AWM104"/>
      <c r="AWN104"/>
      <c r="AWO104"/>
      <c r="AWP104"/>
      <c r="AWQ104"/>
      <c r="AWR104"/>
      <c r="AWS104"/>
      <c r="AWT104"/>
      <c r="AWU104"/>
      <c r="AWV104"/>
      <c r="AWW104"/>
      <c r="AWX104"/>
      <c r="AWY104"/>
      <c r="AWZ104"/>
      <c r="AXA104"/>
      <c r="AXB104"/>
      <c r="AXC104"/>
      <c r="AXD104"/>
      <c r="AXE104"/>
      <c r="AXF104"/>
      <c r="AXG104"/>
      <c r="AXH104"/>
      <c r="AXI104"/>
      <c r="AXJ104"/>
      <c r="AXK104"/>
      <c r="AXL104"/>
      <c r="AXM104"/>
      <c r="AXN104"/>
      <c r="AXO104"/>
      <c r="AXP104"/>
      <c r="AXQ104"/>
      <c r="AXR104"/>
      <c r="AXS104"/>
      <c r="AXT104"/>
      <c r="AXU104"/>
      <c r="AXV104"/>
      <c r="AXW104"/>
      <c r="AXX104"/>
      <c r="AXY104"/>
      <c r="AXZ104"/>
      <c r="AYA104"/>
      <c r="AYB104"/>
      <c r="AYC104"/>
      <c r="AYD104"/>
      <c r="AYE104"/>
      <c r="AYF104"/>
      <c r="AYG104"/>
      <c r="AYH104"/>
      <c r="AYI104"/>
      <c r="AYJ104"/>
      <c r="AYK104"/>
      <c r="AYL104"/>
      <c r="AYM104"/>
      <c r="AYN104"/>
      <c r="AYO104"/>
      <c r="AYP104"/>
      <c r="AYQ104"/>
      <c r="AYR104"/>
      <c r="AYS104"/>
      <c r="AYT104"/>
      <c r="AYU104"/>
      <c r="AYV104"/>
      <c r="AYW104"/>
      <c r="AYX104"/>
      <c r="AYY104"/>
      <c r="AYZ104"/>
      <c r="AZA104"/>
      <c r="AZB104"/>
      <c r="AZC104"/>
      <c r="AZD104"/>
      <c r="AZE104"/>
      <c r="AZF104"/>
      <c r="AZG104"/>
      <c r="AZH104"/>
      <c r="AZI104"/>
      <c r="AZJ104"/>
      <c r="AZK104"/>
      <c r="AZL104"/>
      <c r="AZM104"/>
      <c r="AZN104"/>
      <c r="AZO104"/>
      <c r="AZP104"/>
      <c r="AZQ104"/>
      <c r="AZR104"/>
      <c r="AZS104"/>
      <c r="AZT104"/>
      <c r="AZU104"/>
      <c r="AZV104"/>
      <c r="AZW104"/>
      <c r="AZX104"/>
      <c r="AZY104"/>
      <c r="AZZ104"/>
      <c r="BAA104"/>
      <c r="BAB104"/>
      <c r="BAC104"/>
      <c r="BAD104"/>
      <c r="BAE104"/>
      <c r="BAF104"/>
      <c r="BAG104"/>
      <c r="BAH104"/>
      <c r="BAI104"/>
      <c r="BAJ104"/>
      <c r="BAK104"/>
      <c r="BAL104"/>
      <c r="BAM104"/>
      <c r="BAN104"/>
      <c r="BAO104"/>
      <c r="BAP104"/>
      <c r="BAQ104"/>
      <c r="BAR104"/>
      <c r="BAS104"/>
      <c r="BAT104"/>
      <c r="BAU104"/>
      <c r="BAV104"/>
      <c r="BAW104"/>
      <c r="BAX104"/>
      <c r="BAY104"/>
      <c r="BAZ104"/>
      <c r="BBA104"/>
      <c r="BBB104"/>
      <c r="BBC104"/>
      <c r="BBD104"/>
      <c r="BBE104"/>
      <c r="BBF104"/>
      <c r="BBG104"/>
      <c r="BBH104"/>
      <c r="BBI104"/>
      <c r="BBJ104"/>
      <c r="BBK104"/>
      <c r="BBL104"/>
      <c r="BBM104"/>
      <c r="BBN104"/>
      <c r="BBO104"/>
      <c r="BBP104"/>
      <c r="BBQ104"/>
      <c r="BBR104"/>
      <c r="BBS104"/>
      <c r="BBT104"/>
      <c r="BBU104"/>
      <c r="BBV104"/>
      <c r="BBW104"/>
      <c r="BBX104"/>
      <c r="BBY104"/>
      <c r="BBZ104"/>
      <c r="BCA104"/>
      <c r="BCB104"/>
      <c r="BCC104"/>
      <c r="BCD104"/>
      <c r="BCE104"/>
      <c r="BCF104"/>
      <c r="BCG104"/>
      <c r="BCH104"/>
      <c r="BCI104"/>
      <c r="BCJ104"/>
      <c r="BCK104"/>
      <c r="BCL104"/>
      <c r="BCM104"/>
      <c r="BCN104"/>
      <c r="BCO104"/>
      <c r="BCP104"/>
      <c r="BCQ104"/>
      <c r="BCR104"/>
      <c r="BCS104"/>
      <c r="BCT104"/>
      <c r="BCU104"/>
      <c r="BCV104"/>
      <c r="BCW104"/>
      <c r="BCX104"/>
      <c r="BCY104"/>
      <c r="BCZ104"/>
      <c r="BDA104"/>
      <c r="BDB104"/>
      <c r="BDC104"/>
      <c r="BDD104"/>
      <c r="BDE104"/>
      <c r="BDF104"/>
      <c r="BDG104"/>
      <c r="BDH104"/>
      <c r="BDI104"/>
      <c r="BDJ104"/>
      <c r="BDK104"/>
      <c r="BDL104"/>
      <c r="BDM104"/>
      <c r="BDN104"/>
      <c r="BDO104"/>
      <c r="BDP104"/>
      <c r="BDQ104"/>
      <c r="BDR104"/>
      <c r="BDS104"/>
      <c r="BDT104"/>
      <c r="BDU104"/>
      <c r="BDV104"/>
      <c r="BDW104"/>
      <c r="BDX104"/>
      <c r="BDY104"/>
      <c r="BDZ104"/>
      <c r="BEA104"/>
      <c r="BEB104"/>
      <c r="BEC104"/>
      <c r="BED104"/>
      <c r="BEE104"/>
      <c r="BEF104"/>
      <c r="BEG104"/>
      <c r="BEH104"/>
      <c r="BEI104"/>
      <c r="BEJ104"/>
      <c r="BEK104"/>
      <c r="BEL104"/>
      <c r="BEM104"/>
      <c r="BEN104"/>
      <c r="BEO104"/>
      <c r="BEP104"/>
      <c r="BEQ104"/>
      <c r="BER104"/>
      <c r="BES104"/>
      <c r="BET104"/>
      <c r="BEU104"/>
      <c r="BEV104"/>
      <c r="BEW104"/>
      <c r="BEX104"/>
      <c r="BEY104"/>
      <c r="BEZ104"/>
      <c r="BFA104"/>
      <c r="BFB104"/>
      <c r="BFC104"/>
      <c r="BFD104"/>
      <c r="BFE104"/>
      <c r="BFF104"/>
      <c r="BFG104"/>
      <c r="BFH104"/>
      <c r="BFI104"/>
      <c r="BFJ104"/>
      <c r="BFK104"/>
      <c r="BFL104"/>
      <c r="BFM104"/>
      <c r="BFN104"/>
      <c r="BFO104"/>
      <c r="BFP104"/>
      <c r="BFQ104"/>
      <c r="BFR104"/>
      <c r="BFS104"/>
      <c r="BFT104"/>
      <c r="BFU104"/>
      <c r="BFV104"/>
      <c r="BFW104"/>
      <c r="BFX104"/>
      <c r="BFY104"/>
      <c r="BFZ104"/>
      <c r="BGA104"/>
      <c r="BGB104"/>
      <c r="BGC104"/>
      <c r="BGD104"/>
      <c r="BGE104"/>
      <c r="BGF104"/>
      <c r="BGG104"/>
      <c r="BGH104"/>
      <c r="BGI104"/>
      <c r="BGJ104"/>
      <c r="BGK104"/>
      <c r="BGL104"/>
      <c r="BGM104"/>
      <c r="BGN104"/>
      <c r="BGO104"/>
      <c r="BGP104"/>
      <c r="BGQ104"/>
      <c r="BGR104"/>
      <c r="BGS104"/>
      <c r="BGT104"/>
      <c r="BGU104"/>
      <c r="BGV104"/>
      <c r="BGW104"/>
      <c r="BGX104"/>
      <c r="BGY104"/>
      <c r="BGZ104"/>
      <c r="BHA104"/>
      <c r="BHB104"/>
      <c r="BHC104"/>
      <c r="BHD104"/>
      <c r="BHE104"/>
      <c r="BHF104"/>
      <c r="BHG104"/>
      <c r="BHH104"/>
      <c r="BHI104"/>
      <c r="BHJ104"/>
      <c r="BHK104"/>
      <c r="BHL104"/>
      <c r="BHM104"/>
      <c r="BHN104"/>
      <c r="BHO104"/>
      <c r="BHP104"/>
      <c r="BHQ104"/>
      <c r="BHR104"/>
      <c r="BHS104"/>
      <c r="BHT104"/>
      <c r="BHU104"/>
      <c r="BHV104"/>
      <c r="BHW104"/>
      <c r="BHX104"/>
      <c r="BHY104"/>
      <c r="BHZ104"/>
      <c r="BIA104"/>
      <c r="BIB104"/>
      <c r="BIC104"/>
      <c r="BID104"/>
      <c r="BIE104"/>
      <c r="BIF104"/>
      <c r="BIG104"/>
      <c r="BIH104"/>
      <c r="BII104"/>
      <c r="BIJ104"/>
      <c r="BIK104"/>
      <c r="BIL104"/>
      <c r="BIM104"/>
      <c r="BIN104"/>
      <c r="BIO104"/>
      <c r="BIP104"/>
      <c r="BIQ104"/>
      <c r="BIR104"/>
      <c r="BIS104"/>
      <c r="BIT104"/>
      <c r="BIU104"/>
      <c r="BIV104"/>
      <c r="BIW104"/>
      <c r="BIX104"/>
      <c r="BIY104"/>
      <c r="BIZ104"/>
      <c r="BJA104"/>
      <c r="BJB104"/>
      <c r="BJC104"/>
      <c r="BJD104"/>
      <c r="BJE104"/>
      <c r="BJF104"/>
      <c r="BJG104"/>
      <c r="BJH104"/>
      <c r="BJI104"/>
      <c r="BJJ104"/>
      <c r="BJK104"/>
      <c r="BJL104"/>
      <c r="BJM104"/>
      <c r="BJN104"/>
      <c r="BJO104"/>
      <c r="BJP104"/>
      <c r="BJQ104"/>
      <c r="BJR104"/>
      <c r="BJS104"/>
      <c r="BJT104"/>
      <c r="BJU104"/>
      <c r="BJV104"/>
      <c r="BJW104"/>
      <c r="BJX104"/>
      <c r="BJY104"/>
      <c r="BJZ104"/>
      <c r="BKA104"/>
      <c r="BKB104"/>
      <c r="BKC104"/>
      <c r="BKD104"/>
      <c r="BKE104"/>
      <c r="BKF104"/>
      <c r="BKG104"/>
      <c r="BKH104"/>
      <c r="BKI104"/>
      <c r="BKJ104"/>
      <c r="BKK104"/>
      <c r="BKL104"/>
      <c r="BKM104"/>
      <c r="BKN104"/>
      <c r="BKO104"/>
      <c r="BKP104"/>
      <c r="BKQ104"/>
      <c r="BKR104"/>
      <c r="BKS104"/>
      <c r="BKT104"/>
      <c r="BKU104"/>
      <c r="BKV104"/>
      <c r="BKW104"/>
      <c r="BKX104"/>
      <c r="BKY104"/>
      <c r="BKZ104"/>
      <c r="BLA104"/>
      <c r="BLB104"/>
      <c r="BLC104"/>
      <c r="BLD104"/>
      <c r="BLE104"/>
      <c r="BLF104"/>
      <c r="BLG104"/>
      <c r="BLH104"/>
      <c r="BLI104"/>
      <c r="BLJ104"/>
      <c r="BLK104"/>
      <c r="BLL104"/>
      <c r="BLM104"/>
      <c r="BLN104"/>
      <c r="BLO104"/>
      <c r="BLP104"/>
      <c r="BLQ104"/>
      <c r="BLR104"/>
      <c r="BLS104"/>
      <c r="BLT104"/>
      <c r="BLU104"/>
      <c r="BLV104"/>
      <c r="BLW104"/>
      <c r="BLX104"/>
      <c r="BLY104"/>
      <c r="BLZ104"/>
      <c r="BMA104"/>
      <c r="BMB104"/>
      <c r="BMC104"/>
      <c r="BMD104"/>
      <c r="BME104"/>
      <c r="BMF104"/>
      <c r="BMG104"/>
      <c r="BMH104"/>
      <c r="BMI104"/>
      <c r="BMJ104"/>
      <c r="BMK104"/>
      <c r="BML104"/>
      <c r="BMM104"/>
      <c r="BMN104"/>
      <c r="BMO104"/>
      <c r="BMP104"/>
      <c r="BMQ104"/>
      <c r="BMR104"/>
      <c r="BMS104"/>
      <c r="BMT104"/>
      <c r="BMU104"/>
      <c r="BMV104"/>
      <c r="BMW104"/>
      <c r="BMX104"/>
      <c r="BMY104"/>
      <c r="BMZ104"/>
      <c r="BNA104"/>
      <c r="BNB104"/>
      <c r="BNC104"/>
      <c r="BND104"/>
      <c r="BNE104"/>
      <c r="BNF104"/>
      <c r="BNG104"/>
      <c r="BNH104"/>
      <c r="BNI104"/>
      <c r="BNJ104"/>
      <c r="BNK104"/>
      <c r="BNL104"/>
      <c r="BNM104"/>
      <c r="BNN104"/>
      <c r="BNO104"/>
      <c r="BNP104"/>
      <c r="BNQ104"/>
      <c r="BNR104"/>
      <c r="BNS104"/>
      <c r="BNT104"/>
      <c r="BNU104"/>
      <c r="BNV104"/>
      <c r="BNW104"/>
      <c r="BNX104"/>
      <c r="BNY104"/>
      <c r="BNZ104"/>
      <c r="BOA104"/>
      <c r="BOB104"/>
      <c r="BOC104"/>
      <c r="BOD104"/>
      <c r="BOE104"/>
      <c r="BOF104"/>
      <c r="BOG104"/>
      <c r="BOH104"/>
      <c r="BOI104"/>
      <c r="BOJ104"/>
      <c r="BOK104"/>
      <c r="BOL104"/>
      <c r="BOM104"/>
      <c r="BON104"/>
      <c r="BOO104"/>
      <c r="BOP104"/>
      <c r="BOQ104"/>
      <c r="BOR104"/>
      <c r="BOS104"/>
      <c r="BOT104"/>
      <c r="BOU104"/>
      <c r="BOV104"/>
      <c r="BOW104"/>
      <c r="BOX104"/>
      <c r="BOY104"/>
      <c r="BOZ104"/>
      <c r="BPA104"/>
      <c r="BPB104"/>
      <c r="BPC104"/>
      <c r="BPD104"/>
      <c r="BPE104"/>
      <c r="BPF104"/>
      <c r="BPG104"/>
      <c r="BPH104"/>
      <c r="BPI104"/>
      <c r="BPJ104"/>
      <c r="BPK104"/>
      <c r="BPL104"/>
      <c r="BPM104"/>
      <c r="BPN104"/>
      <c r="BPO104"/>
      <c r="BPP104"/>
      <c r="BPQ104"/>
      <c r="BPR104"/>
      <c r="BPS104"/>
      <c r="BPT104"/>
      <c r="BPU104"/>
      <c r="BPV104"/>
      <c r="BPW104"/>
      <c r="BPX104"/>
      <c r="BPY104"/>
      <c r="BPZ104"/>
      <c r="BQA104"/>
      <c r="BQB104"/>
      <c r="BQC104"/>
      <c r="BQD104"/>
      <c r="BQE104"/>
      <c r="BQF104"/>
      <c r="BQG104"/>
      <c r="BQH104"/>
      <c r="BQI104"/>
      <c r="BQJ104"/>
      <c r="BQK104"/>
      <c r="BQL104"/>
      <c r="BQM104"/>
      <c r="BQN104"/>
      <c r="BQO104"/>
      <c r="BQP104"/>
      <c r="BQQ104"/>
      <c r="BQR104"/>
      <c r="BQS104"/>
      <c r="BQT104"/>
      <c r="BQU104"/>
      <c r="BQV104"/>
      <c r="BQW104"/>
      <c r="BQX104"/>
      <c r="BQY104"/>
      <c r="BQZ104"/>
      <c r="BRA104"/>
      <c r="BRB104"/>
      <c r="BRC104"/>
      <c r="BRD104"/>
      <c r="BRE104"/>
      <c r="BRF104"/>
      <c r="BRG104"/>
      <c r="BRH104"/>
      <c r="BRI104"/>
      <c r="BRJ104"/>
      <c r="BRK104"/>
      <c r="BRL104"/>
      <c r="BRM104"/>
      <c r="BRN104"/>
      <c r="BRO104"/>
      <c r="BRP104"/>
      <c r="BRQ104"/>
      <c r="BRR104"/>
      <c r="BRS104"/>
      <c r="BRT104"/>
      <c r="BRU104"/>
      <c r="BRV104"/>
      <c r="BRW104"/>
      <c r="BRX104"/>
      <c r="BRY104"/>
      <c r="BRZ104"/>
      <c r="BSA104"/>
      <c r="BSB104"/>
      <c r="BSC104"/>
      <c r="BSD104"/>
      <c r="BSE104"/>
      <c r="BSF104"/>
      <c r="BSG104"/>
      <c r="BSH104"/>
      <c r="BSI104"/>
      <c r="BSJ104"/>
      <c r="BSK104"/>
      <c r="BSL104"/>
      <c r="BSM104"/>
      <c r="BSN104"/>
      <c r="BSO104"/>
      <c r="BSP104"/>
      <c r="BSQ104"/>
      <c r="BSR104"/>
      <c r="BSS104"/>
      <c r="BST104"/>
      <c r="BSU104"/>
      <c r="BSV104"/>
      <c r="BSW104"/>
      <c r="BSX104"/>
      <c r="BSY104"/>
      <c r="BSZ104"/>
      <c r="BTA104"/>
      <c r="BTB104"/>
      <c r="BTC104"/>
      <c r="BTD104"/>
      <c r="BTE104"/>
      <c r="BTF104"/>
      <c r="BTG104"/>
      <c r="BTH104"/>
      <c r="BTI104"/>
      <c r="BTJ104"/>
      <c r="BTK104"/>
      <c r="BTL104"/>
      <c r="BTM104"/>
      <c r="BTN104"/>
      <c r="BTO104"/>
      <c r="BTP104"/>
      <c r="BTQ104"/>
      <c r="BTR104"/>
      <c r="BTS104"/>
      <c r="BTT104"/>
      <c r="BTU104"/>
      <c r="BTV104"/>
      <c r="BTW104"/>
      <c r="BTX104"/>
      <c r="BTY104"/>
      <c r="BTZ104"/>
      <c r="BUA104"/>
      <c r="BUB104"/>
      <c r="BUC104"/>
      <c r="BUD104"/>
      <c r="BUE104"/>
      <c r="BUF104"/>
      <c r="BUG104"/>
      <c r="BUH104"/>
      <c r="BUI104"/>
      <c r="BUJ104"/>
      <c r="BUK104"/>
      <c r="BUL104"/>
      <c r="BUM104"/>
      <c r="BUN104"/>
      <c r="BUO104"/>
      <c r="BUP104"/>
      <c r="BUQ104"/>
      <c r="BUR104"/>
      <c r="BUS104"/>
      <c r="BUT104"/>
      <c r="BUU104"/>
      <c r="BUV104"/>
      <c r="BUW104"/>
      <c r="BUX104"/>
      <c r="BUY104"/>
      <c r="BUZ104"/>
      <c r="BVA104"/>
      <c r="BVB104"/>
      <c r="BVC104"/>
      <c r="BVD104"/>
      <c r="BVE104"/>
      <c r="BVF104"/>
      <c r="BVG104"/>
      <c r="BVH104"/>
      <c r="BVI104"/>
      <c r="BVJ104"/>
      <c r="BVK104"/>
      <c r="BVL104"/>
      <c r="BVM104"/>
      <c r="BVN104"/>
      <c r="BVO104"/>
      <c r="BVP104"/>
      <c r="BVQ104"/>
      <c r="BVR104"/>
      <c r="BVS104"/>
      <c r="BVT104"/>
      <c r="BVU104"/>
      <c r="BVV104"/>
      <c r="BVW104"/>
      <c r="BVX104"/>
      <c r="BVY104"/>
      <c r="BVZ104"/>
      <c r="BWA104"/>
      <c r="BWB104"/>
      <c r="BWC104"/>
      <c r="BWD104"/>
      <c r="BWE104"/>
      <c r="BWF104"/>
      <c r="BWG104"/>
      <c r="BWH104"/>
      <c r="BWI104"/>
      <c r="BWJ104"/>
      <c r="BWK104"/>
      <c r="BWL104"/>
      <c r="BWM104"/>
      <c r="BWN104"/>
      <c r="BWO104"/>
      <c r="BWP104"/>
      <c r="BWQ104"/>
      <c r="BWR104"/>
      <c r="BWS104"/>
      <c r="BWT104"/>
      <c r="BWU104"/>
      <c r="BWV104"/>
      <c r="BWW104"/>
      <c r="BWX104"/>
      <c r="BWY104"/>
      <c r="BWZ104"/>
      <c r="BXA104"/>
      <c r="BXB104"/>
      <c r="BXC104"/>
      <c r="BXD104"/>
      <c r="BXE104"/>
      <c r="BXF104"/>
      <c r="BXG104"/>
      <c r="BXH104"/>
      <c r="BXI104"/>
      <c r="BXJ104"/>
      <c r="BXK104"/>
      <c r="BXL104"/>
      <c r="BXM104"/>
      <c r="BXN104"/>
      <c r="BXO104"/>
      <c r="BXP104"/>
      <c r="BXQ104"/>
      <c r="BXR104"/>
      <c r="BXS104"/>
      <c r="BXT104"/>
      <c r="BXU104"/>
      <c r="BXV104"/>
      <c r="BXW104"/>
      <c r="BXX104"/>
      <c r="BXY104"/>
      <c r="BXZ104"/>
      <c r="BYA104"/>
      <c r="BYB104"/>
      <c r="BYC104"/>
      <c r="BYD104"/>
      <c r="BYE104"/>
      <c r="BYF104"/>
      <c r="BYG104"/>
      <c r="BYH104"/>
      <c r="BYI104"/>
      <c r="BYJ104"/>
      <c r="BYK104"/>
      <c r="BYL104"/>
      <c r="BYM104"/>
      <c r="BYN104"/>
      <c r="BYO104"/>
      <c r="BYP104"/>
      <c r="BYQ104"/>
      <c r="BYR104"/>
      <c r="BYS104"/>
      <c r="BYT104"/>
      <c r="BYU104"/>
      <c r="BYV104"/>
      <c r="BYW104"/>
      <c r="BYX104"/>
      <c r="BYY104"/>
      <c r="BYZ104"/>
      <c r="BZA104"/>
      <c r="BZB104"/>
      <c r="BZC104"/>
      <c r="BZD104"/>
      <c r="BZE104"/>
      <c r="BZF104"/>
      <c r="BZG104"/>
      <c r="BZH104"/>
      <c r="BZI104"/>
      <c r="BZJ104"/>
      <c r="BZK104"/>
      <c r="BZL104"/>
      <c r="BZM104"/>
      <c r="BZN104"/>
      <c r="BZO104"/>
      <c r="BZP104"/>
      <c r="BZQ104"/>
      <c r="BZR104"/>
      <c r="BZS104"/>
      <c r="BZT104"/>
      <c r="BZU104"/>
      <c r="BZV104"/>
      <c r="BZW104"/>
      <c r="BZX104"/>
      <c r="BZY104"/>
      <c r="BZZ104"/>
      <c r="CAA104"/>
      <c r="CAB104"/>
      <c r="CAC104"/>
      <c r="CAD104"/>
      <c r="CAE104"/>
      <c r="CAF104"/>
      <c r="CAG104"/>
      <c r="CAH104"/>
      <c r="CAI104"/>
      <c r="CAJ104"/>
      <c r="CAK104"/>
      <c r="CAL104"/>
      <c r="CAM104"/>
      <c r="CAN104"/>
      <c r="CAO104"/>
      <c r="CAP104"/>
      <c r="CAQ104"/>
      <c r="CAR104"/>
      <c r="CAS104"/>
      <c r="CAT104"/>
      <c r="CAU104"/>
      <c r="CAV104"/>
      <c r="CAW104"/>
      <c r="CAX104"/>
      <c r="CAY104"/>
      <c r="CAZ104"/>
      <c r="CBA104"/>
      <c r="CBB104"/>
      <c r="CBC104"/>
      <c r="CBD104"/>
      <c r="CBE104"/>
      <c r="CBF104"/>
      <c r="CBG104"/>
      <c r="CBH104"/>
      <c r="CBI104"/>
      <c r="CBJ104"/>
      <c r="CBK104"/>
      <c r="CBL104"/>
      <c r="CBM104"/>
      <c r="CBN104"/>
      <c r="CBO104"/>
      <c r="CBP104"/>
      <c r="CBQ104"/>
      <c r="CBR104"/>
      <c r="CBS104"/>
      <c r="CBT104"/>
      <c r="CBU104"/>
      <c r="CBV104"/>
      <c r="CBW104"/>
      <c r="CBX104"/>
      <c r="CBY104"/>
      <c r="CBZ104"/>
      <c r="CCA104"/>
      <c r="CCB104"/>
      <c r="CCC104"/>
      <c r="CCD104"/>
      <c r="CCE104"/>
      <c r="CCF104"/>
      <c r="CCG104"/>
      <c r="CCH104"/>
      <c r="CCI104"/>
      <c r="CCJ104"/>
      <c r="CCK104"/>
      <c r="CCL104"/>
      <c r="CCM104"/>
      <c r="CCN104"/>
      <c r="CCO104"/>
      <c r="CCP104"/>
      <c r="CCQ104"/>
      <c r="CCR104"/>
      <c r="CCS104"/>
      <c r="CCT104"/>
      <c r="CCU104"/>
      <c r="CCV104"/>
      <c r="CCW104"/>
      <c r="CCX104"/>
      <c r="CCY104"/>
      <c r="CCZ104"/>
      <c r="CDA104"/>
      <c r="CDB104"/>
      <c r="CDC104"/>
      <c r="CDD104"/>
      <c r="CDE104"/>
      <c r="CDF104"/>
      <c r="CDG104"/>
      <c r="CDH104"/>
      <c r="CDI104"/>
      <c r="CDJ104"/>
      <c r="CDK104"/>
      <c r="CDL104"/>
      <c r="CDM104"/>
      <c r="CDN104"/>
      <c r="CDO104"/>
      <c r="CDP104"/>
      <c r="CDQ104"/>
      <c r="CDR104"/>
      <c r="CDS104"/>
      <c r="CDT104"/>
      <c r="CDU104"/>
      <c r="CDV104"/>
      <c r="CDW104"/>
      <c r="CDX104"/>
      <c r="CDY104"/>
      <c r="CDZ104"/>
      <c r="CEA104"/>
      <c r="CEB104"/>
      <c r="CEC104"/>
      <c r="CED104"/>
      <c r="CEE104"/>
      <c r="CEF104"/>
      <c r="CEG104"/>
      <c r="CEH104"/>
      <c r="CEI104"/>
      <c r="CEJ104"/>
      <c r="CEK104"/>
      <c r="CEL104"/>
      <c r="CEM104"/>
      <c r="CEN104"/>
      <c r="CEO104"/>
      <c r="CEP104"/>
      <c r="CEQ104"/>
      <c r="CER104"/>
      <c r="CES104"/>
      <c r="CET104"/>
      <c r="CEU104"/>
      <c r="CEV104"/>
      <c r="CEW104"/>
      <c r="CEX104"/>
      <c r="CEY104"/>
      <c r="CEZ104"/>
      <c r="CFA104"/>
      <c r="CFB104"/>
      <c r="CFC104"/>
      <c r="CFD104"/>
      <c r="CFE104"/>
      <c r="CFF104"/>
      <c r="CFG104"/>
      <c r="CFH104"/>
      <c r="CFI104"/>
      <c r="CFJ104"/>
      <c r="CFK104"/>
      <c r="CFL104"/>
      <c r="CFM104"/>
      <c r="CFN104"/>
      <c r="CFO104"/>
      <c r="CFP104"/>
      <c r="CFQ104"/>
      <c r="CFR104"/>
      <c r="CFS104"/>
      <c r="CFT104"/>
      <c r="CFU104"/>
      <c r="CFV104"/>
      <c r="CFW104"/>
      <c r="CFX104"/>
      <c r="CFY104"/>
      <c r="CFZ104"/>
      <c r="CGA104"/>
      <c r="CGB104"/>
      <c r="CGC104"/>
      <c r="CGD104"/>
      <c r="CGE104"/>
      <c r="CGF104"/>
      <c r="CGG104"/>
      <c r="CGH104"/>
      <c r="CGI104"/>
      <c r="CGJ104"/>
      <c r="CGK104"/>
      <c r="CGL104"/>
      <c r="CGM104"/>
      <c r="CGN104"/>
      <c r="CGO104"/>
      <c r="CGP104"/>
      <c r="CGQ104"/>
      <c r="CGR104"/>
      <c r="CGS104"/>
      <c r="CGT104"/>
      <c r="CGU104"/>
      <c r="CGV104"/>
      <c r="CGW104"/>
      <c r="CGX104"/>
      <c r="CGY104"/>
      <c r="CGZ104"/>
      <c r="CHA104"/>
      <c r="CHB104"/>
      <c r="CHC104"/>
      <c r="CHD104"/>
      <c r="CHE104"/>
      <c r="CHF104"/>
      <c r="CHG104"/>
      <c r="CHH104"/>
      <c r="CHI104"/>
      <c r="CHJ104"/>
      <c r="CHK104"/>
      <c r="CHL104"/>
      <c r="CHM104"/>
      <c r="CHN104"/>
      <c r="CHO104"/>
      <c r="CHP104"/>
      <c r="CHQ104"/>
      <c r="CHR104"/>
      <c r="CHS104"/>
      <c r="CHT104"/>
      <c r="CHU104"/>
      <c r="CHV104"/>
      <c r="CHW104"/>
      <c r="CHX104"/>
      <c r="CHY104"/>
      <c r="CHZ104"/>
      <c r="CIA104"/>
      <c r="CIB104"/>
      <c r="CIC104"/>
      <c r="CID104"/>
      <c r="CIE104"/>
      <c r="CIF104"/>
      <c r="CIG104"/>
      <c r="CIH104"/>
      <c r="CII104"/>
      <c r="CIJ104"/>
      <c r="CIK104"/>
      <c r="CIL104"/>
      <c r="CIM104"/>
      <c r="CIN104"/>
      <c r="CIO104"/>
      <c r="CIP104"/>
      <c r="CIQ104"/>
      <c r="CIR104"/>
      <c r="CIS104"/>
      <c r="CIT104"/>
      <c r="CIU104"/>
      <c r="CIV104"/>
      <c r="CIW104"/>
      <c r="CIX104"/>
      <c r="CIY104"/>
      <c r="CIZ104"/>
      <c r="CJA104"/>
      <c r="CJB104"/>
      <c r="CJC104"/>
      <c r="CJD104"/>
      <c r="CJE104"/>
      <c r="CJF104"/>
      <c r="CJG104"/>
      <c r="CJH104"/>
      <c r="CJI104"/>
      <c r="CJJ104"/>
      <c r="CJK104"/>
      <c r="CJL104"/>
      <c r="CJM104"/>
      <c r="CJN104"/>
      <c r="CJO104"/>
      <c r="CJP104"/>
      <c r="CJQ104"/>
      <c r="CJR104"/>
      <c r="CJS104"/>
      <c r="CJT104"/>
      <c r="CJU104"/>
      <c r="CJV104"/>
      <c r="CJW104"/>
      <c r="CJX104"/>
      <c r="CJY104"/>
      <c r="CJZ104"/>
      <c r="CKA104"/>
      <c r="CKB104"/>
      <c r="CKC104"/>
      <c r="CKD104"/>
      <c r="CKE104"/>
      <c r="CKF104"/>
      <c r="CKG104"/>
      <c r="CKH104"/>
      <c r="CKI104"/>
      <c r="CKJ104"/>
      <c r="CKK104"/>
      <c r="CKL104"/>
      <c r="CKM104"/>
      <c r="CKN104"/>
      <c r="CKO104"/>
      <c r="CKP104"/>
      <c r="CKQ104"/>
      <c r="CKR104"/>
      <c r="CKS104"/>
      <c r="CKT104"/>
      <c r="CKU104"/>
      <c r="CKV104"/>
      <c r="CKW104"/>
      <c r="CKX104"/>
      <c r="CKY104"/>
      <c r="CKZ104"/>
      <c r="CLA104"/>
      <c r="CLB104"/>
      <c r="CLC104"/>
      <c r="CLD104"/>
      <c r="CLE104"/>
      <c r="CLF104"/>
      <c r="CLG104"/>
      <c r="CLH104"/>
      <c r="CLI104"/>
      <c r="CLJ104"/>
      <c r="CLK104"/>
      <c r="CLL104"/>
      <c r="CLM104"/>
      <c r="CLN104"/>
      <c r="CLO104"/>
      <c r="CLP104"/>
      <c r="CLQ104"/>
      <c r="CLR104"/>
      <c r="CLS104"/>
      <c r="CLT104"/>
      <c r="CLU104"/>
      <c r="CLV104"/>
      <c r="CLW104"/>
      <c r="CLX104"/>
      <c r="CLY104"/>
      <c r="CLZ104"/>
      <c r="CMA104"/>
      <c r="CMB104"/>
      <c r="CMC104"/>
      <c r="CMD104"/>
      <c r="CME104"/>
      <c r="CMF104"/>
      <c r="CMG104"/>
      <c r="CMH104"/>
      <c r="CMI104"/>
      <c r="CMJ104"/>
      <c r="CMK104"/>
      <c r="CML104"/>
      <c r="CMM104"/>
      <c r="CMN104"/>
      <c r="CMO104"/>
      <c r="CMP104"/>
      <c r="CMQ104"/>
      <c r="CMR104"/>
      <c r="CMS104"/>
      <c r="CMT104"/>
      <c r="CMU104"/>
      <c r="CMV104"/>
      <c r="CMW104"/>
      <c r="CMX104"/>
      <c r="CMY104"/>
      <c r="CMZ104"/>
      <c r="CNA104"/>
      <c r="CNB104"/>
      <c r="CNC104"/>
      <c r="CND104"/>
      <c r="CNE104"/>
      <c r="CNF104"/>
      <c r="CNG104"/>
      <c r="CNH104"/>
      <c r="CNI104"/>
      <c r="CNJ104"/>
      <c r="CNK104"/>
      <c r="CNL104"/>
      <c r="CNM104"/>
      <c r="CNN104"/>
      <c r="CNO104"/>
      <c r="CNP104"/>
      <c r="CNQ104"/>
      <c r="CNR104"/>
      <c r="CNS104"/>
      <c r="CNT104"/>
      <c r="CNU104"/>
      <c r="CNV104"/>
      <c r="CNW104"/>
      <c r="CNX104"/>
      <c r="CNY104"/>
      <c r="CNZ104"/>
      <c r="COA104"/>
      <c r="COB104"/>
      <c r="COC104"/>
      <c r="COD104"/>
      <c r="COE104"/>
      <c r="COF104"/>
      <c r="COG104"/>
      <c r="COH104"/>
      <c r="COI104"/>
      <c r="COJ104"/>
      <c r="COK104"/>
      <c r="COL104"/>
      <c r="COM104"/>
      <c r="CON104"/>
      <c r="COO104"/>
      <c r="COP104"/>
      <c r="COQ104"/>
      <c r="COR104"/>
      <c r="COS104"/>
      <c r="COT104"/>
      <c r="COU104"/>
      <c r="COV104"/>
      <c r="COW104"/>
      <c r="COX104"/>
      <c r="COY104"/>
      <c r="COZ104"/>
      <c r="CPA104"/>
      <c r="CPB104"/>
      <c r="CPC104"/>
      <c r="CPD104"/>
      <c r="CPE104"/>
      <c r="CPF104"/>
      <c r="CPG104"/>
      <c r="CPH104"/>
      <c r="CPI104"/>
      <c r="CPJ104"/>
      <c r="CPK104"/>
      <c r="CPL104"/>
      <c r="CPM104"/>
      <c r="CPN104"/>
      <c r="CPO104"/>
      <c r="CPP104"/>
      <c r="CPQ104"/>
      <c r="CPR104"/>
      <c r="CPS104"/>
      <c r="CPT104"/>
      <c r="CPU104"/>
      <c r="CPV104"/>
      <c r="CPW104"/>
      <c r="CPX104"/>
      <c r="CPY104"/>
      <c r="CPZ104"/>
      <c r="CQA104"/>
      <c r="CQB104"/>
      <c r="CQC104"/>
      <c r="CQD104"/>
      <c r="CQE104"/>
      <c r="CQF104"/>
      <c r="CQG104"/>
      <c r="CQH104"/>
      <c r="CQI104"/>
      <c r="CQJ104"/>
      <c r="CQK104"/>
      <c r="CQL104"/>
      <c r="CQM104"/>
      <c r="CQN104"/>
      <c r="CQO104"/>
      <c r="CQP104"/>
      <c r="CQQ104"/>
      <c r="CQR104"/>
      <c r="CQS104"/>
      <c r="CQT104"/>
      <c r="CQU104"/>
      <c r="CQV104"/>
      <c r="CQW104"/>
      <c r="CQX104"/>
      <c r="CQY104"/>
      <c r="CQZ104"/>
      <c r="CRA104"/>
      <c r="CRB104"/>
      <c r="CRC104"/>
      <c r="CRD104"/>
      <c r="CRE104"/>
      <c r="CRF104"/>
      <c r="CRG104"/>
      <c r="CRH104"/>
      <c r="CRI104"/>
      <c r="CRJ104"/>
      <c r="CRK104"/>
      <c r="CRL104"/>
      <c r="CRM104"/>
      <c r="CRN104"/>
      <c r="CRO104"/>
      <c r="CRP104"/>
      <c r="CRQ104"/>
      <c r="CRR104"/>
      <c r="CRS104"/>
      <c r="CRT104"/>
      <c r="CRU104"/>
    </row>
    <row r="105" spans="2:2517" s="28" customFormat="1" ht="18" hidden="1" customHeight="1" x14ac:dyDescent="0.25">
      <c r="B105" s="17"/>
      <c r="C105" s="17"/>
      <c r="D105" s="17"/>
      <c r="E105" s="17"/>
      <c r="F105" s="17"/>
      <c r="G105" s="17" t="s">
        <v>25</v>
      </c>
      <c r="H105" s="17" t="s">
        <v>14</v>
      </c>
      <c r="I105" s="17"/>
      <c r="J105" s="17"/>
      <c r="K105" s="13"/>
      <c r="L105" s="17" t="s">
        <v>25</v>
      </c>
      <c r="M105" s="17" t="s">
        <v>14</v>
      </c>
      <c r="N105" s="17"/>
      <c r="O105" s="17"/>
      <c r="P105" s="13"/>
      <c r="Q105" s="17" t="s">
        <v>25</v>
      </c>
      <c r="R105" s="17" t="s">
        <v>14</v>
      </c>
      <c r="S105" s="16">
        <f t="shared" si="15"/>
        <v>0</v>
      </c>
      <c r="T105" s="16">
        <f t="shared" si="15"/>
        <v>0.03</v>
      </c>
      <c r="U105" s="16">
        <f t="shared" si="15"/>
        <v>0.03</v>
      </c>
      <c r="V105" s="16">
        <f t="shared" si="15"/>
        <v>0.03</v>
      </c>
      <c r="W105" s="16">
        <f t="shared" si="15"/>
        <v>0.03</v>
      </c>
      <c r="X105" s="17"/>
      <c r="Y105" s="33">
        <f t="shared" si="16"/>
        <v>15948</v>
      </c>
      <c r="Z105" s="33">
        <f t="shared" si="16"/>
        <v>15948</v>
      </c>
      <c r="AA105" s="33">
        <f t="shared" si="16"/>
        <v>16428</v>
      </c>
      <c r="AB105" s="33">
        <f t="shared" si="16"/>
        <v>16923</v>
      </c>
      <c r="AC105" s="33">
        <f t="shared" si="16"/>
        <v>17433</v>
      </c>
      <c r="AD105" s="33">
        <f t="shared" si="16"/>
        <v>17958</v>
      </c>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c r="AKY105"/>
      <c r="AKZ105"/>
      <c r="ALA105"/>
      <c r="ALB105"/>
      <c r="ALC105"/>
      <c r="ALD105"/>
      <c r="ALE105"/>
      <c r="ALF105"/>
      <c r="ALG105"/>
      <c r="ALH105"/>
      <c r="ALI105"/>
      <c r="ALJ105"/>
      <c r="ALK105"/>
      <c r="ALL105"/>
      <c r="ALM105"/>
      <c r="ALN105"/>
      <c r="ALO105"/>
      <c r="ALP105"/>
      <c r="ALQ105"/>
      <c r="ALR105"/>
      <c r="ALS105"/>
      <c r="ALT105"/>
      <c r="ALU105"/>
      <c r="ALV105"/>
      <c r="ALW105"/>
      <c r="ALX105"/>
      <c r="ALY105"/>
      <c r="ALZ105"/>
      <c r="AMA105"/>
      <c r="AMB105"/>
      <c r="AMC105"/>
      <c r="AMD105"/>
      <c r="AME105"/>
      <c r="AMF105"/>
      <c r="AMG105"/>
      <c r="AMH105"/>
      <c r="AMI105"/>
      <c r="AMJ105"/>
      <c r="AMK105"/>
      <c r="AML105"/>
      <c r="AMM105"/>
      <c r="AMN105"/>
      <c r="AMO105"/>
      <c r="AMP105"/>
      <c r="AMQ105"/>
      <c r="AMR105"/>
      <c r="AMS105"/>
      <c r="AMT105"/>
      <c r="AMU105"/>
      <c r="AMV105"/>
      <c r="AMW105"/>
      <c r="AMX105"/>
      <c r="AMY105"/>
      <c r="AMZ105"/>
      <c r="ANA105"/>
      <c r="ANB105"/>
      <c r="ANC105"/>
      <c r="AND105"/>
      <c r="ANE105"/>
      <c r="ANF105"/>
      <c r="ANG105"/>
      <c r="ANH105"/>
      <c r="ANI105"/>
      <c r="ANJ105"/>
      <c r="ANK105"/>
      <c r="ANL105"/>
      <c r="ANM105"/>
      <c r="ANN105"/>
      <c r="ANO105"/>
      <c r="ANP105"/>
      <c r="ANQ105"/>
      <c r="ANR105"/>
      <c r="ANS105"/>
      <c r="ANT105"/>
      <c r="ANU105"/>
      <c r="ANV105"/>
      <c r="ANW105"/>
      <c r="ANX105"/>
      <c r="ANY105"/>
      <c r="ANZ105"/>
      <c r="AOA105"/>
      <c r="AOB105"/>
      <c r="AOC105"/>
      <c r="AOD105"/>
      <c r="AOE105"/>
      <c r="AOF105"/>
      <c r="AOG105"/>
      <c r="AOH105"/>
      <c r="AOI105"/>
      <c r="AOJ105"/>
      <c r="AOK105"/>
      <c r="AOL105"/>
      <c r="AOM105"/>
      <c r="AON105"/>
      <c r="AOO105"/>
      <c r="AOP105"/>
      <c r="AOQ105"/>
      <c r="AOR105"/>
      <c r="AOS105"/>
      <c r="AOT105"/>
      <c r="AOU105"/>
      <c r="AOV105"/>
      <c r="AOW105"/>
      <c r="AOX105"/>
      <c r="AOY105"/>
      <c r="AOZ105"/>
      <c r="APA105"/>
      <c r="APB105"/>
      <c r="APC105"/>
      <c r="APD105"/>
      <c r="APE105"/>
      <c r="APF105"/>
      <c r="APG105"/>
      <c r="APH105"/>
      <c r="API105"/>
      <c r="APJ105"/>
      <c r="APK105"/>
      <c r="APL105"/>
      <c r="APM105"/>
      <c r="APN105"/>
      <c r="APO105"/>
      <c r="APP105"/>
      <c r="APQ105"/>
      <c r="APR105"/>
      <c r="APS105"/>
      <c r="APT105"/>
      <c r="APU105"/>
      <c r="APV105"/>
      <c r="APW105"/>
      <c r="APX105"/>
      <c r="APY105"/>
      <c r="APZ105"/>
      <c r="AQA105"/>
      <c r="AQB105"/>
      <c r="AQC105"/>
      <c r="AQD105"/>
      <c r="AQE105"/>
      <c r="AQF105"/>
      <c r="AQG105"/>
      <c r="AQH105"/>
      <c r="AQI105"/>
      <c r="AQJ105"/>
      <c r="AQK105"/>
      <c r="AQL105"/>
      <c r="AQM105"/>
      <c r="AQN105"/>
      <c r="AQO105"/>
      <c r="AQP105"/>
      <c r="AQQ105"/>
      <c r="AQR105"/>
      <c r="AQS105"/>
      <c r="AQT105"/>
      <c r="AQU105"/>
      <c r="AQV105"/>
      <c r="AQW105"/>
      <c r="AQX105"/>
      <c r="AQY105"/>
      <c r="AQZ105"/>
      <c r="ARA105"/>
      <c r="ARB105"/>
      <c r="ARC105"/>
      <c r="ARD105"/>
      <c r="ARE105"/>
      <c r="ARF105"/>
      <c r="ARG105"/>
      <c r="ARH105"/>
      <c r="ARI105"/>
      <c r="ARJ105"/>
      <c r="ARK105"/>
      <c r="ARL105"/>
      <c r="ARM105"/>
      <c r="ARN105"/>
      <c r="ARO105"/>
      <c r="ARP105"/>
      <c r="ARQ105"/>
      <c r="ARR105"/>
      <c r="ARS105"/>
      <c r="ART105"/>
      <c r="ARU105"/>
      <c r="ARV105"/>
      <c r="ARW105"/>
      <c r="ARX105"/>
      <c r="ARY105"/>
      <c r="ARZ105"/>
      <c r="ASA105"/>
      <c r="ASB105"/>
      <c r="ASC105"/>
      <c r="ASD105"/>
      <c r="ASE105"/>
      <c r="ASF105"/>
      <c r="ASG105"/>
      <c r="ASH105"/>
      <c r="ASI105"/>
      <c r="ASJ105"/>
      <c r="ASK105"/>
      <c r="ASL105"/>
      <c r="ASM105"/>
      <c r="ASN105"/>
      <c r="ASO105"/>
      <c r="ASP105"/>
      <c r="ASQ105"/>
      <c r="ASR105"/>
      <c r="ASS105"/>
      <c r="AST105"/>
      <c r="ASU105"/>
      <c r="ASV105"/>
      <c r="ASW105"/>
      <c r="ASX105"/>
      <c r="ASY105"/>
      <c r="ASZ105"/>
      <c r="ATA105"/>
      <c r="ATB105"/>
      <c r="ATC105"/>
      <c r="ATD105"/>
      <c r="ATE105"/>
      <c r="ATF105"/>
      <c r="ATG105"/>
      <c r="ATH105"/>
      <c r="ATI105"/>
      <c r="ATJ105"/>
      <c r="ATK105"/>
      <c r="ATL105"/>
      <c r="ATM105"/>
      <c r="ATN105"/>
      <c r="ATO105"/>
      <c r="ATP105"/>
      <c r="ATQ105"/>
      <c r="ATR105"/>
      <c r="ATS105"/>
      <c r="ATT105"/>
      <c r="ATU105"/>
      <c r="ATV105"/>
      <c r="ATW105"/>
      <c r="ATX105"/>
      <c r="ATY105"/>
      <c r="ATZ105"/>
      <c r="AUA105"/>
      <c r="AUB105"/>
      <c r="AUC105"/>
      <c r="AUD105"/>
      <c r="AUE105"/>
      <c r="AUF105"/>
      <c r="AUG105"/>
      <c r="AUH105"/>
      <c r="AUI105"/>
      <c r="AUJ105"/>
      <c r="AUK105"/>
      <c r="AUL105"/>
      <c r="AUM105"/>
      <c r="AUN105"/>
      <c r="AUO105"/>
      <c r="AUP105"/>
      <c r="AUQ105"/>
      <c r="AUR105"/>
      <c r="AUS105"/>
      <c r="AUT105"/>
      <c r="AUU105"/>
      <c r="AUV105"/>
      <c r="AUW105"/>
      <c r="AUX105"/>
      <c r="AUY105"/>
      <c r="AUZ105"/>
      <c r="AVA105"/>
      <c r="AVB105"/>
      <c r="AVC105"/>
      <c r="AVD105"/>
      <c r="AVE105"/>
      <c r="AVF105"/>
      <c r="AVG105"/>
      <c r="AVH105"/>
      <c r="AVI105"/>
      <c r="AVJ105"/>
      <c r="AVK105"/>
      <c r="AVL105"/>
      <c r="AVM105"/>
      <c r="AVN105"/>
      <c r="AVO105"/>
      <c r="AVP105"/>
      <c r="AVQ105"/>
      <c r="AVR105"/>
      <c r="AVS105"/>
      <c r="AVT105"/>
      <c r="AVU105"/>
      <c r="AVV105"/>
      <c r="AVW105"/>
      <c r="AVX105"/>
      <c r="AVY105"/>
      <c r="AVZ105"/>
      <c r="AWA105"/>
      <c r="AWB105"/>
      <c r="AWC105"/>
      <c r="AWD105"/>
      <c r="AWE105"/>
      <c r="AWF105"/>
      <c r="AWG105"/>
      <c r="AWH105"/>
      <c r="AWI105"/>
      <c r="AWJ105"/>
      <c r="AWK105"/>
      <c r="AWL105"/>
      <c r="AWM105"/>
      <c r="AWN105"/>
      <c r="AWO105"/>
      <c r="AWP105"/>
      <c r="AWQ105"/>
      <c r="AWR105"/>
      <c r="AWS105"/>
      <c r="AWT105"/>
      <c r="AWU105"/>
      <c r="AWV105"/>
      <c r="AWW105"/>
      <c r="AWX105"/>
      <c r="AWY105"/>
      <c r="AWZ105"/>
      <c r="AXA105"/>
      <c r="AXB105"/>
      <c r="AXC105"/>
      <c r="AXD105"/>
      <c r="AXE105"/>
      <c r="AXF105"/>
      <c r="AXG105"/>
      <c r="AXH105"/>
      <c r="AXI105"/>
      <c r="AXJ105"/>
      <c r="AXK105"/>
      <c r="AXL105"/>
      <c r="AXM105"/>
      <c r="AXN105"/>
      <c r="AXO105"/>
      <c r="AXP105"/>
      <c r="AXQ105"/>
      <c r="AXR105"/>
      <c r="AXS105"/>
      <c r="AXT105"/>
      <c r="AXU105"/>
      <c r="AXV105"/>
      <c r="AXW105"/>
      <c r="AXX105"/>
      <c r="AXY105"/>
      <c r="AXZ105"/>
      <c r="AYA105"/>
      <c r="AYB105"/>
      <c r="AYC105"/>
      <c r="AYD105"/>
      <c r="AYE105"/>
      <c r="AYF105"/>
      <c r="AYG105"/>
      <c r="AYH105"/>
      <c r="AYI105"/>
      <c r="AYJ105"/>
      <c r="AYK105"/>
      <c r="AYL105"/>
      <c r="AYM105"/>
      <c r="AYN105"/>
      <c r="AYO105"/>
      <c r="AYP105"/>
      <c r="AYQ105"/>
      <c r="AYR105"/>
      <c r="AYS105"/>
      <c r="AYT105"/>
      <c r="AYU105"/>
      <c r="AYV105"/>
      <c r="AYW105"/>
      <c r="AYX105"/>
      <c r="AYY105"/>
      <c r="AYZ105"/>
      <c r="AZA105"/>
      <c r="AZB105"/>
      <c r="AZC105"/>
      <c r="AZD105"/>
      <c r="AZE105"/>
      <c r="AZF105"/>
      <c r="AZG105"/>
      <c r="AZH105"/>
      <c r="AZI105"/>
      <c r="AZJ105"/>
      <c r="AZK105"/>
      <c r="AZL105"/>
      <c r="AZM105"/>
      <c r="AZN105"/>
      <c r="AZO105"/>
      <c r="AZP105"/>
      <c r="AZQ105"/>
      <c r="AZR105"/>
      <c r="AZS105"/>
      <c r="AZT105"/>
      <c r="AZU105"/>
      <c r="AZV105"/>
      <c r="AZW105"/>
      <c r="AZX105"/>
      <c r="AZY105"/>
      <c r="AZZ105"/>
      <c r="BAA105"/>
      <c r="BAB105"/>
      <c r="BAC105"/>
      <c r="BAD105"/>
      <c r="BAE105"/>
      <c r="BAF105"/>
      <c r="BAG105"/>
      <c r="BAH105"/>
      <c r="BAI105"/>
      <c r="BAJ105"/>
      <c r="BAK105"/>
      <c r="BAL105"/>
      <c r="BAM105"/>
      <c r="BAN105"/>
      <c r="BAO105"/>
      <c r="BAP105"/>
      <c r="BAQ105"/>
      <c r="BAR105"/>
      <c r="BAS105"/>
      <c r="BAT105"/>
      <c r="BAU105"/>
      <c r="BAV105"/>
      <c r="BAW105"/>
      <c r="BAX105"/>
      <c r="BAY105"/>
      <c r="BAZ105"/>
      <c r="BBA105"/>
      <c r="BBB105"/>
      <c r="BBC105"/>
      <c r="BBD105"/>
      <c r="BBE105"/>
      <c r="BBF105"/>
      <c r="BBG105"/>
      <c r="BBH105"/>
      <c r="BBI105"/>
      <c r="BBJ105"/>
      <c r="BBK105"/>
      <c r="BBL105"/>
      <c r="BBM105"/>
      <c r="BBN105"/>
      <c r="BBO105"/>
      <c r="BBP105"/>
      <c r="BBQ105"/>
      <c r="BBR105"/>
      <c r="BBS105"/>
      <c r="BBT105"/>
      <c r="BBU105"/>
      <c r="BBV105"/>
      <c r="BBW105"/>
      <c r="BBX105"/>
      <c r="BBY105"/>
      <c r="BBZ105"/>
      <c r="BCA105"/>
      <c r="BCB105"/>
      <c r="BCC105"/>
      <c r="BCD105"/>
      <c r="BCE105"/>
      <c r="BCF105"/>
      <c r="BCG105"/>
      <c r="BCH105"/>
      <c r="BCI105"/>
      <c r="BCJ105"/>
      <c r="BCK105"/>
      <c r="BCL105"/>
      <c r="BCM105"/>
      <c r="BCN105"/>
      <c r="BCO105"/>
      <c r="BCP105"/>
      <c r="BCQ105"/>
      <c r="BCR105"/>
      <c r="BCS105"/>
      <c r="BCT105"/>
      <c r="BCU105"/>
      <c r="BCV105"/>
      <c r="BCW105"/>
      <c r="BCX105"/>
      <c r="BCY105"/>
      <c r="BCZ105"/>
      <c r="BDA105"/>
      <c r="BDB105"/>
      <c r="BDC105"/>
      <c r="BDD105"/>
      <c r="BDE105"/>
      <c r="BDF105"/>
      <c r="BDG105"/>
      <c r="BDH105"/>
      <c r="BDI105"/>
      <c r="BDJ105"/>
      <c r="BDK105"/>
      <c r="BDL105"/>
      <c r="BDM105"/>
      <c r="BDN105"/>
      <c r="BDO105"/>
      <c r="BDP105"/>
      <c r="BDQ105"/>
      <c r="BDR105"/>
      <c r="BDS105"/>
      <c r="BDT105"/>
      <c r="BDU105"/>
      <c r="BDV105"/>
      <c r="BDW105"/>
      <c r="BDX105"/>
      <c r="BDY105"/>
      <c r="BDZ105"/>
      <c r="BEA105"/>
      <c r="BEB105"/>
      <c r="BEC105"/>
      <c r="BED105"/>
      <c r="BEE105"/>
      <c r="BEF105"/>
      <c r="BEG105"/>
      <c r="BEH105"/>
      <c r="BEI105"/>
      <c r="BEJ105"/>
      <c r="BEK105"/>
      <c r="BEL105"/>
      <c r="BEM105"/>
      <c r="BEN105"/>
      <c r="BEO105"/>
      <c r="BEP105"/>
      <c r="BEQ105"/>
      <c r="BER105"/>
      <c r="BES105"/>
      <c r="BET105"/>
      <c r="BEU105"/>
      <c r="BEV105"/>
      <c r="BEW105"/>
      <c r="BEX105"/>
      <c r="BEY105"/>
      <c r="BEZ105"/>
      <c r="BFA105"/>
      <c r="BFB105"/>
      <c r="BFC105"/>
      <c r="BFD105"/>
      <c r="BFE105"/>
      <c r="BFF105"/>
      <c r="BFG105"/>
      <c r="BFH105"/>
      <c r="BFI105"/>
      <c r="BFJ105"/>
      <c r="BFK105"/>
      <c r="BFL105"/>
      <c r="BFM105"/>
      <c r="BFN105"/>
      <c r="BFO105"/>
      <c r="BFP105"/>
      <c r="BFQ105"/>
      <c r="BFR105"/>
      <c r="BFS105"/>
      <c r="BFT105"/>
      <c r="BFU105"/>
      <c r="BFV105"/>
      <c r="BFW105"/>
      <c r="BFX105"/>
      <c r="BFY105"/>
      <c r="BFZ105"/>
      <c r="BGA105"/>
      <c r="BGB105"/>
      <c r="BGC105"/>
      <c r="BGD105"/>
      <c r="BGE105"/>
      <c r="BGF105"/>
      <c r="BGG105"/>
      <c r="BGH105"/>
      <c r="BGI105"/>
      <c r="BGJ105"/>
      <c r="BGK105"/>
      <c r="BGL105"/>
      <c r="BGM105"/>
      <c r="BGN105"/>
      <c r="BGO105"/>
      <c r="BGP105"/>
      <c r="BGQ105"/>
      <c r="BGR105"/>
      <c r="BGS105"/>
      <c r="BGT105"/>
      <c r="BGU105"/>
      <c r="BGV105"/>
      <c r="BGW105"/>
      <c r="BGX105"/>
      <c r="BGY105"/>
      <c r="BGZ105"/>
      <c r="BHA105"/>
      <c r="BHB105"/>
      <c r="BHC105"/>
      <c r="BHD105"/>
      <c r="BHE105"/>
      <c r="BHF105"/>
      <c r="BHG105"/>
      <c r="BHH105"/>
      <c r="BHI105"/>
      <c r="BHJ105"/>
      <c r="BHK105"/>
      <c r="BHL105"/>
      <c r="BHM105"/>
      <c r="BHN105"/>
      <c r="BHO105"/>
      <c r="BHP105"/>
      <c r="BHQ105"/>
      <c r="BHR105"/>
      <c r="BHS105"/>
      <c r="BHT105"/>
      <c r="BHU105"/>
      <c r="BHV105"/>
      <c r="BHW105"/>
      <c r="BHX105"/>
      <c r="BHY105"/>
      <c r="BHZ105"/>
      <c r="BIA105"/>
      <c r="BIB105"/>
      <c r="BIC105"/>
      <c r="BID105"/>
      <c r="BIE105"/>
      <c r="BIF105"/>
      <c r="BIG105"/>
      <c r="BIH105"/>
      <c r="BII105"/>
      <c r="BIJ105"/>
      <c r="BIK105"/>
      <c r="BIL105"/>
      <c r="BIM105"/>
      <c r="BIN105"/>
      <c r="BIO105"/>
      <c r="BIP105"/>
      <c r="BIQ105"/>
      <c r="BIR105"/>
      <c r="BIS105"/>
      <c r="BIT105"/>
      <c r="BIU105"/>
      <c r="BIV105"/>
      <c r="BIW105"/>
      <c r="BIX105"/>
      <c r="BIY105"/>
      <c r="BIZ105"/>
      <c r="BJA105"/>
      <c r="BJB105"/>
      <c r="BJC105"/>
      <c r="BJD105"/>
      <c r="BJE105"/>
      <c r="BJF105"/>
      <c r="BJG105"/>
      <c r="BJH105"/>
      <c r="BJI105"/>
      <c r="BJJ105"/>
      <c r="BJK105"/>
      <c r="BJL105"/>
      <c r="BJM105"/>
      <c r="BJN105"/>
      <c r="BJO105"/>
      <c r="BJP105"/>
      <c r="BJQ105"/>
      <c r="BJR105"/>
      <c r="BJS105"/>
      <c r="BJT105"/>
      <c r="BJU105"/>
      <c r="BJV105"/>
      <c r="BJW105"/>
      <c r="BJX105"/>
      <c r="BJY105"/>
      <c r="BJZ105"/>
      <c r="BKA105"/>
      <c r="BKB105"/>
      <c r="BKC105"/>
      <c r="BKD105"/>
      <c r="BKE105"/>
      <c r="BKF105"/>
      <c r="BKG105"/>
      <c r="BKH105"/>
      <c r="BKI105"/>
      <c r="BKJ105"/>
      <c r="BKK105"/>
      <c r="BKL105"/>
      <c r="BKM105"/>
      <c r="BKN105"/>
      <c r="BKO105"/>
      <c r="BKP105"/>
      <c r="BKQ105"/>
      <c r="BKR105"/>
      <c r="BKS105"/>
      <c r="BKT105"/>
      <c r="BKU105"/>
      <c r="BKV105"/>
      <c r="BKW105"/>
      <c r="BKX105"/>
      <c r="BKY105"/>
      <c r="BKZ105"/>
      <c r="BLA105"/>
      <c r="BLB105"/>
      <c r="BLC105"/>
      <c r="BLD105"/>
      <c r="BLE105"/>
      <c r="BLF105"/>
      <c r="BLG105"/>
      <c r="BLH105"/>
      <c r="BLI105"/>
      <c r="BLJ105"/>
      <c r="BLK105"/>
      <c r="BLL105"/>
      <c r="BLM105"/>
      <c r="BLN105"/>
      <c r="BLO105"/>
      <c r="BLP105"/>
      <c r="BLQ105"/>
      <c r="BLR105"/>
      <c r="BLS105"/>
      <c r="BLT105"/>
      <c r="BLU105"/>
      <c r="BLV105"/>
      <c r="BLW105"/>
      <c r="BLX105"/>
      <c r="BLY105"/>
      <c r="BLZ105"/>
      <c r="BMA105"/>
      <c r="BMB105"/>
      <c r="BMC105"/>
      <c r="BMD105"/>
      <c r="BME105"/>
      <c r="BMF105"/>
      <c r="BMG105"/>
      <c r="BMH105"/>
      <c r="BMI105"/>
      <c r="BMJ105"/>
      <c r="BMK105"/>
      <c r="BML105"/>
      <c r="BMM105"/>
      <c r="BMN105"/>
      <c r="BMO105"/>
      <c r="BMP105"/>
      <c r="BMQ105"/>
      <c r="BMR105"/>
      <c r="BMS105"/>
      <c r="BMT105"/>
      <c r="BMU105"/>
      <c r="BMV105"/>
      <c r="BMW105"/>
      <c r="BMX105"/>
      <c r="BMY105"/>
      <c r="BMZ105"/>
      <c r="BNA105"/>
      <c r="BNB105"/>
      <c r="BNC105"/>
      <c r="BND105"/>
      <c r="BNE105"/>
      <c r="BNF105"/>
      <c r="BNG105"/>
      <c r="BNH105"/>
      <c r="BNI105"/>
      <c r="BNJ105"/>
      <c r="BNK105"/>
      <c r="BNL105"/>
      <c r="BNM105"/>
      <c r="BNN105"/>
      <c r="BNO105"/>
      <c r="BNP105"/>
      <c r="BNQ105"/>
      <c r="BNR105"/>
      <c r="BNS105"/>
      <c r="BNT105"/>
      <c r="BNU105"/>
      <c r="BNV105"/>
      <c r="BNW105"/>
      <c r="BNX105"/>
      <c r="BNY105"/>
      <c r="BNZ105"/>
      <c r="BOA105"/>
      <c r="BOB105"/>
      <c r="BOC105"/>
      <c r="BOD105"/>
      <c r="BOE105"/>
      <c r="BOF105"/>
      <c r="BOG105"/>
      <c r="BOH105"/>
      <c r="BOI105"/>
      <c r="BOJ105"/>
      <c r="BOK105"/>
      <c r="BOL105"/>
      <c r="BOM105"/>
      <c r="BON105"/>
      <c r="BOO105"/>
      <c r="BOP105"/>
      <c r="BOQ105"/>
      <c r="BOR105"/>
      <c r="BOS105"/>
      <c r="BOT105"/>
      <c r="BOU105"/>
      <c r="BOV105"/>
      <c r="BOW105"/>
      <c r="BOX105"/>
      <c r="BOY105"/>
      <c r="BOZ105"/>
      <c r="BPA105"/>
      <c r="BPB105"/>
      <c r="BPC105"/>
      <c r="BPD105"/>
      <c r="BPE105"/>
      <c r="BPF105"/>
      <c r="BPG105"/>
      <c r="BPH105"/>
      <c r="BPI105"/>
      <c r="BPJ105"/>
      <c r="BPK105"/>
      <c r="BPL105"/>
      <c r="BPM105"/>
      <c r="BPN105"/>
      <c r="BPO105"/>
      <c r="BPP105"/>
      <c r="BPQ105"/>
      <c r="BPR105"/>
      <c r="BPS105"/>
      <c r="BPT105"/>
      <c r="BPU105"/>
      <c r="BPV105"/>
      <c r="BPW105"/>
      <c r="BPX105"/>
      <c r="BPY105"/>
      <c r="BPZ105"/>
      <c r="BQA105"/>
      <c r="BQB105"/>
      <c r="BQC105"/>
      <c r="BQD105"/>
      <c r="BQE105"/>
      <c r="BQF105"/>
      <c r="BQG105"/>
      <c r="BQH105"/>
      <c r="BQI105"/>
      <c r="BQJ105"/>
      <c r="BQK105"/>
      <c r="BQL105"/>
      <c r="BQM105"/>
      <c r="BQN105"/>
      <c r="BQO105"/>
      <c r="BQP105"/>
      <c r="BQQ105"/>
      <c r="BQR105"/>
      <c r="BQS105"/>
      <c r="BQT105"/>
      <c r="BQU105"/>
      <c r="BQV105"/>
      <c r="BQW105"/>
      <c r="BQX105"/>
      <c r="BQY105"/>
      <c r="BQZ105"/>
      <c r="BRA105"/>
      <c r="BRB105"/>
      <c r="BRC105"/>
      <c r="BRD105"/>
      <c r="BRE105"/>
      <c r="BRF105"/>
      <c r="BRG105"/>
      <c r="BRH105"/>
      <c r="BRI105"/>
      <c r="BRJ105"/>
      <c r="BRK105"/>
      <c r="BRL105"/>
      <c r="BRM105"/>
      <c r="BRN105"/>
      <c r="BRO105"/>
      <c r="BRP105"/>
      <c r="BRQ105"/>
      <c r="BRR105"/>
      <c r="BRS105"/>
      <c r="BRT105"/>
      <c r="BRU105"/>
      <c r="BRV105"/>
      <c r="BRW105"/>
      <c r="BRX105"/>
      <c r="BRY105"/>
      <c r="BRZ105"/>
      <c r="BSA105"/>
      <c r="BSB105"/>
      <c r="BSC105"/>
      <c r="BSD105"/>
      <c r="BSE105"/>
      <c r="BSF105"/>
      <c r="BSG105"/>
      <c r="BSH105"/>
      <c r="BSI105"/>
      <c r="BSJ105"/>
      <c r="BSK105"/>
      <c r="BSL105"/>
      <c r="BSM105"/>
      <c r="BSN105"/>
      <c r="BSO105"/>
      <c r="BSP105"/>
      <c r="BSQ105"/>
      <c r="BSR105"/>
      <c r="BSS105"/>
      <c r="BST105"/>
      <c r="BSU105"/>
      <c r="BSV105"/>
      <c r="BSW105"/>
      <c r="BSX105"/>
      <c r="BSY105"/>
      <c r="BSZ105"/>
      <c r="BTA105"/>
      <c r="BTB105"/>
      <c r="BTC105"/>
      <c r="BTD105"/>
      <c r="BTE105"/>
      <c r="BTF105"/>
      <c r="BTG105"/>
      <c r="BTH105"/>
      <c r="BTI105"/>
      <c r="BTJ105"/>
      <c r="BTK105"/>
      <c r="BTL105"/>
      <c r="BTM105"/>
      <c r="BTN105"/>
      <c r="BTO105"/>
      <c r="BTP105"/>
      <c r="BTQ105"/>
      <c r="BTR105"/>
      <c r="BTS105"/>
      <c r="BTT105"/>
      <c r="BTU105"/>
      <c r="BTV105"/>
      <c r="BTW105"/>
      <c r="BTX105"/>
      <c r="BTY105"/>
      <c r="BTZ105"/>
      <c r="BUA105"/>
      <c r="BUB105"/>
      <c r="BUC105"/>
      <c r="BUD105"/>
      <c r="BUE105"/>
      <c r="BUF105"/>
      <c r="BUG105"/>
      <c r="BUH105"/>
      <c r="BUI105"/>
      <c r="BUJ105"/>
      <c r="BUK105"/>
      <c r="BUL105"/>
      <c r="BUM105"/>
      <c r="BUN105"/>
      <c r="BUO105"/>
      <c r="BUP105"/>
      <c r="BUQ105"/>
      <c r="BUR105"/>
      <c r="BUS105"/>
      <c r="BUT105"/>
      <c r="BUU105"/>
      <c r="BUV105"/>
      <c r="BUW105"/>
      <c r="BUX105"/>
      <c r="BUY105"/>
      <c r="BUZ105"/>
      <c r="BVA105"/>
      <c r="BVB105"/>
      <c r="BVC105"/>
      <c r="BVD105"/>
      <c r="BVE105"/>
      <c r="BVF105"/>
      <c r="BVG105"/>
      <c r="BVH105"/>
      <c r="BVI105"/>
      <c r="BVJ105"/>
      <c r="BVK105"/>
      <c r="BVL105"/>
      <c r="BVM105"/>
      <c r="BVN105"/>
      <c r="BVO105"/>
      <c r="BVP105"/>
      <c r="BVQ105"/>
      <c r="BVR105"/>
      <c r="BVS105"/>
      <c r="BVT105"/>
      <c r="BVU105"/>
      <c r="BVV105"/>
      <c r="BVW105"/>
      <c r="BVX105"/>
      <c r="BVY105"/>
      <c r="BVZ105"/>
      <c r="BWA105"/>
      <c r="BWB105"/>
      <c r="BWC105"/>
      <c r="BWD105"/>
      <c r="BWE105"/>
      <c r="BWF105"/>
      <c r="BWG105"/>
      <c r="BWH105"/>
      <c r="BWI105"/>
      <c r="BWJ105"/>
      <c r="BWK105"/>
      <c r="BWL105"/>
      <c r="BWM105"/>
      <c r="BWN105"/>
      <c r="BWO105"/>
      <c r="BWP105"/>
      <c r="BWQ105"/>
      <c r="BWR105"/>
      <c r="BWS105"/>
      <c r="BWT105"/>
      <c r="BWU105"/>
      <c r="BWV105"/>
      <c r="BWW105"/>
      <c r="BWX105"/>
      <c r="BWY105"/>
      <c r="BWZ105"/>
      <c r="BXA105"/>
      <c r="BXB105"/>
      <c r="BXC105"/>
      <c r="BXD105"/>
      <c r="BXE105"/>
      <c r="BXF105"/>
      <c r="BXG105"/>
      <c r="BXH105"/>
      <c r="BXI105"/>
      <c r="BXJ105"/>
      <c r="BXK105"/>
      <c r="BXL105"/>
      <c r="BXM105"/>
      <c r="BXN105"/>
      <c r="BXO105"/>
      <c r="BXP105"/>
      <c r="BXQ105"/>
      <c r="BXR105"/>
      <c r="BXS105"/>
      <c r="BXT105"/>
      <c r="BXU105"/>
      <c r="BXV105"/>
      <c r="BXW105"/>
      <c r="BXX105"/>
      <c r="BXY105"/>
      <c r="BXZ105"/>
      <c r="BYA105"/>
      <c r="BYB105"/>
      <c r="BYC105"/>
      <c r="BYD105"/>
      <c r="BYE105"/>
      <c r="BYF105"/>
      <c r="BYG105"/>
      <c r="BYH105"/>
      <c r="BYI105"/>
      <c r="BYJ105"/>
      <c r="BYK105"/>
      <c r="BYL105"/>
      <c r="BYM105"/>
      <c r="BYN105"/>
      <c r="BYO105"/>
      <c r="BYP105"/>
      <c r="BYQ105"/>
      <c r="BYR105"/>
      <c r="BYS105"/>
      <c r="BYT105"/>
      <c r="BYU105"/>
      <c r="BYV105"/>
      <c r="BYW105"/>
      <c r="BYX105"/>
      <c r="BYY105"/>
      <c r="BYZ105"/>
      <c r="BZA105"/>
      <c r="BZB105"/>
      <c r="BZC105"/>
      <c r="BZD105"/>
      <c r="BZE105"/>
      <c r="BZF105"/>
      <c r="BZG105"/>
      <c r="BZH105"/>
      <c r="BZI105"/>
      <c r="BZJ105"/>
      <c r="BZK105"/>
      <c r="BZL105"/>
      <c r="BZM105"/>
      <c r="BZN105"/>
      <c r="BZO105"/>
      <c r="BZP105"/>
      <c r="BZQ105"/>
      <c r="BZR105"/>
      <c r="BZS105"/>
      <c r="BZT105"/>
      <c r="BZU105"/>
      <c r="BZV105"/>
      <c r="BZW105"/>
      <c r="BZX105"/>
      <c r="BZY105"/>
      <c r="BZZ105"/>
      <c r="CAA105"/>
      <c r="CAB105"/>
      <c r="CAC105"/>
      <c r="CAD105"/>
      <c r="CAE105"/>
      <c r="CAF105"/>
      <c r="CAG105"/>
      <c r="CAH105"/>
      <c r="CAI105"/>
      <c r="CAJ105"/>
      <c r="CAK105"/>
      <c r="CAL105"/>
      <c r="CAM105"/>
      <c r="CAN105"/>
      <c r="CAO105"/>
      <c r="CAP105"/>
      <c r="CAQ105"/>
      <c r="CAR105"/>
      <c r="CAS105"/>
      <c r="CAT105"/>
      <c r="CAU105"/>
      <c r="CAV105"/>
      <c r="CAW105"/>
      <c r="CAX105"/>
      <c r="CAY105"/>
      <c r="CAZ105"/>
      <c r="CBA105"/>
      <c r="CBB105"/>
      <c r="CBC105"/>
      <c r="CBD105"/>
      <c r="CBE105"/>
      <c r="CBF105"/>
      <c r="CBG105"/>
      <c r="CBH105"/>
      <c r="CBI105"/>
      <c r="CBJ105"/>
      <c r="CBK105"/>
      <c r="CBL105"/>
      <c r="CBM105"/>
      <c r="CBN105"/>
      <c r="CBO105"/>
      <c r="CBP105"/>
      <c r="CBQ105"/>
      <c r="CBR105"/>
      <c r="CBS105"/>
      <c r="CBT105"/>
      <c r="CBU105"/>
      <c r="CBV105"/>
      <c r="CBW105"/>
      <c r="CBX105"/>
      <c r="CBY105"/>
      <c r="CBZ105"/>
      <c r="CCA105"/>
      <c r="CCB105"/>
      <c r="CCC105"/>
      <c r="CCD105"/>
      <c r="CCE105"/>
      <c r="CCF105"/>
      <c r="CCG105"/>
      <c r="CCH105"/>
      <c r="CCI105"/>
      <c r="CCJ105"/>
      <c r="CCK105"/>
      <c r="CCL105"/>
      <c r="CCM105"/>
      <c r="CCN105"/>
      <c r="CCO105"/>
      <c r="CCP105"/>
      <c r="CCQ105"/>
      <c r="CCR105"/>
      <c r="CCS105"/>
      <c r="CCT105"/>
      <c r="CCU105"/>
      <c r="CCV105"/>
      <c r="CCW105"/>
      <c r="CCX105"/>
      <c r="CCY105"/>
      <c r="CCZ105"/>
      <c r="CDA105"/>
      <c r="CDB105"/>
      <c r="CDC105"/>
      <c r="CDD105"/>
      <c r="CDE105"/>
      <c r="CDF105"/>
      <c r="CDG105"/>
      <c r="CDH105"/>
      <c r="CDI105"/>
      <c r="CDJ105"/>
      <c r="CDK105"/>
      <c r="CDL105"/>
      <c r="CDM105"/>
      <c r="CDN105"/>
      <c r="CDO105"/>
      <c r="CDP105"/>
      <c r="CDQ105"/>
      <c r="CDR105"/>
      <c r="CDS105"/>
      <c r="CDT105"/>
      <c r="CDU105"/>
      <c r="CDV105"/>
      <c r="CDW105"/>
      <c r="CDX105"/>
      <c r="CDY105"/>
      <c r="CDZ105"/>
      <c r="CEA105"/>
      <c r="CEB105"/>
      <c r="CEC105"/>
      <c r="CED105"/>
      <c r="CEE105"/>
      <c r="CEF105"/>
      <c r="CEG105"/>
      <c r="CEH105"/>
      <c r="CEI105"/>
      <c r="CEJ105"/>
      <c r="CEK105"/>
      <c r="CEL105"/>
      <c r="CEM105"/>
      <c r="CEN105"/>
      <c r="CEO105"/>
      <c r="CEP105"/>
      <c r="CEQ105"/>
      <c r="CER105"/>
      <c r="CES105"/>
      <c r="CET105"/>
      <c r="CEU105"/>
      <c r="CEV105"/>
      <c r="CEW105"/>
      <c r="CEX105"/>
      <c r="CEY105"/>
      <c r="CEZ105"/>
      <c r="CFA105"/>
      <c r="CFB105"/>
      <c r="CFC105"/>
      <c r="CFD105"/>
      <c r="CFE105"/>
      <c r="CFF105"/>
      <c r="CFG105"/>
      <c r="CFH105"/>
      <c r="CFI105"/>
      <c r="CFJ105"/>
      <c r="CFK105"/>
      <c r="CFL105"/>
      <c r="CFM105"/>
      <c r="CFN105"/>
      <c r="CFO105"/>
      <c r="CFP105"/>
      <c r="CFQ105"/>
      <c r="CFR105"/>
      <c r="CFS105"/>
      <c r="CFT105"/>
      <c r="CFU105"/>
      <c r="CFV105"/>
      <c r="CFW105"/>
      <c r="CFX105"/>
      <c r="CFY105"/>
      <c r="CFZ105"/>
      <c r="CGA105"/>
      <c r="CGB105"/>
      <c r="CGC105"/>
      <c r="CGD105"/>
      <c r="CGE105"/>
      <c r="CGF105"/>
      <c r="CGG105"/>
      <c r="CGH105"/>
      <c r="CGI105"/>
      <c r="CGJ105"/>
      <c r="CGK105"/>
      <c r="CGL105"/>
      <c r="CGM105"/>
      <c r="CGN105"/>
      <c r="CGO105"/>
      <c r="CGP105"/>
      <c r="CGQ105"/>
      <c r="CGR105"/>
      <c r="CGS105"/>
      <c r="CGT105"/>
      <c r="CGU105"/>
      <c r="CGV105"/>
      <c r="CGW105"/>
      <c r="CGX105"/>
      <c r="CGY105"/>
      <c r="CGZ105"/>
      <c r="CHA105"/>
      <c r="CHB105"/>
      <c r="CHC105"/>
      <c r="CHD105"/>
      <c r="CHE105"/>
      <c r="CHF105"/>
      <c r="CHG105"/>
      <c r="CHH105"/>
      <c r="CHI105"/>
      <c r="CHJ105"/>
      <c r="CHK105"/>
      <c r="CHL105"/>
      <c r="CHM105"/>
      <c r="CHN105"/>
      <c r="CHO105"/>
      <c r="CHP105"/>
      <c r="CHQ105"/>
      <c r="CHR105"/>
      <c r="CHS105"/>
      <c r="CHT105"/>
      <c r="CHU105"/>
      <c r="CHV105"/>
      <c r="CHW105"/>
      <c r="CHX105"/>
      <c r="CHY105"/>
      <c r="CHZ105"/>
      <c r="CIA105"/>
      <c r="CIB105"/>
      <c r="CIC105"/>
      <c r="CID105"/>
      <c r="CIE105"/>
      <c r="CIF105"/>
      <c r="CIG105"/>
      <c r="CIH105"/>
      <c r="CII105"/>
      <c r="CIJ105"/>
      <c r="CIK105"/>
      <c r="CIL105"/>
      <c r="CIM105"/>
      <c r="CIN105"/>
      <c r="CIO105"/>
      <c r="CIP105"/>
      <c r="CIQ105"/>
      <c r="CIR105"/>
      <c r="CIS105"/>
      <c r="CIT105"/>
      <c r="CIU105"/>
      <c r="CIV105"/>
      <c r="CIW105"/>
      <c r="CIX105"/>
      <c r="CIY105"/>
      <c r="CIZ105"/>
      <c r="CJA105"/>
      <c r="CJB105"/>
      <c r="CJC105"/>
      <c r="CJD105"/>
      <c r="CJE105"/>
      <c r="CJF105"/>
      <c r="CJG105"/>
      <c r="CJH105"/>
      <c r="CJI105"/>
      <c r="CJJ105"/>
      <c r="CJK105"/>
      <c r="CJL105"/>
      <c r="CJM105"/>
      <c r="CJN105"/>
      <c r="CJO105"/>
      <c r="CJP105"/>
      <c r="CJQ105"/>
      <c r="CJR105"/>
      <c r="CJS105"/>
      <c r="CJT105"/>
      <c r="CJU105"/>
      <c r="CJV105"/>
      <c r="CJW105"/>
      <c r="CJX105"/>
      <c r="CJY105"/>
      <c r="CJZ105"/>
      <c r="CKA105"/>
      <c r="CKB105"/>
      <c r="CKC105"/>
      <c r="CKD105"/>
      <c r="CKE105"/>
      <c r="CKF105"/>
      <c r="CKG105"/>
      <c r="CKH105"/>
      <c r="CKI105"/>
      <c r="CKJ105"/>
      <c r="CKK105"/>
      <c r="CKL105"/>
      <c r="CKM105"/>
      <c r="CKN105"/>
      <c r="CKO105"/>
      <c r="CKP105"/>
      <c r="CKQ105"/>
      <c r="CKR105"/>
      <c r="CKS105"/>
      <c r="CKT105"/>
      <c r="CKU105"/>
      <c r="CKV105"/>
      <c r="CKW105"/>
      <c r="CKX105"/>
      <c r="CKY105"/>
      <c r="CKZ105"/>
      <c r="CLA105"/>
      <c r="CLB105"/>
      <c r="CLC105"/>
      <c r="CLD105"/>
      <c r="CLE105"/>
      <c r="CLF105"/>
      <c r="CLG105"/>
      <c r="CLH105"/>
      <c r="CLI105"/>
      <c r="CLJ105"/>
      <c r="CLK105"/>
      <c r="CLL105"/>
      <c r="CLM105"/>
      <c r="CLN105"/>
      <c r="CLO105"/>
      <c r="CLP105"/>
      <c r="CLQ105"/>
      <c r="CLR105"/>
      <c r="CLS105"/>
      <c r="CLT105"/>
      <c r="CLU105"/>
      <c r="CLV105"/>
      <c r="CLW105"/>
      <c r="CLX105"/>
      <c r="CLY105"/>
      <c r="CLZ105"/>
      <c r="CMA105"/>
      <c r="CMB105"/>
      <c r="CMC105"/>
      <c r="CMD105"/>
      <c r="CME105"/>
      <c r="CMF105"/>
      <c r="CMG105"/>
      <c r="CMH105"/>
      <c r="CMI105"/>
      <c r="CMJ105"/>
      <c r="CMK105"/>
      <c r="CML105"/>
      <c r="CMM105"/>
      <c r="CMN105"/>
      <c r="CMO105"/>
      <c r="CMP105"/>
      <c r="CMQ105"/>
      <c r="CMR105"/>
      <c r="CMS105"/>
      <c r="CMT105"/>
      <c r="CMU105"/>
      <c r="CMV105"/>
      <c r="CMW105"/>
      <c r="CMX105"/>
      <c r="CMY105"/>
      <c r="CMZ105"/>
      <c r="CNA105"/>
      <c r="CNB105"/>
      <c r="CNC105"/>
      <c r="CND105"/>
      <c r="CNE105"/>
      <c r="CNF105"/>
      <c r="CNG105"/>
      <c r="CNH105"/>
      <c r="CNI105"/>
      <c r="CNJ105"/>
      <c r="CNK105"/>
      <c r="CNL105"/>
      <c r="CNM105"/>
      <c r="CNN105"/>
      <c r="CNO105"/>
      <c r="CNP105"/>
      <c r="CNQ105"/>
      <c r="CNR105"/>
      <c r="CNS105"/>
      <c r="CNT105"/>
      <c r="CNU105"/>
      <c r="CNV105"/>
      <c r="CNW105"/>
      <c r="CNX105"/>
      <c r="CNY105"/>
      <c r="CNZ105"/>
      <c r="COA105"/>
      <c r="COB105"/>
      <c r="COC105"/>
      <c r="COD105"/>
      <c r="COE105"/>
      <c r="COF105"/>
      <c r="COG105"/>
      <c r="COH105"/>
      <c r="COI105"/>
      <c r="COJ105"/>
      <c r="COK105"/>
      <c r="COL105"/>
      <c r="COM105"/>
      <c r="CON105"/>
      <c r="COO105"/>
      <c r="COP105"/>
      <c r="COQ105"/>
      <c r="COR105"/>
      <c r="COS105"/>
      <c r="COT105"/>
      <c r="COU105"/>
      <c r="COV105"/>
      <c r="COW105"/>
      <c r="COX105"/>
      <c r="COY105"/>
      <c r="COZ105"/>
      <c r="CPA105"/>
      <c r="CPB105"/>
      <c r="CPC105"/>
      <c r="CPD105"/>
      <c r="CPE105"/>
      <c r="CPF105"/>
      <c r="CPG105"/>
      <c r="CPH105"/>
      <c r="CPI105"/>
      <c r="CPJ105"/>
      <c r="CPK105"/>
      <c r="CPL105"/>
      <c r="CPM105"/>
      <c r="CPN105"/>
      <c r="CPO105"/>
      <c r="CPP105"/>
      <c r="CPQ105"/>
      <c r="CPR105"/>
      <c r="CPS105"/>
      <c r="CPT105"/>
      <c r="CPU105"/>
      <c r="CPV105"/>
      <c r="CPW105"/>
      <c r="CPX105"/>
      <c r="CPY105"/>
      <c r="CPZ105"/>
      <c r="CQA105"/>
      <c r="CQB105"/>
      <c r="CQC105"/>
      <c r="CQD105"/>
      <c r="CQE105"/>
      <c r="CQF105"/>
      <c r="CQG105"/>
      <c r="CQH105"/>
      <c r="CQI105"/>
      <c r="CQJ105"/>
      <c r="CQK105"/>
      <c r="CQL105"/>
      <c r="CQM105"/>
      <c r="CQN105"/>
      <c r="CQO105"/>
      <c r="CQP105"/>
      <c r="CQQ105"/>
      <c r="CQR105"/>
      <c r="CQS105"/>
      <c r="CQT105"/>
      <c r="CQU105"/>
      <c r="CQV105"/>
      <c r="CQW105"/>
      <c r="CQX105"/>
      <c r="CQY105"/>
      <c r="CQZ105"/>
      <c r="CRA105"/>
      <c r="CRB105"/>
      <c r="CRC105"/>
      <c r="CRD105"/>
      <c r="CRE105"/>
      <c r="CRF105"/>
      <c r="CRG105"/>
      <c r="CRH105"/>
      <c r="CRI105"/>
      <c r="CRJ105"/>
      <c r="CRK105"/>
      <c r="CRL105"/>
      <c r="CRM105"/>
      <c r="CRN105"/>
      <c r="CRO105"/>
      <c r="CRP105"/>
      <c r="CRQ105"/>
      <c r="CRR105"/>
      <c r="CRS105"/>
      <c r="CRT105"/>
      <c r="CRU105"/>
    </row>
    <row r="106" spans="2:2517" s="28" customFormat="1" ht="18" hidden="1" customHeight="1" x14ac:dyDescent="0.25">
      <c r="B106" s="17"/>
      <c r="C106" s="17"/>
      <c r="D106" s="17"/>
      <c r="E106" s="17"/>
      <c r="F106" s="17"/>
      <c r="G106" s="17" t="s">
        <v>25</v>
      </c>
      <c r="H106" s="17" t="s">
        <v>16</v>
      </c>
      <c r="I106" s="17"/>
      <c r="J106" s="17"/>
      <c r="K106" s="13"/>
      <c r="L106" s="17" t="s">
        <v>25</v>
      </c>
      <c r="M106" s="17" t="s">
        <v>16</v>
      </c>
      <c r="N106" s="17"/>
      <c r="O106" s="17"/>
      <c r="P106" s="13"/>
      <c r="Q106" s="17" t="s">
        <v>25</v>
      </c>
      <c r="R106" s="17" t="s">
        <v>16</v>
      </c>
      <c r="S106" s="16">
        <f t="shared" si="15"/>
        <v>0</v>
      </c>
      <c r="T106" s="16">
        <f t="shared" si="15"/>
        <v>0</v>
      </c>
      <c r="U106" s="16">
        <f t="shared" si="15"/>
        <v>0</v>
      </c>
      <c r="V106" s="16">
        <f t="shared" si="15"/>
        <v>0</v>
      </c>
      <c r="W106" s="16">
        <f t="shared" si="15"/>
        <v>0</v>
      </c>
      <c r="X106" s="17"/>
      <c r="Y106" s="33">
        <f t="shared" si="16"/>
        <v>28422</v>
      </c>
      <c r="Z106" s="33">
        <f t="shared" si="16"/>
        <v>28422</v>
      </c>
      <c r="AA106" s="33">
        <f t="shared" si="16"/>
        <v>28422</v>
      </c>
      <c r="AB106" s="33">
        <f t="shared" si="16"/>
        <v>28422</v>
      </c>
      <c r="AC106" s="33">
        <f t="shared" si="16"/>
        <v>28422</v>
      </c>
      <c r="AD106" s="33">
        <f t="shared" si="16"/>
        <v>28422</v>
      </c>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c r="AKZ106"/>
      <c r="ALA106"/>
      <c r="ALB106"/>
      <c r="ALC106"/>
      <c r="ALD106"/>
      <c r="ALE106"/>
      <c r="ALF106"/>
      <c r="ALG106"/>
      <c r="ALH106"/>
      <c r="ALI106"/>
      <c r="ALJ106"/>
      <c r="ALK106"/>
      <c r="ALL106"/>
      <c r="ALM106"/>
      <c r="ALN106"/>
      <c r="ALO106"/>
      <c r="ALP106"/>
      <c r="ALQ106"/>
      <c r="ALR106"/>
      <c r="ALS106"/>
      <c r="ALT106"/>
      <c r="ALU106"/>
      <c r="ALV106"/>
      <c r="ALW106"/>
      <c r="ALX106"/>
      <c r="ALY106"/>
      <c r="ALZ106"/>
      <c r="AMA106"/>
      <c r="AMB106"/>
      <c r="AMC106"/>
      <c r="AMD106"/>
      <c r="AME106"/>
      <c r="AMF106"/>
      <c r="AMG106"/>
      <c r="AMH106"/>
      <c r="AMI106"/>
      <c r="AMJ106"/>
      <c r="AMK106"/>
      <c r="AML106"/>
      <c r="AMM106"/>
      <c r="AMN106"/>
      <c r="AMO106"/>
      <c r="AMP106"/>
      <c r="AMQ106"/>
      <c r="AMR106"/>
      <c r="AMS106"/>
      <c r="AMT106"/>
      <c r="AMU106"/>
      <c r="AMV106"/>
      <c r="AMW106"/>
      <c r="AMX106"/>
      <c r="AMY106"/>
      <c r="AMZ106"/>
      <c r="ANA106"/>
      <c r="ANB106"/>
      <c r="ANC106"/>
      <c r="AND106"/>
      <c r="ANE106"/>
      <c r="ANF106"/>
      <c r="ANG106"/>
      <c r="ANH106"/>
      <c r="ANI106"/>
      <c r="ANJ106"/>
      <c r="ANK106"/>
      <c r="ANL106"/>
      <c r="ANM106"/>
      <c r="ANN106"/>
      <c r="ANO106"/>
      <c r="ANP106"/>
      <c r="ANQ106"/>
      <c r="ANR106"/>
      <c r="ANS106"/>
      <c r="ANT106"/>
      <c r="ANU106"/>
      <c r="ANV106"/>
      <c r="ANW106"/>
      <c r="ANX106"/>
      <c r="ANY106"/>
      <c r="ANZ106"/>
      <c r="AOA106"/>
      <c r="AOB106"/>
      <c r="AOC106"/>
      <c r="AOD106"/>
      <c r="AOE106"/>
      <c r="AOF106"/>
      <c r="AOG106"/>
      <c r="AOH106"/>
      <c r="AOI106"/>
      <c r="AOJ106"/>
      <c r="AOK106"/>
      <c r="AOL106"/>
      <c r="AOM106"/>
      <c r="AON106"/>
      <c r="AOO106"/>
      <c r="AOP106"/>
      <c r="AOQ106"/>
      <c r="AOR106"/>
      <c r="AOS106"/>
      <c r="AOT106"/>
      <c r="AOU106"/>
      <c r="AOV106"/>
      <c r="AOW106"/>
      <c r="AOX106"/>
      <c r="AOY106"/>
      <c r="AOZ106"/>
      <c r="APA106"/>
      <c r="APB106"/>
      <c r="APC106"/>
      <c r="APD106"/>
      <c r="APE106"/>
      <c r="APF106"/>
      <c r="APG106"/>
      <c r="APH106"/>
      <c r="API106"/>
      <c r="APJ106"/>
      <c r="APK106"/>
      <c r="APL106"/>
      <c r="APM106"/>
      <c r="APN106"/>
      <c r="APO106"/>
      <c r="APP106"/>
      <c r="APQ106"/>
      <c r="APR106"/>
      <c r="APS106"/>
      <c r="APT106"/>
      <c r="APU106"/>
      <c r="APV106"/>
      <c r="APW106"/>
      <c r="APX106"/>
      <c r="APY106"/>
      <c r="APZ106"/>
      <c r="AQA106"/>
      <c r="AQB106"/>
      <c r="AQC106"/>
      <c r="AQD106"/>
      <c r="AQE106"/>
      <c r="AQF106"/>
      <c r="AQG106"/>
      <c r="AQH106"/>
      <c r="AQI106"/>
      <c r="AQJ106"/>
      <c r="AQK106"/>
      <c r="AQL106"/>
      <c r="AQM106"/>
      <c r="AQN106"/>
      <c r="AQO106"/>
      <c r="AQP106"/>
      <c r="AQQ106"/>
      <c r="AQR106"/>
      <c r="AQS106"/>
      <c r="AQT106"/>
      <c r="AQU106"/>
      <c r="AQV106"/>
      <c r="AQW106"/>
      <c r="AQX106"/>
      <c r="AQY106"/>
      <c r="AQZ106"/>
      <c r="ARA106"/>
      <c r="ARB106"/>
      <c r="ARC106"/>
      <c r="ARD106"/>
      <c r="ARE106"/>
      <c r="ARF106"/>
      <c r="ARG106"/>
      <c r="ARH106"/>
      <c r="ARI106"/>
      <c r="ARJ106"/>
      <c r="ARK106"/>
      <c r="ARL106"/>
      <c r="ARM106"/>
      <c r="ARN106"/>
      <c r="ARO106"/>
      <c r="ARP106"/>
      <c r="ARQ106"/>
      <c r="ARR106"/>
      <c r="ARS106"/>
      <c r="ART106"/>
      <c r="ARU106"/>
      <c r="ARV106"/>
      <c r="ARW106"/>
      <c r="ARX106"/>
      <c r="ARY106"/>
      <c r="ARZ106"/>
      <c r="ASA106"/>
      <c r="ASB106"/>
      <c r="ASC106"/>
      <c r="ASD106"/>
      <c r="ASE106"/>
      <c r="ASF106"/>
      <c r="ASG106"/>
      <c r="ASH106"/>
      <c r="ASI106"/>
      <c r="ASJ106"/>
      <c r="ASK106"/>
      <c r="ASL106"/>
      <c r="ASM106"/>
      <c r="ASN106"/>
      <c r="ASO106"/>
      <c r="ASP106"/>
      <c r="ASQ106"/>
      <c r="ASR106"/>
      <c r="ASS106"/>
      <c r="AST106"/>
      <c r="ASU106"/>
      <c r="ASV106"/>
      <c r="ASW106"/>
      <c r="ASX106"/>
      <c r="ASY106"/>
      <c r="ASZ106"/>
      <c r="ATA106"/>
      <c r="ATB106"/>
      <c r="ATC106"/>
      <c r="ATD106"/>
      <c r="ATE106"/>
      <c r="ATF106"/>
      <c r="ATG106"/>
      <c r="ATH106"/>
      <c r="ATI106"/>
      <c r="ATJ106"/>
      <c r="ATK106"/>
      <c r="ATL106"/>
      <c r="ATM106"/>
      <c r="ATN106"/>
      <c r="ATO106"/>
      <c r="ATP106"/>
      <c r="ATQ106"/>
      <c r="ATR106"/>
      <c r="ATS106"/>
      <c r="ATT106"/>
      <c r="ATU106"/>
      <c r="ATV106"/>
      <c r="ATW106"/>
      <c r="ATX106"/>
      <c r="ATY106"/>
      <c r="ATZ106"/>
      <c r="AUA106"/>
      <c r="AUB106"/>
      <c r="AUC106"/>
      <c r="AUD106"/>
      <c r="AUE106"/>
      <c r="AUF106"/>
      <c r="AUG106"/>
      <c r="AUH106"/>
      <c r="AUI106"/>
      <c r="AUJ106"/>
      <c r="AUK106"/>
      <c r="AUL106"/>
      <c r="AUM106"/>
      <c r="AUN106"/>
      <c r="AUO106"/>
      <c r="AUP106"/>
      <c r="AUQ106"/>
      <c r="AUR106"/>
      <c r="AUS106"/>
      <c r="AUT106"/>
      <c r="AUU106"/>
      <c r="AUV106"/>
      <c r="AUW106"/>
      <c r="AUX106"/>
      <c r="AUY106"/>
      <c r="AUZ106"/>
      <c r="AVA106"/>
      <c r="AVB106"/>
      <c r="AVC106"/>
      <c r="AVD106"/>
      <c r="AVE106"/>
      <c r="AVF106"/>
      <c r="AVG106"/>
      <c r="AVH106"/>
      <c r="AVI106"/>
      <c r="AVJ106"/>
      <c r="AVK106"/>
      <c r="AVL106"/>
      <c r="AVM106"/>
      <c r="AVN106"/>
      <c r="AVO106"/>
      <c r="AVP106"/>
      <c r="AVQ106"/>
      <c r="AVR106"/>
      <c r="AVS106"/>
      <c r="AVT106"/>
      <c r="AVU106"/>
      <c r="AVV106"/>
      <c r="AVW106"/>
      <c r="AVX106"/>
      <c r="AVY106"/>
      <c r="AVZ106"/>
      <c r="AWA106"/>
      <c r="AWB106"/>
      <c r="AWC106"/>
      <c r="AWD106"/>
      <c r="AWE106"/>
      <c r="AWF106"/>
      <c r="AWG106"/>
      <c r="AWH106"/>
      <c r="AWI106"/>
      <c r="AWJ106"/>
      <c r="AWK106"/>
      <c r="AWL106"/>
      <c r="AWM106"/>
      <c r="AWN106"/>
      <c r="AWO106"/>
      <c r="AWP106"/>
      <c r="AWQ106"/>
      <c r="AWR106"/>
      <c r="AWS106"/>
      <c r="AWT106"/>
      <c r="AWU106"/>
      <c r="AWV106"/>
      <c r="AWW106"/>
      <c r="AWX106"/>
      <c r="AWY106"/>
      <c r="AWZ106"/>
      <c r="AXA106"/>
      <c r="AXB106"/>
      <c r="AXC106"/>
      <c r="AXD106"/>
      <c r="AXE106"/>
      <c r="AXF106"/>
      <c r="AXG106"/>
      <c r="AXH106"/>
      <c r="AXI106"/>
      <c r="AXJ106"/>
      <c r="AXK106"/>
      <c r="AXL106"/>
      <c r="AXM106"/>
      <c r="AXN106"/>
      <c r="AXO106"/>
      <c r="AXP106"/>
      <c r="AXQ106"/>
      <c r="AXR106"/>
      <c r="AXS106"/>
      <c r="AXT106"/>
      <c r="AXU106"/>
      <c r="AXV106"/>
      <c r="AXW106"/>
      <c r="AXX106"/>
      <c r="AXY106"/>
      <c r="AXZ106"/>
      <c r="AYA106"/>
      <c r="AYB106"/>
      <c r="AYC106"/>
      <c r="AYD106"/>
      <c r="AYE106"/>
      <c r="AYF106"/>
      <c r="AYG106"/>
      <c r="AYH106"/>
      <c r="AYI106"/>
      <c r="AYJ106"/>
      <c r="AYK106"/>
      <c r="AYL106"/>
      <c r="AYM106"/>
      <c r="AYN106"/>
      <c r="AYO106"/>
      <c r="AYP106"/>
      <c r="AYQ106"/>
      <c r="AYR106"/>
      <c r="AYS106"/>
      <c r="AYT106"/>
      <c r="AYU106"/>
      <c r="AYV106"/>
      <c r="AYW106"/>
      <c r="AYX106"/>
      <c r="AYY106"/>
      <c r="AYZ106"/>
      <c r="AZA106"/>
      <c r="AZB106"/>
      <c r="AZC106"/>
      <c r="AZD106"/>
      <c r="AZE106"/>
      <c r="AZF106"/>
      <c r="AZG106"/>
      <c r="AZH106"/>
      <c r="AZI106"/>
      <c r="AZJ106"/>
      <c r="AZK106"/>
      <c r="AZL106"/>
      <c r="AZM106"/>
      <c r="AZN106"/>
      <c r="AZO106"/>
      <c r="AZP106"/>
      <c r="AZQ106"/>
      <c r="AZR106"/>
      <c r="AZS106"/>
      <c r="AZT106"/>
      <c r="AZU106"/>
      <c r="AZV106"/>
      <c r="AZW106"/>
      <c r="AZX106"/>
      <c r="AZY106"/>
      <c r="AZZ106"/>
      <c r="BAA106"/>
      <c r="BAB106"/>
      <c r="BAC106"/>
      <c r="BAD106"/>
      <c r="BAE106"/>
      <c r="BAF106"/>
      <c r="BAG106"/>
      <c r="BAH106"/>
      <c r="BAI106"/>
      <c r="BAJ106"/>
      <c r="BAK106"/>
      <c r="BAL106"/>
      <c r="BAM106"/>
      <c r="BAN106"/>
      <c r="BAO106"/>
      <c r="BAP106"/>
      <c r="BAQ106"/>
      <c r="BAR106"/>
      <c r="BAS106"/>
      <c r="BAT106"/>
      <c r="BAU106"/>
      <c r="BAV106"/>
      <c r="BAW106"/>
      <c r="BAX106"/>
      <c r="BAY106"/>
      <c r="BAZ106"/>
      <c r="BBA106"/>
      <c r="BBB106"/>
      <c r="BBC106"/>
      <c r="BBD106"/>
      <c r="BBE106"/>
      <c r="BBF106"/>
      <c r="BBG106"/>
      <c r="BBH106"/>
      <c r="BBI106"/>
      <c r="BBJ106"/>
      <c r="BBK106"/>
      <c r="BBL106"/>
      <c r="BBM106"/>
      <c r="BBN106"/>
      <c r="BBO106"/>
      <c r="BBP106"/>
      <c r="BBQ106"/>
      <c r="BBR106"/>
      <c r="BBS106"/>
      <c r="BBT106"/>
      <c r="BBU106"/>
      <c r="BBV106"/>
      <c r="BBW106"/>
      <c r="BBX106"/>
      <c r="BBY106"/>
      <c r="BBZ106"/>
      <c r="BCA106"/>
      <c r="BCB106"/>
      <c r="BCC106"/>
      <c r="BCD106"/>
      <c r="BCE106"/>
      <c r="BCF106"/>
      <c r="BCG106"/>
      <c r="BCH106"/>
      <c r="BCI106"/>
      <c r="BCJ106"/>
      <c r="BCK106"/>
      <c r="BCL106"/>
      <c r="BCM106"/>
      <c r="BCN106"/>
      <c r="BCO106"/>
      <c r="BCP106"/>
      <c r="BCQ106"/>
      <c r="BCR106"/>
      <c r="BCS106"/>
      <c r="BCT106"/>
      <c r="BCU106"/>
      <c r="BCV106"/>
      <c r="BCW106"/>
      <c r="BCX106"/>
      <c r="BCY106"/>
      <c r="BCZ106"/>
      <c r="BDA106"/>
      <c r="BDB106"/>
      <c r="BDC106"/>
      <c r="BDD106"/>
      <c r="BDE106"/>
      <c r="BDF106"/>
      <c r="BDG106"/>
      <c r="BDH106"/>
      <c r="BDI106"/>
      <c r="BDJ106"/>
      <c r="BDK106"/>
      <c r="BDL106"/>
      <c r="BDM106"/>
      <c r="BDN106"/>
      <c r="BDO106"/>
      <c r="BDP106"/>
      <c r="BDQ106"/>
      <c r="BDR106"/>
      <c r="BDS106"/>
      <c r="BDT106"/>
      <c r="BDU106"/>
      <c r="BDV106"/>
      <c r="BDW106"/>
      <c r="BDX106"/>
      <c r="BDY106"/>
      <c r="BDZ106"/>
      <c r="BEA106"/>
      <c r="BEB106"/>
      <c r="BEC106"/>
      <c r="BED106"/>
      <c r="BEE106"/>
      <c r="BEF106"/>
      <c r="BEG106"/>
      <c r="BEH106"/>
      <c r="BEI106"/>
      <c r="BEJ106"/>
      <c r="BEK106"/>
      <c r="BEL106"/>
      <c r="BEM106"/>
      <c r="BEN106"/>
      <c r="BEO106"/>
      <c r="BEP106"/>
      <c r="BEQ106"/>
      <c r="BER106"/>
      <c r="BES106"/>
      <c r="BET106"/>
      <c r="BEU106"/>
      <c r="BEV106"/>
      <c r="BEW106"/>
      <c r="BEX106"/>
      <c r="BEY106"/>
      <c r="BEZ106"/>
      <c r="BFA106"/>
      <c r="BFB106"/>
      <c r="BFC106"/>
      <c r="BFD106"/>
      <c r="BFE106"/>
      <c r="BFF106"/>
      <c r="BFG106"/>
      <c r="BFH106"/>
      <c r="BFI106"/>
      <c r="BFJ106"/>
      <c r="BFK106"/>
      <c r="BFL106"/>
      <c r="BFM106"/>
      <c r="BFN106"/>
      <c r="BFO106"/>
      <c r="BFP106"/>
      <c r="BFQ106"/>
      <c r="BFR106"/>
      <c r="BFS106"/>
      <c r="BFT106"/>
      <c r="BFU106"/>
      <c r="BFV106"/>
      <c r="BFW106"/>
      <c r="BFX106"/>
      <c r="BFY106"/>
      <c r="BFZ106"/>
      <c r="BGA106"/>
      <c r="BGB106"/>
      <c r="BGC106"/>
      <c r="BGD106"/>
      <c r="BGE106"/>
      <c r="BGF106"/>
      <c r="BGG106"/>
      <c r="BGH106"/>
      <c r="BGI106"/>
      <c r="BGJ106"/>
      <c r="BGK106"/>
      <c r="BGL106"/>
      <c r="BGM106"/>
      <c r="BGN106"/>
      <c r="BGO106"/>
      <c r="BGP106"/>
      <c r="BGQ106"/>
      <c r="BGR106"/>
      <c r="BGS106"/>
      <c r="BGT106"/>
      <c r="BGU106"/>
      <c r="BGV106"/>
      <c r="BGW106"/>
      <c r="BGX106"/>
      <c r="BGY106"/>
      <c r="BGZ106"/>
      <c r="BHA106"/>
      <c r="BHB106"/>
      <c r="BHC106"/>
      <c r="BHD106"/>
      <c r="BHE106"/>
      <c r="BHF106"/>
      <c r="BHG106"/>
      <c r="BHH106"/>
      <c r="BHI106"/>
      <c r="BHJ106"/>
      <c r="BHK106"/>
      <c r="BHL106"/>
      <c r="BHM106"/>
      <c r="BHN106"/>
      <c r="BHO106"/>
      <c r="BHP106"/>
      <c r="BHQ106"/>
      <c r="BHR106"/>
      <c r="BHS106"/>
      <c r="BHT106"/>
      <c r="BHU106"/>
      <c r="BHV106"/>
      <c r="BHW106"/>
      <c r="BHX106"/>
      <c r="BHY106"/>
      <c r="BHZ106"/>
      <c r="BIA106"/>
      <c r="BIB106"/>
      <c r="BIC106"/>
      <c r="BID106"/>
      <c r="BIE106"/>
      <c r="BIF106"/>
      <c r="BIG106"/>
      <c r="BIH106"/>
      <c r="BII106"/>
      <c r="BIJ106"/>
      <c r="BIK106"/>
      <c r="BIL106"/>
      <c r="BIM106"/>
      <c r="BIN106"/>
      <c r="BIO106"/>
      <c r="BIP106"/>
      <c r="BIQ106"/>
      <c r="BIR106"/>
      <c r="BIS106"/>
      <c r="BIT106"/>
      <c r="BIU106"/>
      <c r="BIV106"/>
      <c r="BIW106"/>
      <c r="BIX106"/>
      <c r="BIY106"/>
      <c r="BIZ106"/>
      <c r="BJA106"/>
      <c r="BJB106"/>
      <c r="BJC106"/>
      <c r="BJD106"/>
      <c r="BJE106"/>
      <c r="BJF106"/>
      <c r="BJG106"/>
      <c r="BJH106"/>
      <c r="BJI106"/>
      <c r="BJJ106"/>
      <c r="BJK106"/>
      <c r="BJL106"/>
      <c r="BJM106"/>
      <c r="BJN106"/>
      <c r="BJO106"/>
      <c r="BJP106"/>
      <c r="BJQ106"/>
      <c r="BJR106"/>
      <c r="BJS106"/>
      <c r="BJT106"/>
      <c r="BJU106"/>
      <c r="BJV106"/>
      <c r="BJW106"/>
      <c r="BJX106"/>
      <c r="BJY106"/>
      <c r="BJZ106"/>
      <c r="BKA106"/>
      <c r="BKB106"/>
      <c r="BKC106"/>
      <c r="BKD106"/>
      <c r="BKE106"/>
      <c r="BKF106"/>
      <c r="BKG106"/>
      <c r="BKH106"/>
      <c r="BKI106"/>
      <c r="BKJ106"/>
      <c r="BKK106"/>
      <c r="BKL106"/>
      <c r="BKM106"/>
      <c r="BKN106"/>
      <c r="BKO106"/>
      <c r="BKP106"/>
      <c r="BKQ106"/>
      <c r="BKR106"/>
      <c r="BKS106"/>
      <c r="BKT106"/>
      <c r="BKU106"/>
      <c r="BKV106"/>
      <c r="BKW106"/>
      <c r="BKX106"/>
      <c r="BKY106"/>
      <c r="BKZ106"/>
      <c r="BLA106"/>
      <c r="BLB106"/>
      <c r="BLC106"/>
      <c r="BLD106"/>
      <c r="BLE106"/>
      <c r="BLF106"/>
      <c r="BLG106"/>
      <c r="BLH106"/>
      <c r="BLI106"/>
      <c r="BLJ106"/>
      <c r="BLK106"/>
      <c r="BLL106"/>
      <c r="BLM106"/>
      <c r="BLN106"/>
      <c r="BLO106"/>
      <c r="BLP106"/>
      <c r="BLQ106"/>
      <c r="BLR106"/>
      <c r="BLS106"/>
      <c r="BLT106"/>
      <c r="BLU106"/>
      <c r="BLV106"/>
      <c r="BLW106"/>
      <c r="BLX106"/>
      <c r="BLY106"/>
      <c r="BLZ106"/>
      <c r="BMA106"/>
      <c r="BMB106"/>
      <c r="BMC106"/>
      <c r="BMD106"/>
      <c r="BME106"/>
      <c r="BMF106"/>
      <c r="BMG106"/>
      <c r="BMH106"/>
      <c r="BMI106"/>
      <c r="BMJ106"/>
      <c r="BMK106"/>
      <c r="BML106"/>
      <c r="BMM106"/>
      <c r="BMN106"/>
      <c r="BMO106"/>
      <c r="BMP106"/>
      <c r="BMQ106"/>
      <c r="BMR106"/>
      <c r="BMS106"/>
      <c r="BMT106"/>
      <c r="BMU106"/>
      <c r="BMV106"/>
      <c r="BMW106"/>
      <c r="BMX106"/>
      <c r="BMY106"/>
      <c r="BMZ106"/>
      <c r="BNA106"/>
      <c r="BNB106"/>
      <c r="BNC106"/>
      <c r="BND106"/>
      <c r="BNE106"/>
      <c r="BNF106"/>
      <c r="BNG106"/>
      <c r="BNH106"/>
      <c r="BNI106"/>
      <c r="BNJ106"/>
      <c r="BNK106"/>
      <c r="BNL106"/>
      <c r="BNM106"/>
      <c r="BNN106"/>
      <c r="BNO106"/>
      <c r="BNP106"/>
      <c r="BNQ106"/>
      <c r="BNR106"/>
      <c r="BNS106"/>
      <c r="BNT106"/>
      <c r="BNU106"/>
      <c r="BNV106"/>
      <c r="BNW106"/>
      <c r="BNX106"/>
      <c r="BNY106"/>
      <c r="BNZ106"/>
      <c r="BOA106"/>
      <c r="BOB106"/>
      <c r="BOC106"/>
      <c r="BOD106"/>
      <c r="BOE106"/>
      <c r="BOF106"/>
      <c r="BOG106"/>
      <c r="BOH106"/>
      <c r="BOI106"/>
      <c r="BOJ106"/>
      <c r="BOK106"/>
      <c r="BOL106"/>
      <c r="BOM106"/>
      <c r="BON106"/>
      <c r="BOO106"/>
      <c r="BOP106"/>
      <c r="BOQ106"/>
      <c r="BOR106"/>
      <c r="BOS106"/>
      <c r="BOT106"/>
      <c r="BOU106"/>
      <c r="BOV106"/>
      <c r="BOW106"/>
      <c r="BOX106"/>
      <c r="BOY106"/>
      <c r="BOZ106"/>
      <c r="BPA106"/>
      <c r="BPB106"/>
      <c r="BPC106"/>
      <c r="BPD106"/>
      <c r="BPE106"/>
      <c r="BPF106"/>
      <c r="BPG106"/>
      <c r="BPH106"/>
      <c r="BPI106"/>
      <c r="BPJ106"/>
      <c r="BPK106"/>
      <c r="BPL106"/>
      <c r="BPM106"/>
      <c r="BPN106"/>
      <c r="BPO106"/>
      <c r="BPP106"/>
      <c r="BPQ106"/>
      <c r="BPR106"/>
      <c r="BPS106"/>
      <c r="BPT106"/>
      <c r="BPU106"/>
      <c r="BPV106"/>
      <c r="BPW106"/>
      <c r="BPX106"/>
      <c r="BPY106"/>
      <c r="BPZ106"/>
      <c r="BQA106"/>
      <c r="BQB106"/>
      <c r="BQC106"/>
      <c r="BQD106"/>
      <c r="BQE106"/>
      <c r="BQF106"/>
      <c r="BQG106"/>
      <c r="BQH106"/>
      <c r="BQI106"/>
      <c r="BQJ106"/>
      <c r="BQK106"/>
      <c r="BQL106"/>
      <c r="BQM106"/>
      <c r="BQN106"/>
      <c r="BQO106"/>
      <c r="BQP106"/>
      <c r="BQQ106"/>
      <c r="BQR106"/>
      <c r="BQS106"/>
      <c r="BQT106"/>
      <c r="BQU106"/>
      <c r="BQV106"/>
      <c r="BQW106"/>
      <c r="BQX106"/>
      <c r="BQY106"/>
      <c r="BQZ106"/>
      <c r="BRA106"/>
      <c r="BRB106"/>
      <c r="BRC106"/>
      <c r="BRD106"/>
      <c r="BRE106"/>
      <c r="BRF106"/>
      <c r="BRG106"/>
      <c r="BRH106"/>
      <c r="BRI106"/>
      <c r="BRJ106"/>
      <c r="BRK106"/>
      <c r="BRL106"/>
      <c r="BRM106"/>
      <c r="BRN106"/>
      <c r="BRO106"/>
      <c r="BRP106"/>
      <c r="BRQ106"/>
      <c r="BRR106"/>
      <c r="BRS106"/>
      <c r="BRT106"/>
      <c r="BRU106"/>
      <c r="BRV106"/>
      <c r="BRW106"/>
      <c r="BRX106"/>
      <c r="BRY106"/>
      <c r="BRZ106"/>
      <c r="BSA106"/>
      <c r="BSB106"/>
      <c r="BSC106"/>
      <c r="BSD106"/>
      <c r="BSE106"/>
      <c r="BSF106"/>
      <c r="BSG106"/>
      <c r="BSH106"/>
      <c r="BSI106"/>
      <c r="BSJ106"/>
      <c r="BSK106"/>
      <c r="BSL106"/>
      <c r="BSM106"/>
      <c r="BSN106"/>
      <c r="BSO106"/>
      <c r="BSP106"/>
      <c r="BSQ106"/>
      <c r="BSR106"/>
      <c r="BSS106"/>
      <c r="BST106"/>
      <c r="BSU106"/>
      <c r="BSV106"/>
      <c r="BSW106"/>
      <c r="BSX106"/>
      <c r="BSY106"/>
      <c r="BSZ106"/>
      <c r="BTA106"/>
      <c r="BTB106"/>
      <c r="BTC106"/>
      <c r="BTD106"/>
      <c r="BTE106"/>
      <c r="BTF106"/>
      <c r="BTG106"/>
      <c r="BTH106"/>
      <c r="BTI106"/>
      <c r="BTJ106"/>
      <c r="BTK106"/>
      <c r="BTL106"/>
      <c r="BTM106"/>
      <c r="BTN106"/>
      <c r="BTO106"/>
      <c r="BTP106"/>
      <c r="BTQ106"/>
      <c r="BTR106"/>
      <c r="BTS106"/>
      <c r="BTT106"/>
      <c r="BTU106"/>
      <c r="BTV106"/>
      <c r="BTW106"/>
      <c r="BTX106"/>
      <c r="BTY106"/>
      <c r="BTZ106"/>
      <c r="BUA106"/>
      <c r="BUB106"/>
      <c r="BUC106"/>
      <c r="BUD106"/>
      <c r="BUE106"/>
      <c r="BUF106"/>
      <c r="BUG106"/>
      <c r="BUH106"/>
      <c r="BUI106"/>
      <c r="BUJ106"/>
      <c r="BUK106"/>
      <c r="BUL106"/>
      <c r="BUM106"/>
      <c r="BUN106"/>
      <c r="BUO106"/>
      <c r="BUP106"/>
      <c r="BUQ106"/>
      <c r="BUR106"/>
      <c r="BUS106"/>
      <c r="BUT106"/>
      <c r="BUU106"/>
      <c r="BUV106"/>
      <c r="BUW106"/>
      <c r="BUX106"/>
      <c r="BUY106"/>
      <c r="BUZ106"/>
      <c r="BVA106"/>
      <c r="BVB106"/>
      <c r="BVC106"/>
      <c r="BVD106"/>
      <c r="BVE106"/>
      <c r="BVF106"/>
      <c r="BVG106"/>
      <c r="BVH106"/>
      <c r="BVI106"/>
      <c r="BVJ106"/>
      <c r="BVK106"/>
      <c r="BVL106"/>
      <c r="BVM106"/>
      <c r="BVN106"/>
      <c r="BVO106"/>
      <c r="BVP106"/>
      <c r="BVQ106"/>
      <c r="BVR106"/>
      <c r="BVS106"/>
      <c r="BVT106"/>
      <c r="BVU106"/>
      <c r="BVV106"/>
      <c r="BVW106"/>
      <c r="BVX106"/>
      <c r="BVY106"/>
      <c r="BVZ106"/>
      <c r="BWA106"/>
      <c r="BWB106"/>
      <c r="BWC106"/>
      <c r="BWD106"/>
      <c r="BWE106"/>
      <c r="BWF106"/>
      <c r="BWG106"/>
      <c r="BWH106"/>
      <c r="BWI106"/>
      <c r="BWJ106"/>
      <c r="BWK106"/>
      <c r="BWL106"/>
      <c r="BWM106"/>
      <c r="BWN106"/>
      <c r="BWO106"/>
      <c r="BWP106"/>
      <c r="BWQ106"/>
      <c r="BWR106"/>
      <c r="BWS106"/>
      <c r="BWT106"/>
      <c r="BWU106"/>
      <c r="BWV106"/>
      <c r="BWW106"/>
      <c r="BWX106"/>
      <c r="BWY106"/>
      <c r="BWZ106"/>
      <c r="BXA106"/>
      <c r="BXB106"/>
      <c r="BXC106"/>
      <c r="BXD106"/>
      <c r="BXE106"/>
      <c r="BXF106"/>
      <c r="BXG106"/>
      <c r="BXH106"/>
      <c r="BXI106"/>
      <c r="BXJ106"/>
      <c r="BXK106"/>
      <c r="BXL106"/>
      <c r="BXM106"/>
      <c r="BXN106"/>
      <c r="BXO106"/>
      <c r="BXP106"/>
      <c r="BXQ106"/>
      <c r="BXR106"/>
      <c r="BXS106"/>
      <c r="BXT106"/>
      <c r="BXU106"/>
      <c r="BXV106"/>
      <c r="BXW106"/>
      <c r="BXX106"/>
      <c r="BXY106"/>
      <c r="BXZ106"/>
      <c r="BYA106"/>
      <c r="BYB106"/>
      <c r="BYC106"/>
      <c r="BYD106"/>
      <c r="BYE106"/>
      <c r="BYF106"/>
      <c r="BYG106"/>
      <c r="BYH106"/>
      <c r="BYI106"/>
      <c r="BYJ106"/>
      <c r="BYK106"/>
      <c r="BYL106"/>
      <c r="BYM106"/>
      <c r="BYN106"/>
      <c r="BYO106"/>
      <c r="BYP106"/>
      <c r="BYQ106"/>
      <c r="BYR106"/>
      <c r="BYS106"/>
      <c r="BYT106"/>
      <c r="BYU106"/>
      <c r="BYV106"/>
      <c r="BYW106"/>
      <c r="BYX106"/>
      <c r="BYY106"/>
      <c r="BYZ106"/>
      <c r="BZA106"/>
      <c r="BZB106"/>
      <c r="BZC106"/>
      <c r="BZD106"/>
      <c r="BZE106"/>
      <c r="BZF106"/>
      <c r="BZG106"/>
      <c r="BZH106"/>
      <c r="BZI106"/>
      <c r="BZJ106"/>
      <c r="BZK106"/>
      <c r="BZL106"/>
      <c r="BZM106"/>
      <c r="BZN106"/>
      <c r="BZO106"/>
      <c r="BZP106"/>
      <c r="BZQ106"/>
      <c r="BZR106"/>
      <c r="BZS106"/>
      <c r="BZT106"/>
      <c r="BZU106"/>
      <c r="BZV106"/>
      <c r="BZW106"/>
      <c r="BZX106"/>
      <c r="BZY106"/>
      <c r="BZZ106"/>
      <c r="CAA106"/>
      <c r="CAB106"/>
      <c r="CAC106"/>
      <c r="CAD106"/>
      <c r="CAE106"/>
      <c r="CAF106"/>
      <c r="CAG106"/>
      <c r="CAH106"/>
      <c r="CAI106"/>
      <c r="CAJ106"/>
      <c r="CAK106"/>
      <c r="CAL106"/>
      <c r="CAM106"/>
      <c r="CAN106"/>
      <c r="CAO106"/>
      <c r="CAP106"/>
      <c r="CAQ106"/>
      <c r="CAR106"/>
      <c r="CAS106"/>
      <c r="CAT106"/>
      <c r="CAU106"/>
      <c r="CAV106"/>
      <c r="CAW106"/>
      <c r="CAX106"/>
      <c r="CAY106"/>
      <c r="CAZ106"/>
      <c r="CBA106"/>
      <c r="CBB106"/>
      <c r="CBC106"/>
      <c r="CBD106"/>
      <c r="CBE106"/>
      <c r="CBF106"/>
      <c r="CBG106"/>
      <c r="CBH106"/>
      <c r="CBI106"/>
      <c r="CBJ106"/>
      <c r="CBK106"/>
      <c r="CBL106"/>
      <c r="CBM106"/>
      <c r="CBN106"/>
      <c r="CBO106"/>
      <c r="CBP106"/>
      <c r="CBQ106"/>
      <c r="CBR106"/>
      <c r="CBS106"/>
      <c r="CBT106"/>
      <c r="CBU106"/>
      <c r="CBV106"/>
      <c r="CBW106"/>
      <c r="CBX106"/>
      <c r="CBY106"/>
      <c r="CBZ106"/>
      <c r="CCA106"/>
      <c r="CCB106"/>
      <c r="CCC106"/>
      <c r="CCD106"/>
      <c r="CCE106"/>
      <c r="CCF106"/>
      <c r="CCG106"/>
      <c r="CCH106"/>
      <c r="CCI106"/>
      <c r="CCJ106"/>
      <c r="CCK106"/>
      <c r="CCL106"/>
      <c r="CCM106"/>
      <c r="CCN106"/>
      <c r="CCO106"/>
      <c r="CCP106"/>
      <c r="CCQ106"/>
      <c r="CCR106"/>
      <c r="CCS106"/>
      <c r="CCT106"/>
      <c r="CCU106"/>
      <c r="CCV106"/>
      <c r="CCW106"/>
      <c r="CCX106"/>
      <c r="CCY106"/>
      <c r="CCZ106"/>
      <c r="CDA106"/>
      <c r="CDB106"/>
      <c r="CDC106"/>
      <c r="CDD106"/>
      <c r="CDE106"/>
      <c r="CDF106"/>
      <c r="CDG106"/>
      <c r="CDH106"/>
      <c r="CDI106"/>
      <c r="CDJ106"/>
      <c r="CDK106"/>
      <c r="CDL106"/>
      <c r="CDM106"/>
      <c r="CDN106"/>
      <c r="CDO106"/>
      <c r="CDP106"/>
      <c r="CDQ106"/>
      <c r="CDR106"/>
      <c r="CDS106"/>
      <c r="CDT106"/>
      <c r="CDU106"/>
      <c r="CDV106"/>
      <c r="CDW106"/>
      <c r="CDX106"/>
      <c r="CDY106"/>
      <c r="CDZ106"/>
      <c r="CEA106"/>
      <c r="CEB106"/>
      <c r="CEC106"/>
      <c r="CED106"/>
      <c r="CEE106"/>
      <c r="CEF106"/>
      <c r="CEG106"/>
      <c r="CEH106"/>
      <c r="CEI106"/>
      <c r="CEJ106"/>
      <c r="CEK106"/>
      <c r="CEL106"/>
      <c r="CEM106"/>
      <c r="CEN106"/>
      <c r="CEO106"/>
      <c r="CEP106"/>
      <c r="CEQ106"/>
      <c r="CER106"/>
      <c r="CES106"/>
      <c r="CET106"/>
      <c r="CEU106"/>
      <c r="CEV106"/>
      <c r="CEW106"/>
      <c r="CEX106"/>
      <c r="CEY106"/>
      <c r="CEZ106"/>
      <c r="CFA106"/>
      <c r="CFB106"/>
      <c r="CFC106"/>
      <c r="CFD106"/>
      <c r="CFE106"/>
      <c r="CFF106"/>
      <c r="CFG106"/>
      <c r="CFH106"/>
      <c r="CFI106"/>
      <c r="CFJ106"/>
      <c r="CFK106"/>
      <c r="CFL106"/>
      <c r="CFM106"/>
      <c r="CFN106"/>
      <c r="CFO106"/>
      <c r="CFP106"/>
      <c r="CFQ106"/>
      <c r="CFR106"/>
      <c r="CFS106"/>
      <c r="CFT106"/>
      <c r="CFU106"/>
      <c r="CFV106"/>
      <c r="CFW106"/>
      <c r="CFX106"/>
      <c r="CFY106"/>
      <c r="CFZ106"/>
      <c r="CGA106"/>
      <c r="CGB106"/>
      <c r="CGC106"/>
      <c r="CGD106"/>
      <c r="CGE106"/>
      <c r="CGF106"/>
      <c r="CGG106"/>
      <c r="CGH106"/>
      <c r="CGI106"/>
      <c r="CGJ106"/>
      <c r="CGK106"/>
      <c r="CGL106"/>
      <c r="CGM106"/>
      <c r="CGN106"/>
      <c r="CGO106"/>
      <c r="CGP106"/>
      <c r="CGQ106"/>
      <c r="CGR106"/>
      <c r="CGS106"/>
      <c r="CGT106"/>
      <c r="CGU106"/>
      <c r="CGV106"/>
      <c r="CGW106"/>
      <c r="CGX106"/>
      <c r="CGY106"/>
      <c r="CGZ106"/>
      <c r="CHA106"/>
      <c r="CHB106"/>
      <c r="CHC106"/>
      <c r="CHD106"/>
      <c r="CHE106"/>
      <c r="CHF106"/>
      <c r="CHG106"/>
      <c r="CHH106"/>
      <c r="CHI106"/>
      <c r="CHJ106"/>
      <c r="CHK106"/>
      <c r="CHL106"/>
      <c r="CHM106"/>
      <c r="CHN106"/>
      <c r="CHO106"/>
      <c r="CHP106"/>
      <c r="CHQ106"/>
      <c r="CHR106"/>
      <c r="CHS106"/>
      <c r="CHT106"/>
      <c r="CHU106"/>
      <c r="CHV106"/>
      <c r="CHW106"/>
      <c r="CHX106"/>
      <c r="CHY106"/>
      <c r="CHZ106"/>
      <c r="CIA106"/>
      <c r="CIB106"/>
      <c r="CIC106"/>
      <c r="CID106"/>
      <c r="CIE106"/>
      <c r="CIF106"/>
      <c r="CIG106"/>
      <c r="CIH106"/>
      <c r="CII106"/>
      <c r="CIJ106"/>
      <c r="CIK106"/>
      <c r="CIL106"/>
      <c r="CIM106"/>
      <c r="CIN106"/>
      <c r="CIO106"/>
      <c r="CIP106"/>
      <c r="CIQ106"/>
      <c r="CIR106"/>
      <c r="CIS106"/>
      <c r="CIT106"/>
      <c r="CIU106"/>
      <c r="CIV106"/>
      <c r="CIW106"/>
      <c r="CIX106"/>
      <c r="CIY106"/>
      <c r="CIZ106"/>
      <c r="CJA106"/>
      <c r="CJB106"/>
      <c r="CJC106"/>
      <c r="CJD106"/>
      <c r="CJE106"/>
      <c r="CJF106"/>
      <c r="CJG106"/>
      <c r="CJH106"/>
      <c r="CJI106"/>
      <c r="CJJ106"/>
      <c r="CJK106"/>
      <c r="CJL106"/>
      <c r="CJM106"/>
      <c r="CJN106"/>
      <c r="CJO106"/>
      <c r="CJP106"/>
      <c r="CJQ106"/>
      <c r="CJR106"/>
      <c r="CJS106"/>
      <c r="CJT106"/>
      <c r="CJU106"/>
      <c r="CJV106"/>
      <c r="CJW106"/>
      <c r="CJX106"/>
      <c r="CJY106"/>
      <c r="CJZ106"/>
      <c r="CKA106"/>
      <c r="CKB106"/>
      <c r="CKC106"/>
      <c r="CKD106"/>
      <c r="CKE106"/>
      <c r="CKF106"/>
      <c r="CKG106"/>
      <c r="CKH106"/>
      <c r="CKI106"/>
      <c r="CKJ106"/>
      <c r="CKK106"/>
      <c r="CKL106"/>
      <c r="CKM106"/>
      <c r="CKN106"/>
      <c r="CKO106"/>
      <c r="CKP106"/>
      <c r="CKQ106"/>
      <c r="CKR106"/>
      <c r="CKS106"/>
      <c r="CKT106"/>
      <c r="CKU106"/>
      <c r="CKV106"/>
      <c r="CKW106"/>
      <c r="CKX106"/>
      <c r="CKY106"/>
      <c r="CKZ106"/>
      <c r="CLA106"/>
      <c r="CLB106"/>
      <c r="CLC106"/>
      <c r="CLD106"/>
      <c r="CLE106"/>
      <c r="CLF106"/>
      <c r="CLG106"/>
      <c r="CLH106"/>
      <c r="CLI106"/>
      <c r="CLJ106"/>
      <c r="CLK106"/>
      <c r="CLL106"/>
      <c r="CLM106"/>
      <c r="CLN106"/>
      <c r="CLO106"/>
      <c r="CLP106"/>
      <c r="CLQ106"/>
      <c r="CLR106"/>
      <c r="CLS106"/>
      <c r="CLT106"/>
      <c r="CLU106"/>
      <c r="CLV106"/>
      <c r="CLW106"/>
      <c r="CLX106"/>
      <c r="CLY106"/>
      <c r="CLZ106"/>
      <c r="CMA106"/>
      <c r="CMB106"/>
      <c r="CMC106"/>
      <c r="CMD106"/>
      <c r="CME106"/>
      <c r="CMF106"/>
      <c r="CMG106"/>
      <c r="CMH106"/>
      <c r="CMI106"/>
      <c r="CMJ106"/>
      <c r="CMK106"/>
      <c r="CML106"/>
      <c r="CMM106"/>
      <c r="CMN106"/>
      <c r="CMO106"/>
      <c r="CMP106"/>
      <c r="CMQ106"/>
      <c r="CMR106"/>
      <c r="CMS106"/>
      <c r="CMT106"/>
      <c r="CMU106"/>
      <c r="CMV106"/>
      <c r="CMW106"/>
      <c r="CMX106"/>
      <c r="CMY106"/>
      <c r="CMZ106"/>
      <c r="CNA106"/>
      <c r="CNB106"/>
      <c r="CNC106"/>
      <c r="CND106"/>
      <c r="CNE106"/>
      <c r="CNF106"/>
      <c r="CNG106"/>
      <c r="CNH106"/>
      <c r="CNI106"/>
      <c r="CNJ106"/>
      <c r="CNK106"/>
      <c r="CNL106"/>
      <c r="CNM106"/>
      <c r="CNN106"/>
      <c r="CNO106"/>
      <c r="CNP106"/>
      <c r="CNQ106"/>
      <c r="CNR106"/>
      <c r="CNS106"/>
      <c r="CNT106"/>
      <c r="CNU106"/>
      <c r="CNV106"/>
      <c r="CNW106"/>
      <c r="CNX106"/>
      <c r="CNY106"/>
      <c r="CNZ106"/>
      <c r="COA106"/>
      <c r="COB106"/>
      <c r="COC106"/>
      <c r="COD106"/>
      <c r="COE106"/>
      <c r="COF106"/>
      <c r="COG106"/>
      <c r="COH106"/>
      <c r="COI106"/>
      <c r="COJ106"/>
      <c r="COK106"/>
      <c r="COL106"/>
      <c r="COM106"/>
      <c r="CON106"/>
      <c r="COO106"/>
      <c r="COP106"/>
      <c r="COQ106"/>
      <c r="COR106"/>
      <c r="COS106"/>
      <c r="COT106"/>
      <c r="COU106"/>
      <c r="COV106"/>
      <c r="COW106"/>
      <c r="COX106"/>
      <c r="COY106"/>
      <c r="COZ106"/>
      <c r="CPA106"/>
      <c r="CPB106"/>
      <c r="CPC106"/>
      <c r="CPD106"/>
      <c r="CPE106"/>
      <c r="CPF106"/>
      <c r="CPG106"/>
      <c r="CPH106"/>
      <c r="CPI106"/>
      <c r="CPJ106"/>
      <c r="CPK106"/>
      <c r="CPL106"/>
      <c r="CPM106"/>
      <c r="CPN106"/>
      <c r="CPO106"/>
      <c r="CPP106"/>
      <c r="CPQ106"/>
      <c r="CPR106"/>
      <c r="CPS106"/>
      <c r="CPT106"/>
      <c r="CPU106"/>
      <c r="CPV106"/>
      <c r="CPW106"/>
      <c r="CPX106"/>
      <c r="CPY106"/>
      <c r="CPZ106"/>
      <c r="CQA106"/>
      <c r="CQB106"/>
      <c r="CQC106"/>
      <c r="CQD106"/>
      <c r="CQE106"/>
      <c r="CQF106"/>
      <c r="CQG106"/>
      <c r="CQH106"/>
      <c r="CQI106"/>
      <c r="CQJ106"/>
      <c r="CQK106"/>
      <c r="CQL106"/>
      <c r="CQM106"/>
      <c r="CQN106"/>
      <c r="CQO106"/>
      <c r="CQP106"/>
      <c r="CQQ106"/>
      <c r="CQR106"/>
      <c r="CQS106"/>
      <c r="CQT106"/>
      <c r="CQU106"/>
      <c r="CQV106"/>
      <c r="CQW106"/>
      <c r="CQX106"/>
      <c r="CQY106"/>
      <c r="CQZ106"/>
      <c r="CRA106"/>
      <c r="CRB106"/>
      <c r="CRC106"/>
      <c r="CRD106"/>
      <c r="CRE106"/>
      <c r="CRF106"/>
      <c r="CRG106"/>
      <c r="CRH106"/>
      <c r="CRI106"/>
      <c r="CRJ106"/>
      <c r="CRK106"/>
      <c r="CRL106"/>
      <c r="CRM106"/>
      <c r="CRN106"/>
      <c r="CRO106"/>
      <c r="CRP106"/>
      <c r="CRQ106"/>
      <c r="CRR106"/>
      <c r="CRS106"/>
      <c r="CRT106"/>
      <c r="CRU106"/>
    </row>
    <row r="107" spans="2:2517" ht="18" hidden="1" customHeight="1" x14ac:dyDescent="0.25">
      <c r="B107" s="17"/>
      <c r="C107" s="17"/>
      <c r="D107" s="17"/>
      <c r="E107" s="17"/>
      <c r="F107" s="17"/>
      <c r="G107" s="17" t="s">
        <v>108</v>
      </c>
      <c r="H107" s="17" t="s">
        <v>14</v>
      </c>
      <c r="I107" s="17"/>
      <c r="J107" s="17"/>
      <c r="K107" s="13"/>
      <c r="L107" s="17" t="s">
        <v>109</v>
      </c>
      <c r="M107" s="17" t="s">
        <v>14</v>
      </c>
      <c r="N107" s="17"/>
      <c r="O107" s="17"/>
      <c r="P107" s="13"/>
      <c r="Q107" s="17" t="s">
        <v>109</v>
      </c>
      <c r="R107" s="17" t="s">
        <v>14</v>
      </c>
      <c r="S107" s="16">
        <f>+S101</f>
        <v>0</v>
      </c>
      <c r="T107" s="16">
        <f>+T101</f>
        <v>0.03</v>
      </c>
      <c r="U107" s="16">
        <v>0</v>
      </c>
      <c r="V107" s="16">
        <v>0</v>
      </c>
      <c r="W107" s="16">
        <v>0</v>
      </c>
      <c r="X107" s="17"/>
      <c r="Y107" s="33">
        <v>15594</v>
      </c>
      <c r="Z107" s="33">
        <f t="shared" ref="Z107:AD108" si="17">3*ROUNDUP(Y107*(1+S107)/3,0)</f>
        <v>15594</v>
      </c>
      <c r="AA107" s="33">
        <f t="shared" si="17"/>
        <v>16062</v>
      </c>
      <c r="AB107" s="32">
        <f t="shared" si="17"/>
        <v>16062</v>
      </c>
      <c r="AC107" s="32">
        <f t="shared" si="17"/>
        <v>16062</v>
      </c>
      <c r="AD107" s="32">
        <f t="shared" si="17"/>
        <v>16062</v>
      </c>
    </row>
    <row r="108" spans="2:2517" ht="18" hidden="1" customHeight="1" x14ac:dyDescent="0.25">
      <c r="B108" s="17"/>
      <c r="C108" s="17"/>
      <c r="D108" s="17"/>
      <c r="E108" s="17"/>
      <c r="F108" s="17"/>
      <c r="G108" s="17" t="s">
        <v>108</v>
      </c>
      <c r="H108" s="17" t="s">
        <v>16</v>
      </c>
      <c r="I108" s="17"/>
      <c r="J108" s="17"/>
      <c r="K108" s="13"/>
      <c r="L108" s="17" t="s">
        <v>109</v>
      </c>
      <c r="M108" s="17" t="s">
        <v>16</v>
      </c>
      <c r="N108" s="36"/>
      <c r="O108" s="36"/>
      <c r="P108" s="13"/>
      <c r="Q108" s="17" t="s">
        <v>109</v>
      </c>
      <c r="R108" s="17" t="s">
        <v>16</v>
      </c>
      <c r="S108" s="16">
        <f>+S102</f>
        <v>0</v>
      </c>
      <c r="T108" s="16">
        <f>+T102</f>
        <v>0</v>
      </c>
      <c r="U108" s="16">
        <v>0</v>
      </c>
      <c r="V108" s="16">
        <v>0</v>
      </c>
      <c r="W108" s="16">
        <v>0</v>
      </c>
      <c r="X108" s="17"/>
      <c r="Y108" s="33">
        <v>27837</v>
      </c>
      <c r="Z108" s="33">
        <f t="shared" si="17"/>
        <v>27837</v>
      </c>
      <c r="AA108" s="33">
        <f t="shared" si="17"/>
        <v>27837</v>
      </c>
      <c r="AB108" s="32">
        <f t="shared" si="17"/>
        <v>27837</v>
      </c>
      <c r="AC108" s="32">
        <f t="shared" si="17"/>
        <v>27837</v>
      </c>
      <c r="AD108" s="32">
        <f t="shared" si="17"/>
        <v>27837</v>
      </c>
    </row>
    <row r="109" spans="2:2517" s="30" customFormat="1" ht="18" customHeight="1" x14ac:dyDescent="0.3">
      <c r="B109" s="13"/>
      <c r="C109" s="13"/>
      <c r="D109" s="13"/>
      <c r="E109" s="13"/>
      <c r="F109" s="13"/>
      <c r="G109" s="13"/>
      <c r="H109" s="13"/>
      <c r="I109" s="13"/>
      <c r="J109" s="13"/>
      <c r="K109" s="13"/>
      <c r="L109" s="362" t="s">
        <v>193</v>
      </c>
      <c r="M109" s="362"/>
      <c r="N109" s="44"/>
      <c r="O109" s="44"/>
      <c r="P109" s="13"/>
      <c r="Q109" s="362" t="s">
        <v>193</v>
      </c>
      <c r="R109" s="362"/>
      <c r="S109" s="14"/>
      <c r="T109" s="14"/>
      <c r="U109" s="14"/>
      <c r="V109" s="14"/>
      <c r="W109" s="14"/>
      <c r="X109" s="13"/>
      <c r="Y109" s="34"/>
      <c r="Z109" s="34"/>
      <c r="AA109" s="34"/>
      <c r="AB109" s="34"/>
      <c r="AC109" s="34"/>
      <c r="AD109" s="34"/>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5"/>
      <c r="CF109" s="45"/>
      <c r="CG109" s="45"/>
      <c r="CH109" s="45"/>
      <c r="CI109" s="45"/>
      <c r="CJ109" s="45"/>
      <c r="CK109" s="45"/>
      <c r="CL109" s="45"/>
      <c r="CM109" s="45"/>
      <c r="CN109" s="45"/>
      <c r="CO109" s="45"/>
      <c r="CP109" s="45"/>
      <c r="CQ109" s="45"/>
      <c r="CR109" s="45"/>
      <c r="CS109" s="45"/>
      <c r="CT109" s="45"/>
      <c r="CU109" s="45"/>
      <c r="CV109" s="45"/>
      <c r="CW109" s="45"/>
      <c r="CX109" s="45"/>
      <c r="CY109" s="45"/>
      <c r="CZ109" s="45"/>
      <c r="DA109" s="45"/>
      <c r="DB109" s="45"/>
      <c r="DC109" s="45"/>
      <c r="DD109" s="45"/>
      <c r="DE109" s="45"/>
      <c r="DF109" s="45"/>
      <c r="DG109" s="45"/>
      <c r="DH109" s="45"/>
      <c r="DI109" s="45"/>
      <c r="DJ109" s="45"/>
      <c r="DK109" s="45"/>
      <c r="DL109" s="45"/>
      <c r="DM109" s="45"/>
      <c r="DN109" s="45"/>
      <c r="DO109" s="45"/>
      <c r="DP109" s="45"/>
      <c r="DQ109" s="45"/>
      <c r="DR109" s="45"/>
      <c r="DS109" s="45"/>
      <c r="DT109" s="45"/>
      <c r="DU109" s="45"/>
      <c r="DV109" s="45"/>
      <c r="DW109" s="45"/>
      <c r="DX109" s="45"/>
      <c r="DY109" s="45"/>
      <c r="DZ109" s="45"/>
      <c r="EA109" s="45"/>
      <c r="EB109" s="45"/>
      <c r="EC109" s="45"/>
      <c r="ED109" s="45"/>
      <c r="EE109" s="45"/>
      <c r="EF109" s="45"/>
      <c r="EG109" s="45"/>
      <c r="EH109" s="45"/>
      <c r="EI109" s="45"/>
      <c r="EJ109" s="45"/>
      <c r="EK109" s="45"/>
      <c r="EL109" s="45"/>
      <c r="EM109" s="45"/>
      <c r="EN109" s="45"/>
      <c r="EO109" s="45"/>
      <c r="EP109" s="45"/>
      <c r="EQ109" s="45"/>
      <c r="ER109" s="45"/>
      <c r="ES109" s="45"/>
      <c r="ET109" s="45"/>
      <c r="EU109" s="45"/>
      <c r="EV109" s="45"/>
      <c r="EW109" s="45"/>
      <c r="EX109" s="45"/>
      <c r="EY109" s="45"/>
      <c r="EZ109" s="45"/>
      <c r="FA109" s="45"/>
      <c r="FB109" s="45"/>
      <c r="FC109" s="45"/>
      <c r="FD109" s="45"/>
      <c r="FE109" s="45"/>
      <c r="FF109" s="45"/>
      <c r="FG109" s="45"/>
      <c r="FH109" s="45"/>
      <c r="FI109" s="45"/>
      <c r="FJ109" s="45"/>
      <c r="FK109" s="45"/>
      <c r="FL109" s="45"/>
      <c r="FM109" s="45"/>
      <c r="FN109" s="45"/>
      <c r="FO109" s="45"/>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c r="GQ109" s="45"/>
      <c r="GR109" s="45"/>
      <c r="GS109" s="45"/>
      <c r="GT109" s="45"/>
      <c r="GU109" s="45"/>
      <c r="GV109" s="45"/>
      <c r="GW109" s="45"/>
      <c r="GX109" s="45"/>
      <c r="GY109" s="45"/>
      <c r="GZ109" s="45"/>
      <c r="HA109" s="45"/>
      <c r="HB109" s="45"/>
      <c r="HC109" s="45"/>
      <c r="HD109" s="45"/>
      <c r="HE109" s="45"/>
      <c r="HF109" s="45"/>
      <c r="HG109" s="45"/>
      <c r="HH109" s="45"/>
      <c r="HI109" s="45"/>
      <c r="HJ109" s="45"/>
      <c r="HK109" s="45"/>
      <c r="HL109" s="45"/>
      <c r="HM109" s="45"/>
      <c r="HN109" s="45"/>
      <c r="HO109" s="45"/>
      <c r="HP109" s="45"/>
      <c r="HQ109" s="45"/>
      <c r="HR109" s="45"/>
      <c r="HS109" s="45"/>
      <c r="HT109" s="45"/>
      <c r="HU109" s="45"/>
      <c r="HV109" s="45"/>
      <c r="HW109" s="45"/>
      <c r="HX109" s="45"/>
      <c r="HY109" s="45"/>
      <c r="HZ109" s="45"/>
      <c r="IA109" s="45"/>
      <c r="IB109" s="45"/>
      <c r="IC109" s="45"/>
      <c r="ID109" s="45"/>
      <c r="IE109" s="45"/>
      <c r="IF109" s="45"/>
      <c r="IG109" s="45"/>
      <c r="IH109" s="45"/>
      <c r="II109" s="45"/>
      <c r="IJ109" s="45"/>
      <c r="IK109" s="45"/>
      <c r="IL109" s="45"/>
      <c r="IM109" s="45"/>
      <c r="IN109" s="45"/>
      <c r="IO109" s="45"/>
      <c r="IP109" s="45"/>
      <c r="IQ109" s="45"/>
      <c r="IR109" s="45"/>
      <c r="IS109" s="45"/>
      <c r="IT109" s="45"/>
      <c r="IU109" s="45"/>
      <c r="IV109" s="45"/>
      <c r="IW109" s="45"/>
      <c r="IX109" s="45"/>
      <c r="IY109" s="45"/>
      <c r="IZ109" s="45"/>
      <c r="JA109" s="45"/>
      <c r="JB109" s="45"/>
      <c r="JC109" s="45"/>
      <c r="JD109" s="45"/>
      <c r="JE109" s="45"/>
      <c r="JF109" s="45"/>
      <c r="JG109" s="45"/>
      <c r="JH109" s="45"/>
      <c r="JI109" s="45"/>
      <c r="JJ109" s="45"/>
      <c r="JK109" s="45"/>
      <c r="JL109" s="45"/>
      <c r="JM109" s="45"/>
      <c r="JN109" s="45"/>
      <c r="JO109" s="45"/>
      <c r="JP109" s="45"/>
      <c r="JQ109" s="45"/>
      <c r="JR109" s="45"/>
      <c r="JS109" s="45"/>
      <c r="JT109" s="45"/>
      <c r="JU109" s="45"/>
      <c r="JV109" s="45"/>
      <c r="JW109" s="45"/>
      <c r="JX109" s="45"/>
      <c r="JY109" s="45"/>
      <c r="JZ109" s="45"/>
      <c r="KA109" s="45"/>
      <c r="KB109" s="45"/>
      <c r="KC109" s="45"/>
      <c r="KD109" s="45"/>
      <c r="KE109" s="45"/>
      <c r="KF109" s="45"/>
      <c r="KG109" s="45"/>
      <c r="KH109" s="45"/>
      <c r="KI109" s="45"/>
      <c r="KJ109" s="45"/>
      <c r="KK109" s="45"/>
      <c r="KL109" s="45"/>
      <c r="KM109" s="45"/>
      <c r="KN109" s="45"/>
      <c r="KO109" s="45"/>
      <c r="KP109" s="45"/>
      <c r="KQ109" s="45"/>
      <c r="KR109" s="45"/>
      <c r="KS109" s="45"/>
      <c r="KT109" s="45"/>
      <c r="KU109" s="45"/>
      <c r="KV109" s="45"/>
      <c r="KW109" s="45"/>
      <c r="KX109" s="45"/>
      <c r="KY109" s="45"/>
      <c r="KZ109" s="45"/>
      <c r="LA109" s="45"/>
      <c r="LB109" s="45"/>
      <c r="LC109" s="45"/>
      <c r="LD109" s="45"/>
      <c r="LE109" s="45"/>
      <c r="LF109" s="45"/>
      <c r="LG109" s="45"/>
      <c r="LH109" s="45"/>
      <c r="LI109" s="45"/>
      <c r="LJ109" s="45"/>
      <c r="LK109" s="45"/>
      <c r="LL109" s="45"/>
      <c r="LM109" s="45"/>
      <c r="LN109" s="45"/>
      <c r="LO109" s="45"/>
      <c r="LP109" s="45"/>
      <c r="LQ109" s="45"/>
      <c r="LR109" s="45"/>
      <c r="LS109" s="45"/>
      <c r="LT109" s="45"/>
      <c r="LU109" s="45"/>
      <c r="LV109" s="45"/>
      <c r="LW109" s="45"/>
      <c r="LX109" s="45"/>
      <c r="LY109" s="45"/>
      <c r="LZ109" s="45"/>
      <c r="MA109" s="45"/>
      <c r="MB109" s="45"/>
      <c r="MC109" s="45"/>
      <c r="MD109" s="45"/>
      <c r="ME109" s="45"/>
      <c r="MF109" s="45"/>
      <c r="MG109" s="45"/>
      <c r="MH109" s="45"/>
      <c r="MI109" s="45"/>
      <c r="MJ109" s="45"/>
      <c r="MK109" s="45"/>
      <c r="ML109" s="45"/>
      <c r="MM109" s="45"/>
      <c r="MN109" s="45"/>
      <c r="MO109" s="45"/>
      <c r="MP109" s="45"/>
      <c r="MQ109" s="45"/>
      <c r="MR109" s="45"/>
      <c r="MS109" s="45"/>
      <c r="MT109" s="45"/>
      <c r="MU109" s="45"/>
      <c r="MV109" s="45"/>
      <c r="MW109" s="45"/>
      <c r="MX109" s="45"/>
      <c r="MY109" s="45"/>
      <c r="MZ109" s="45"/>
      <c r="NA109" s="45"/>
      <c r="NB109" s="45"/>
      <c r="NC109" s="45"/>
      <c r="ND109" s="45"/>
      <c r="NE109" s="45"/>
      <c r="NF109" s="45"/>
      <c r="NG109" s="45"/>
      <c r="NH109" s="45"/>
      <c r="NI109" s="45"/>
      <c r="NJ109" s="45"/>
      <c r="NK109" s="45"/>
      <c r="NL109" s="45"/>
      <c r="NM109" s="45"/>
      <c r="NN109" s="45"/>
      <c r="NO109" s="45"/>
      <c r="NP109" s="45"/>
      <c r="NQ109" s="45"/>
      <c r="NR109" s="45"/>
      <c r="NS109" s="45"/>
      <c r="NT109" s="45"/>
      <c r="NU109" s="45"/>
      <c r="NV109" s="45"/>
      <c r="NW109" s="45"/>
      <c r="NX109" s="45"/>
      <c r="NY109" s="45"/>
      <c r="NZ109" s="45"/>
      <c r="OA109" s="45"/>
      <c r="OB109" s="45"/>
      <c r="OC109" s="45"/>
      <c r="OD109" s="45"/>
      <c r="OE109" s="45"/>
      <c r="OF109" s="45"/>
      <c r="OG109" s="45"/>
      <c r="OH109" s="45"/>
      <c r="OI109" s="45"/>
      <c r="OJ109" s="45"/>
      <c r="OK109" s="45"/>
      <c r="OL109" s="45"/>
      <c r="OM109" s="45"/>
      <c r="ON109" s="45"/>
      <c r="OO109" s="45"/>
      <c r="OP109" s="45"/>
      <c r="OQ109" s="45"/>
      <c r="OR109" s="45"/>
      <c r="OS109" s="45"/>
      <c r="OT109" s="45"/>
      <c r="OU109" s="45"/>
      <c r="OV109" s="45"/>
      <c r="OW109" s="45"/>
      <c r="OX109" s="45"/>
      <c r="OY109" s="45"/>
      <c r="OZ109" s="45"/>
      <c r="PA109" s="45"/>
      <c r="PB109" s="45"/>
      <c r="PC109" s="45"/>
      <c r="PD109" s="45"/>
      <c r="PE109" s="45"/>
      <c r="PF109" s="45"/>
      <c r="PG109" s="45"/>
      <c r="PH109" s="45"/>
      <c r="PI109" s="45"/>
      <c r="PJ109" s="45"/>
      <c r="PK109" s="45"/>
      <c r="PL109" s="45"/>
      <c r="PM109" s="45"/>
      <c r="PN109" s="45"/>
      <c r="PO109" s="45"/>
      <c r="PP109" s="45"/>
      <c r="PQ109" s="45"/>
      <c r="PR109" s="45"/>
      <c r="PS109" s="45"/>
      <c r="PT109" s="45"/>
      <c r="PU109" s="45"/>
      <c r="PV109" s="45"/>
      <c r="PW109" s="45"/>
      <c r="PX109" s="45"/>
      <c r="PY109" s="45"/>
      <c r="PZ109" s="45"/>
      <c r="QA109" s="45"/>
      <c r="QB109" s="45"/>
      <c r="QC109" s="45"/>
      <c r="QD109" s="45"/>
      <c r="QE109" s="45"/>
      <c r="QF109" s="45"/>
      <c r="QG109" s="45"/>
      <c r="QH109" s="45"/>
      <c r="QI109" s="45"/>
      <c r="QJ109" s="45"/>
      <c r="QK109" s="45"/>
      <c r="QL109" s="45"/>
      <c r="QM109" s="45"/>
      <c r="QN109" s="45"/>
      <c r="QO109" s="45"/>
      <c r="QP109" s="45"/>
      <c r="QQ109" s="45"/>
      <c r="QR109" s="45"/>
      <c r="QS109" s="45"/>
      <c r="QT109" s="45"/>
      <c r="QU109" s="45"/>
      <c r="QV109" s="45"/>
      <c r="QW109" s="45"/>
      <c r="QX109" s="45"/>
      <c r="QY109" s="45"/>
      <c r="QZ109" s="45"/>
      <c r="RA109" s="45"/>
      <c r="RB109" s="45"/>
      <c r="RC109" s="45"/>
      <c r="RD109" s="45"/>
      <c r="RE109" s="45"/>
      <c r="RF109" s="45"/>
      <c r="RG109" s="45"/>
      <c r="RH109" s="45"/>
      <c r="RI109" s="45"/>
      <c r="RJ109" s="45"/>
      <c r="RK109" s="45"/>
      <c r="RL109" s="45"/>
      <c r="RM109" s="45"/>
      <c r="RN109" s="45"/>
      <c r="RO109" s="45"/>
      <c r="RP109" s="45"/>
      <c r="RQ109" s="45"/>
      <c r="RR109" s="45"/>
      <c r="RS109" s="45"/>
      <c r="RT109" s="45"/>
      <c r="RU109" s="45"/>
      <c r="RV109" s="45"/>
      <c r="RW109" s="45"/>
      <c r="RX109" s="45"/>
      <c r="RY109" s="45"/>
      <c r="RZ109" s="45"/>
      <c r="SA109" s="45"/>
      <c r="SB109" s="45"/>
      <c r="SC109" s="45"/>
      <c r="SD109" s="45"/>
      <c r="SE109" s="45"/>
      <c r="SF109" s="45"/>
      <c r="SG109" s="45"/>
      <c r="SH109" s="45"/>
      <c r="SI109" s="45"/>
      <c r="SJ109" s="45"/>
      <c r="SK109" s="45"/>
      <c r="SL109" s="45"/>
      <c r="SM109" s="45"/>
      <c r="SN109" s="45"/>
      <c r="SO109" s="45"/>
      <c r="SP109" s="45"/>
      <c r="SQ109" s="45"/>
      <c r="SR109" s="45"/>
      <c r="SS109" s="45"/>
      <c r="ST109" s="45"/>
      <c r="SU109" s="45"/>
      <c r="SV109" s="45"/>
      <c r="SW109" s="45"/>
      <c r="SX109" s="45"/>
      <c r="SY109" s="45"/>
      <c r="SZ109" s="45"/>
      <c r="TA109" s="45"/>
      <c r="TB109" s="45"/>
      <c r="TC109" s="45"/>
      <c r="TD109" s="45"/>
      <c r="TE109" s="45"/>
      <c r="TF109" s="45"/>
      <c r="TG109" s="45"/>
      <c r="TH109" s="45"/>
      <c r="TI109" s="45"/>
      <c r="TJ109" s="45"/>
      <c r="TK109" s="45"/>
      <c r="TL109" s="45"/>
      <c r="TM109" s="45"/>
      <c r="TN109" s="45"/>
      <c r="TO109" s="45"/>
      <c r="TP109" s="45"/>
      <c r="TQ109" s="45"/>
      <c r="TR109" s="45"/>
      <c r="TS109" s="45"/>
      <c r="TT109" s="45"/>
      <c r="TU109" s="45"/>
      <c r="TV109" s="45"/>
      <c r="TW109" s="45"/>
      <c r="TX109" s="45"/>
      <c r="TY109" s="45"/>
      <c r="TZ109" s="45"/>
      <c r="UA109" s="45"/>
      <c r="UB109" s="45"/>
      <c r="UC109" s="45"/>
      <c r="UD109" s="45"/>
      <c r="UE109" s="45"/>
      <c r="UF109" s="45"/>
      <c r="UG109" s="45"/>
      <c r="UH109" s="45"/>
      <c r="UI109" s="45"/>
      <c r="UJ109" s="45"/>
      <c r="UK109" s="45"/>
      <c r="UL109" s="45"/>
      <c r="UM109" s="45"/>
      <c r="UN109" s="45"/>
      <c r="UO109" s="45"/>
      <c r="UP109" s="45"/>
      <c r="UQ109" s="45"/>
      <c r="UR109" s="45"/>
      <c r="US109" s="45"/>
      <c r="UT109" s="45"/>
      <c r="UU109" s="45"/>
      <c r="UV109" s="45"/>
      <c r="UW109" s="45"/>
      <c r="UX109" s="45"/>
      <c r="UY109" s="45"/>
      <c r="UZ109" s="45"/>
      <c r="VA109" s="45"/>
      <c r="VB109" s="45"/>
      <c r="VC109" s="45"/>
      <c r="VD109" s="45"/>
      <c r="VE109" s="45"/>
      <c r="VF109" s="45"/>
      <c r="VG109" s="45"/>
      <c r="VH109" s="45"/>
      <c r="VI109" s="45"/>
      <c r="VJ109" s="45"/>
      <c r="VK109" s="45"/>
      <c r="VL109" s="45"/>
      <c r="VM109" s="45"/>
      <c r="VN109" s="45"/>
      <c r="VO109" s="45"/>
      <c r="VP109" s="45"/>
      <c r="VQ109" s="45"/>
      <c r="VR109" s="45"/>
      <c r="VS109" s="45"/>
      <c r="VT109" s="45"/>
      <c r="VU109" s="45"/>
      <c r="VV109" s="45"/>
      <c r="VW109" s="45"/>
      <c r="VX109" s="45"/>
      <c r="VY109" s="45"/>
      <c r="VZ109" s="45"/>
      <c r="WA109" s="45"/>
      <c r="WB109" s="45"/>
      <c r="WC109" s="45"/>
      <c r="WD109" s="45"/>
      <c r="WE109" s="45"/>
      <c r="WF109" s="45"/>
      <c r="WG109" s="45"/>
      <c r="WH109" s="45"/>
      <c r="WI109" s="45"/>
      <c r="WJ109" s="45"/>
      <c r="WK109" s="45"/>
      <c r="WL109" s="45"/>
      <c r="WM109" s="45"/>
      <c r="WN109" s="45"/>
      <c r="WO109" s="45"/>
      <c r="WP109" s="45"/>
      <c r="WQ109" s="45"/>
      <c r="WR109" s="45"/>
      <c r="WS109" s="45"/>
      <c r="WT109" s="45"/>
      <c r="WU109" s="45"/>
      <c r="WV109" s="45"/>
      <c r="WW109" s="45"/>
      <c r="WX109" s="45"/>
      <c r="WY109" s="45"/>
      <c r="WZ109" s="45"/>
      <c r="XA109" s="45"/>
      <c r="XB109" s="45"/>
      <c r="XC109" s="45"/>
      <c r="XD109" s="45"/>
      <c r="XE109" s="45"/>
      <c r="XF109" s="45"/>
      <c r="XG109" s="45"/>
      <c r="XH109" s="45"/>
      <c r="XI109" s="45"/>
      <c r="XJ109" s="45"/>
      <c r="XK109" s="45"/>
      <c r="XL109" s="45"/>
      <c r="XM109" s="45"/>
      <c r="XN109" s="45"/>
      <c r="XO109" s="45"/>
      <c r="XP109" s="45"/>
      <c r="XQ109" s="45"/>
      <c r="XR109" s="45"/>
      <c r="XS109" s="45"/>
      <c r="XT109" s="45"/>
      <c r="XU109" s="45"/>
      <c r="XV109" s="45"/>
      <c r="XW109" s="45"/>
      <c r="XX109" s="45"/>
      <c r="XY109" s="45"/>
      <c r="XZ109" s="45"/>
      <c r="YA109" s="45"/>
      <c r="YB109" s="45"/>
      <c r="YC109" s="45"/>
      <c r="YD109" s="45"/>
      <c r="YE109" s="45"/>
      <c r="YF109" s="45"/>
      <c r="YG109" s="45"/>
      <c r="YH109" s="45"/>
      <c r="YI109" s="45"/>
      <c r="YJ109" s="45"/>
      <c r="YK109" s="45"/>
      <c r="YL109" s="45"/>
      <c r="YM109" s="45"/>
      <c r="YN109" s="45"/>
      <c r="YO109" s="45"/>
      <c r="YP109" s="45"/>
      <c r="YQ109" s="45"/>
      <c r="YR109" s="45"/>
      <c r="YS109" s="45"/>
      <c r="YT109" s="45"/>
      <c r="YU109" s="45"/>
      <c r="YV109" s="45"/>
      <c r="YW109" s="45"/>
      <c r="YX109" s="45"/>
      <c r="YY109" s="45"/>
      <c r="YZ109" s="45"/>
      <c r="ZA109" s="45"/>
      <c r="ZB109" s="45"/>
      <c r="ZC109" s="45"/>
      <c r="ZD109" s="45"/>
      <c r="ZE109" s="45"/>
      <c r="ZF109" s="45"/>
      <c r="ZG109" s="45"/>
      <c r="ZH109" s="45"/>
      <c r="ZI109" s="45"/>
      <c r="ZJ109" s="45"/>
      <c r="ZK109" s="45"/>
      <c r="ZL109" s="45"/>
      <c r="ZM109" s="45"/>
      <c r="ZN109" s="45"/>
      <c r="ZO109" s="45"/>
      <c r="ZP109" s="45"/>
      <c r="ZQ109" s="45"/>
      <c r="ZR109" s="45"/>
      <c r="ZS109" s="45"/>
      <c r="ZT109" s="45"/>
      <c r="ZU109" s="45"/>
      <c r="ZV109" s="45"/>
      <c r="ZW109" s="45"/>
      <c r="ZX109" s="45"/>
      <c r="ZY109" s="45"/>
      <c r="ZZ109" s="45"/>
      <c r="AAA109" s="45"/>
      <c r="AAB109" s="45"/>
      <c r="AAC109" s="45"/>
      <c r="AAD109" s="45"/>
      <c r="AAE109" s="45"/>
      <c r="AAF109" s="45"/>
      <c r="AAG109" s="45"/>
      <c r="AAH109" s="45"/>
      <c r="AAI109" s="45"/>
      <c r="AAJ109" s="45"/>
      <c r="AAK109" s="45"/>
      <c r="AAL109" s="45"/>
      <c r="AAM109" s="45"/>
      <c r="AAN109" s="45"/>
      <c r="AAO109" s="45"/>
      <c r="AAP109" s="45"/>
      <c r="AAQ109" s="45"/>
      <c r="AAR109" s="45"/>
      <c r="AAS109" s="45"/>
      <c r="AAT109" s="45"/>
      <c r="AAU109" s="45"/>
      <c r="AAV109" s="45"/>
      <c r="AAW109" s="45"/>
      <c r="AAX109" s="45"/>
      <c r="AAY109" s="45"/>
      <c r="AAZ109" s="45"/>
      <c r="ABA109" s="45"/>
      <c r="ABB109" s="45"/>
      <c r="ABC109" s="45"/>
      <c r="ABD109" s="45"/>
      <c r="ABE109" s="45"/>
      <c r="ABF109" s="45"/>
      <c r="ABG109" s="45"/>
      <c r="ABH109" s="45"/>
      <c r="ABI109" s="45"/>
      <c r="ABJ109" s="45"/>
      <c r="ABK109" s="45"/>
      <c r="ABL109" s="45"/>
      <c r="ABM109" s="45"/>
      <c r="ABN109" s="45"/>
      <c r="ABO109" s="45"/>
      <c r="ABP109" s="45"/>
      <c r="ABQ109" s="45"/>
      <c r="ABR109" s="45"/>
      <c r="ABS109" s="45"/>
      <c r="ABT109" s="45"/>
      <c r="ABU109" s="45"/>
      <c r="ABV109" s="45"/>
      <c r="ABW109" s="45"/>
      <c r="ABX109" s="45"/>
      <c r="ABY109" s="45"/>
      <c r="ABZ109" s="45"/>
      <c r="ACA109" s="45"/>
      <c r="ACB109" s="45"/>
      <c r="ACC109" s="45"/>
      <c r="ACD109" s="45"/>
      <c r="ACE109" s="45"/>
      <c r="ACF109" s="45"/>
      <c r="ACG109" s="45"/>
      <c r="ACH109" s="45"/>
      <c r="ACI109" s="45"/>
      <c r="ACJ109" s="45"/>
      <c r="ACK109" s="45"/>
      <c r="ACL109" s="45"/>
      <c r="ACM109" s="45"/>
      <c r="ACN109" s="45"/>
      <c r="ACO109" s="45"/>
      <c r="ACP109" s="45"/>
      <c r="ACQ109" s="45"/>
      <c r="ACR109" s="45"/>
      <c r="ACS109" s="45"/>
      <c r="ACT109" s="45"/>
      <c r="ACU109" s="45"/>
      <c r="ACV109" s="45"/>
      <c r="ACW109" s="45"/>
      <c r="ACX109" s="45"/>
      <c r="ACY109" s="45"/>
      <c r="ACZ109" s="45"/>
      <c r="ADA109" s="45"/>
      <c r="ADB109" s="45"/>
      <c r="ADC109" s="45"/>
      <c r="ADD109" s="45"/>
      <c r="ADE109" s="45"/>
      <c r="ADF109" s="45"/>
      <c r="ADG109" s="45"/>
      <c r="ADH109" s="45"/>
      <c r="ADI109" s="45"/>
      <c r="ADJ109" s="45"/>
      <c r="ADK109" s="45"/>
      <c r="ADL109" s="45"/>
      <c r="ADM109" s="45"/>
      <c r="ADN109" s="45"/>
      <c r="ADO109" s="45"/>
      <c r="ADP109" s="45"/>
      <c r="ADQ109" s="45"/>
      <c r="ADR109" s="45"/>
      <c r="ADS109" s="45"/>
      <c r="ADT109" s="45"/>
      <c r="ADU109" s="45"/>
      <c r="ADV109" s="45"/>
      <c r="ADW109" s="45"/>
      <c r="ADX109" s="45"/>
      <c r="ADY109" s="45"/>
      <c r="ADZ109" s="45"/>
      <c r="AEA109" s="45"/>
      <c r="AEB109" s="45"/>
      <c r="AEC109" s="45"/>
      <c r="AED109" s="45"/>
      <c r="AEE109" s="45"/>
      <c r="AEF109" s="45"/>
      <c r="AEG109" s="45"/>
      <c r="AEH109" s="45"/>
      <c r="AEI109" s="45"/>
      <c r="AEJ109" s="45"/>
      <c r="AEK109" s="45"/>
      <c r="AEL109" s="45"/>
      <c r="AEM109" s="45"/>
      <c r="AEN109" s="45"/>
      <c r="AEO109" s="45"/>
      <c r="AEP109" s="45"/>
      <c r="AEQ109" s="45"/>
      <c r="AER109" s="45"/>
      <c r="AES109" s="45"/>
      <c r="AET109" s="45"/>
      <c r="AEU109" s="45"/>
      <c r="AEV109" s="45"/>
      <c r="AEW109" s="45"/>
      <c r="AEX109" s="45"/>
      <c r="AEY109" s="45"/>
      <c r="AEZ109" s="45"/>
      <c r="AFA109" s="45"/>
      <c r="AFB109" s="45"/>
      <c r="AFC109" s="45"/>
      <c r="AFD109" s="45"/>
      <c r="AFE109" s="45"/>
      <c r="AFF109" s="45"/>
      <c r="AFG109" s="45"/>
      <c r="AFH109" s="45"/>
      <c r="AFI109" s="45"/>
      <c r="AFJ109" s="45"/>
      <c r="AFK109" s="45"/>
      <c r="AFL109" s="45"/>
      <c r="AFM109" s="45"/>
      <c r="AFN109" s="45"/>
      <c r="AFO109" s="45"/>
      <c r="AFP109" s="45"/>
      <c r="AFQ109" s="45"/>
      <c r="AFR109" s="45"/>
      <c r="AFS109" s="45"/>
      <c r="AFT109" s="45"/>
      <c r="AFU109" s="45"/>
      <c r="AFV109" s="45"/>
      <c r="AFW109" s="45"/>
      <c r="AFX109" s="45"/>
      <c r="AFY109" s="45"/>
      <c r="AFZ109" s="45"/>
      <c r="AGA109" s="45"/>
      <c r="AGB109" s="45"/>
      <c r="AGC109" s="45"/>
      <c r="AGD109" s="45"/>
      <c r="AGE109" s="45"/>
      <c r="AGF109" s="45"/>
      <c r="AGG109" s="45"/>
      <c r="AGH109" s="45"/>
      <c r="AGI109" s="45"/>
      <c r="AGJ109" s="45"/>
      <c r="AGK109" s="45"/>
      <c r="AGL109" s="45"/>
      <c r="AGM109" s="45"/>
      <c r="AGN109" s="45"/>
      <c r="AGO109" s="45"/>
      <c r="AGP109" s="45"/>
      <c r="AGQ109" s="45"/>
      <c r="AGR109" s="45"/>
      <c r="AGS109" s="45"/>
      <c r="AGT109" s="45"/>
      <c r="AGU109" s="45"/>
      <c r="AGV109" s="45"/>
      <c r="AGW109" s="45"/>
      <c r="AGX109" s="45"/>
      <c r="AGY109" s="45"/>
      <c r="AGZ109" s="45"/>
      <c r="AHA109" s="45"/>
      <c r="AHB109" s="45"/>
      <c r="AHC109" s="45"/>
      <c r="AHD109" s="45"/>
      <c r="AHE109" s="45"/>
      <c r="AHF109" s="45"/>
      <c r="AHG109" s="45"/>
      <c r="AHH109" s="45"/>
      <c r="AHI109" s="45"/>
      <c r="AHJ109" s="45"/>
      <c r="AHK109" s="45"/>
      <c r="AHL109" s="45"/>
      <c r="AHM109" s="45"/>
      <c r="AHN109" s="45"/>
      <c r="AHO109" s="45"/>
      <c r="AHP109" s="45"/>
      <c r="AHQ109" s="45"/>
      <c r="AHR109" s="45"/>
      <c r="AHS109" s="45"/>
      <c r="AHT109" s="45"/>
      <c r="AHU109" s="45"/>
      <c r="AHV109" s="45"/>
      <c r="AHW109" s="45"/>
      <c r="AHX109" s="45"/>
      <c r="AHY109" s="45"/>
      <c r="AHZ109" s="45"/>
      <c r="AIA109" s="45"/>
      <c r="AIB109" s="45"/>
      <c r="AIC109" s="45"/>
      <c r="AID109" s="45"/>
      <c r="AIE109" s="45"/>
      <c r="AIF109" s="45"/>
      <c r="AIG109" s="45"/>
      <c r="AIH109" s="45"/>
      <c r="AII109" s="45"/>
      <c r="AIJ109" s="45"/>
      <c r="AIK109" s="45"/>
      <c r="AIL109" s="45"/>
      <c r="AIM109" s="45"/>
      <c r="AIN109" s="45"/>
      <c r="AIO109" s="45"/>
      <c r="AIP109" s="45"/>
      <c r="AIQ109" s="45"/>
      <c r="AIR109" s="45"/>
      <c r="AIS109" s="45"/>
      <c r="AIT109" s="45"/>
      <c r="AIU109" s="45"/>
      <c r="AIV109" s="45"/>
      <c r="AIW109" s="45"/>
      <c r="AIX109" s="45"/>
      <c r="AIY109" s="45"/>
      <c r="AIZ109" s="45"/>
      <c r="AJA109" s="45"/>
      <c r="AJB109" s="45"/>
      <c r="AJC109" s="45"/>
      <c r="AJD109" s="45"/>
      <c r="AJE109" s="45"/>
      <c r="AJF109" s="45"/>
      <c r="AJG109" s="45"/>
      <c r="AJH109" s="45"/>
      <c r="AJI109" s="45"/>
      <c r="AJJ109" s="45"/>
      <c r="AJK109" s="45"/>
      <c r="AJL109" s="45"/>
      <c r="AJM109" s="45"/>
      <c r="AJN109" s="45"/>
      <c r="AJO109" s="45"/>
      <c r="AJP109" s="45"/>
      <c r="AJQ109" s="45"/>
      <c r="AJR109" s="45"/>
      <c r="AJS109" s="45"/>
      <c r="AJT109" s="45"/>
      <c r="AJU109" s="45"/>
      <c r="AJV109" s="45"/>
      <c r="AJW109" s="45"/>
      <c r="AJX109" s="45"/>
      <c r="AJY109" s="45"/>
      <c r="AJZ109" s="45"/>
      <c r="AKA109" s="45"/>
      <c r="AKB109" s="45"/>
      <c r="AKC109" s="45"/>
      <c r="AKD109" s="45"/>
      <c r="AKE109" s="45"/>
      <c r="AKF109" s="45"/>
      <c r="AKG109" s="45"/>
      <c r="AKH109" s="45"/>
      <c r="AKI109" s="45"/>
      <c r="AKJ109" s="45"/>
      <c r="AKK109" s="45"/>
      <c r="AKL109" s="45"/>
      <c r="AKM109" s="45"/>
      <c r="AKN109" s="45"/>
      <c r="AKO109" s="45"/>
      <c r="AKP109" s="45"/>
      <c r="AKQ109" s="45"/>
      <c r="AKR109" s="45"/>
      <c r="AKS109" s="45"/>
      <c r="AKT109" s="45"/>
      <c r="AKU109" s="45"/>
      <c r="AKV109" s="45"/>
      <c r="AKW109" s="45"/>
      <c r="AKX109" s="45"/>
      <c r="AKY109" s="45"/>
      <c r="AKZ109" s="45"/>
      <c r="ALA109" s="45"/>
      <c r="ALB109" s="45"/>
      <c r="ALC109" s="45"/>
      <c r="ALD109" s="45"/>
      <c r="ALE109" s="45"/>
      <c r="ALF109" s="45"/>
      <c r="ALG109" s="45"/>
      <c r="ALH109" s="45"/>
      <c r="ALI109" s="45"/>
      <c r="ALJ109" s="45"/>
      <c r="ALK109" s="45"/>
      <c r="ALL109" s="45"/>
      <c r="ALM109" s="45"/>
      <c r="ALN109" s="45"/>
      <c r="ALO109" s="45"/>
      <c r="ALP109" s="45"/>
      <c r="ALQ109" s="45"/>
      <c r="ALR109" s="45"/>
      <c r="ALS109" s="45"/>
      <c r="ALT109" s="45"/>
      <c r="ALU109" s="45"/>
      <c r="ALV109" s="45"/>
      <c r="ALW109" s="45"/>
      <c r="ALX109" s="45"/>
      <c r="ALY109" s="45"/>
      <c r="ALZ109" s="45"/>
      <c r="AMA109" s="45"/>
      <c r="AMB109" s="45"/>
      <c r="AMC109" s="45"/>
      <c r="AMD109" s="45"/>
      <c r="AME109" s="45"/>
      <c r="AMF109" s="45"/>
      <c r="AMG109" s="45"/>
      <c r="AMH109" s="45"/>
      <c r="AMI109" s="45"/>
      <c r="AMJ109" s="45"/>
      <c r="AMK109" s="45"/>
      <c r="AML109" s="45"/>
      <c r="AMM109" s="45"/>
      <c r="AMN109" s="45"/>
      <c r="AMO109" s="45"/>
      <c r="AMP109" s="45"/>
      <c r="AMQ109" s="45"/>
      <c r="AMR109" s="45"/>
      <c r="AMS109" s="45"/>
      <c r="AMT109" s="45"/>
      <c r="AMU109" s="45"/>
      <c r="AMV109" s="45"/>
      <c r="AMW109" s="45"/>
      <c r="AMX109" s="45"/>
      <c r="AMY109" s="45"/>
      <c r="AMZ109" s="45"/>
      <c r="ANA109" s="45"/>
      <c r="ANB109" s="45"/>
      <c r="ANC109" s="45"/>
      <c r="AND109" s="45"/>
      <c r="ANE109" s="45"/>
      <c r="ANF109" s="45"/>
      <c r="ANG109" s="45"/>
      <c r="ANH109" s="45"/>
      <c r="ANI109" s="45"/>
      <c r="ANJ109" s="45"/>
      <c r="ANK109" s="45"/>
      <c r="ANL109" s="45"/>
      <c r="ANM109" s="45"/>
      <c r="ANN109" s="45"/>
      <c r="ANO109" s="45"/>
      <c r="ANP109" s="45"/>
      <c r="ANQ109" s="45"/>
      <c r="ANR109" s="45"/>
      <c r="ANS109" s="45"/>
      <c r="ANT109" s="45"/>
      <c r="ANU109" s="45"/>
      <c r="ANV109" s="45"/>
      <c r="ANW109" s="45"/>
      <c r="ANX109" s="45"/>
      <c r="ANY109" s="45"/>
      <c r="ANZ109" s="45"/>
      <c r="AOA109" s="45"/>
      <c r="AOB109" s="45"/>
      <c r="AOC109" s="45"/>
      <c r="AOD109" s="45"/>
      <c r="AOE109" s="45"/>
      <c r="AOF109" s="45"/>
      <c r="AOG109" s="45"/>
      <c r="AOH109" s="45"/>
      <c r="AOI109" s="45"/>
      <c r="AOJ109" s="45"/>
      <c r="AOK109" s="45"/>
      <c r="AOL109" s="45"/>
      <c r="AOM109" s="45"/>
      <c r="AON109" s="45"/>
      <c r="AOO109" s="45"/>
      <c r="AOP109" s="45"/>
      <c r="AOQ109" s="45"/>
      <c r="AOR109" s="45"/>
      <c r="AOS109" s="45"/>
      <c r="AOT109" s="45"/>
      <c r="AOU109" s="45"/>
      <c r="AOV109" s="45"/>
      <c r="AOW109" s="45"/>
      <c r="AOX109" s="45"/>
      <c r="AOY109" s="45"/>
      <c r="AOZ109" s="45"/>
      <c r="APA109" s="45"/>
      <c r="APB109" s="45"/>
      <c r="APC109" s="45"/>
      <c r="APD109" s="45"/>
      <c r="APE109" s="45"/>
      <c r="APF109" s="45"/>
      <c r="APG109" s="45"/>
      <c r="APH109" s="45"/>
      <c r="API109" s="45"/>
      <c r="APJ109" s="45"/>
      <c r="APK109" s="45"/>
      <c r="APL109" s="45"/>
      <c r="APM109" s="45"/>
      <c r="APN109" s="45"/>
      <c r="APO109" s="45"/>
      <c r="APP109" s="45"/>
      <c r="APQ109" s="45"/>
      <c r="APR109" s="45"/>
      <c r="APS109" s="45"/>
      <c r="APT109" s="45"/>
      <c r="APU109" s="45"/>
      <c r="APV109" s="45"/>
      <c r="APW109" s="45"/>
      <c r="APX109" s="45"/>
      <c r="APY109" s="45"/>
      <c r="APZ109" s="45"/>
      <c r="AQA109" s="45"/>
      <c r="AQB109" s="45"/>
      <c r="AQC109" s="45"/>
      <c r="AQD109" s="45"/>
      <c r="AQE109" s="45"/>
      <c r="AQF109" s="45"/>
      <c r="AQG109" s="45"/>
      <c r="AQH109" s="45"/>
      <c r="AQI109" s="45"/>
      <c r="AQJ109" s="45"/>
      <c r="AQK109" s="45"/>
      <c r="AQL109" s="45"/>
      <c r="AQM109" s="45"/>
      <c r="AQN109" s="45"/>
      <c r="AQO109" s="45"/>
      <c r="AQP109" s="45"/>
      <c r="AQQ109" s="45"/>
      <c r="AQR109" s="45"/>
      <c r="AQS109" s="45"/>
      <c r="AQT109" s="45"/>
      <c r="AQU109" s="45"/>
      <c r="AQV109" s="45"/>
      <c r="AQW109" s="45"/>
      <c r="AQX109" s="45"/>
      <c r="AQY109" s="45"/>
      <c r="AQZ109" s="45"/>
      <c r="ARA109" s="45"/>
      <c r="ARB109" s="45"/>
      <c r="ARC109" s="45"/>
      <c r="ARD109" s="45"/>
      <c r="ARE109" s="45"/>
      <c r="ARF109" s="45"/>
      <c r="ARG109" s="45"/>
      <c r="ARH109" s="45"/>
      <c r="ARI109" s="45"/>
      <c r="ARJ109" s="45"/>
      <c r="ARK109" s="45"/>
      <c r="ARL109" s="45"/>
      <c r="ARM109" s="45"/>
      <c r="ARN109" s="45"/>
      <c r="ARO109" s="45"/>
      <c r="ARP109" s="45"/>
      <c r="ARQ109" s="45"/>
      <c r="ARR109" s="45"/>
      <c r="ARS109" s="45"/>
      <c r="ART109" s="45"/>
      <c r="ARU109" s="45"/>
      <c r="ARV109" s="45"/>
      <c r="ARW109" s="45"/>
      <c r="ARX109" s="45"/>
      <c r="ARY109" s="45"/>
      <c r="ARZ109" s="45"/>
      <c r="ASA109" s="45"/>
      <c r="ASB109" s="45"/>
      <c r="ASC109" s="45"/>
      <c r="ASD109" s="45"/>
      <c r="ASE109" s="45"/>
      <c r="ASF109" s="45"/>
      <c r="ASG109" s="45"/>
      <c r="ASH109" s="45"/>
      <c r="ASI109" s="45"/>
      <c r="ASJ109" s="45"/>
      <c r="ASK109" s="45"/>
      <c r="ASL109" s="45"/>
      <c r="ASM109" s="45"/>
      <c r="ASN109" s="45"/>
      <c r="ASO109" s="45"/>
      <c r="ASP109" s="45"/>
      <c r="ASQ109" s="45"/>
      <c r="ASR109" s="45"/>
      <c r="ASS109" s="45"/>
      <c r="AST109" s="45"/>
      <c r="ASU109" s="45"/>
      <c r="ASV109" s="45"/>
      <c r="ASW109" s="45"/>
      <c r="ASX109" s="45"/>
      <c r="ASY109" s="45"/>
      <c r="ASZ109" s="45"/>
      <c r="ATA109" s="45"/>
      <c r="ATB109" s="45"/>
      <c r="ATC109" s="45"/>
      <c r="ATD109" s="45"/>
      <c r="ATE109" s="45"/>
      <c r="ATF109" s="45"/>
      <c r="ATG109" s="45"/>
      <c r="ATH109" s="45"/>
      <c r="ATI109" s="45"/>
      <c r="ATJ109" s="45"/>
      <c r="ATK109" s="45"/>
      <c r="ATL109" s="45"/>
      <c r="ATM109" s="45"/>
      <c r="ATN109" s="45"/>
      <c r="ATO109" s="45"/>
      <c r="ATP109" s="45"/>
      <c r="ATQ109" s="45"/>
      <c r="ATR109" s="45"/>
      <c r="ATS109" s="45"/>
      <c r="ATT109" s="45"/>
      <c r="ATU109" s="45"/>
      <c r="ATV109" s="45"/>
      <c r="ATW109" s="45"/>
      <c r="ATX109" s="45"/>
      <c r="ATY109" s="45"/>
      <c r="ATZ109" s="45"/>
      <c r="AUA109" s="45"/>
      <c r="AUB109" s="45"/>
      <c r="AUC109" s="45"/>
      <c r="AUD109" s="45"/>
      <c r="AUE109" s="45"/>
      <c r="AUF109" s="45"/>
      <c r="AUG109" s="45"/>
      <c r="AUH109" s="45"/>
      <c r="AUI109" s="45"/>
      <c r="AUJ109" s="45"/>
      <c r="AUK109" s="45"/>
      <c r="AUL109" s="45"/>
      <c r="AUM109" s="45"/>
      <c r="AUN109" s="45"/>
      <c r="AUO109" s="45"/>
      <c r="AUP109" s="45"/>
      <c r="AUQ109" s="45"/>
      <c r="AUR109" s="45"/>
      <c r="AUS109" s="45"/>
      <c r="AUT109" s="45"/>
      <c r="AUU109" s="45"/>
      <c r="AUV109" s="45"/>
      <c r="AUW109" s="45"/>
      <c r="AUX109" s="45"/>
      <c r="AUY109" s="45"/>
      <c r="AUZ109" s="45"/>
      <c r="AVA109" s="45"/>
      <c r="AVB109" s="45"/>
      <c r="AVC109" s="45"/>
      <c r="AVD109" s="45"/>
      <c r="AVE109" s="45"/>
      <c r="AVF109" s="45"/>
      <c r="AVG109" s="45"/>
      <c r="AVH109" s="45"/>
      <c r="AVI109" s="45"/>
      <c r="AVJ109" s="45"/>
      <c r="AVK109" s="45"/>
      <c r="AVL109" s="45"/>
      <c r="AVM109" s="45"/>
      <c r="AVN109" s="45"/>
      <c r="AVO109" s="45"/>
      <c r="AVP109" s="45"/>
      <c r="AVQ109" s="45"/>
      <c r="AVR109" s="45"/>
      <c r="AVS109" s="45"/>
      <c r="AVT109" s="45"/>
      <c r="AVU109" s="45"/>
      <c r="AVV109" s="45"/>
      <c r="AVW109" s="45"/>
      <c r="AVX109" s="45"/>
      <c r="AVY109" s="45"/>
      <c r="AVZ109" s="45"/>
      <c r="AWA109" s="45"/>
      <c r="AWB109" s="45"/>
      <c r="AWC109" s="45"/>
      <c r="AWD109" s="45"/>
      <c r="AWE109" s="45"/>
      <c r="AWF109" s="45"/>
      <c r="AWG109" s="45"/>
      <c r="AWH109" s="45"/>
      <c r="AWI109" s="45"/>
      <c r="AWJ109" s="45"/>
      <c r="AWK109" s="45"/>
      <c r="AWL109" s="45"/>
      <c r="AWM109" s="45"/>
      <c r="AWN109" s="45"/>
      <c r="AWO109" s="45"/>
      <c r="AWP109" s="45"/>
      <c r="AWQ109" s="45"/>
      <c r="AWR109" s="45"/>
      <c r="AWS109" s="45"/>
      <c r="AWT109" s="45"/>
      <c r="AWU109" s="45"/>
      <c r="AWV109" s="45"/>
      <c r="AWW109" s="45"/>
      <c r="AWX109" s="45"/>
      <c r="AWY109" s="45"/>
      <c r="AWZ109" s="45"/>
      <c r="AXA109" s="45"/>
      <c r="AXB109" s="45"/>
      <c r="AXC109" s="45"/>
      <c r="AXD109" s="45"/>
      <c r="AXE109" s="45"/>
      <c r="AXF109" s="45"/>
      <c r="AXG109" s="45"/>
      <c r="AXH109" s="45"/>
      <c r="AXI109" s="45"/>
      <c r="AXJ109" s="45"/>
      <c r="AXK109" s="45"/>
      <c r="AXL109" s="45"/>
      <c r="AXM109" s="45"/>
      <c r="AXN109" s="45"/>
      <c r="AXO109" s="45"/>
      <c r="AXP109" s="45"/>
      <c r="AXQ109" s="45"/>
      <c r="AXR109" s="45"/>
      <c r="AXS109" s="45"/>
      <c r="AXT109" s="45"/>
      <c r="AXU109" s="45"/>
      <c r="AXV109" s="45"/>
      <c r="AXW109" s="45"/>
      <c r="AXX109" s="45"/>
      <c r="AXY109" s="45"/>
      <c r="AXZ109" s="45"/>
      <c r="AYA109" s="45"/>
      <c r="AYB109" s="45"/>
      <c r="AYC109" s="45"/>
      <c r="AYD109" s="45"/>
      <c r="AYE109" s="45"/>
      <c r="AYF109" s="45"/>
      <c r="AYG109" s="45"/>
      <c r="AYH109" s="45"/>
      <c r="AYI109" s="45"/>
      <c r="AYJ109" s="45"/>
      <c r="AYK109" s="45"/>
      <c r="AYL109" s="45"/>
      <c r="AYM109" s="45"/>
      <c r="AYN109" s="45"/>
      <c r="AYO109" s="45"/>
      <c r="AYP109" s="45"/>
      <c r="AYQ109" s="45"/>
      <c r="AYR109" s="45"/>
      <c r="AYS109" s="45"/>
      <c r="AYT109" s="45"/>
      <c r="AYU109" s="45"/>
      <c r="AYV109" s="45"/>
      <c r="AYW109" s="45"/>
      <c r="AYX109" s="45"/>
      <c r="AYY109" s="45"/>
      <c r="AYZ109" s="45"/>
      <c r="AZA109" s="45"/>
      <c r="AZB109" s="45"/>
      <c r="AZC109" s="45"/>
      <c r="AZD109" s="45"/>
      <c r="AZE109" s="45"/>
      <c r="AZF109" s="45"/>
      <c r="AZG109" s="45"/>
      <c r="AZH109" s="45"/>
      <c r="AZI109" s="45"/>
      <c r="AZJ109" s="45"/>
      <c r="AZK109" s="45"/>
      <c r="AZL109" s="45"/>
      <c r="AZM109" s="45"/>
      <c r="AZN109" s="45"/>
      <c r="AZO109" s="45"/>
      <c r="AZP109" s="45"/>
      <c r="AZQ109" s="45"/>
      <c r="AZR109" s="45"/>
      <c r="AZS109" s="45"/>
      <c r="AZT109" s="45"/>
      <c r="AZU109" s="45"/>
      <c r="AZV109" s="45"/>
      <c r="AZW109" s="45"/>
      <c r="AZX109" s="45"/>
      <c r="AZY109" s="45"/>
      <c r="AZZ109" s="45"/>
      <c r="BAA109" s="45"/>
      <c r="BAB109" s="45"/>
      <c r="BAC109" s="45"/>
      <c r="BAD109" s="45"/>
      <c r="BAE109" s="45"/>
      <c r="BAF109" s="45"/>
      <c r="BAG109" s="45"/>
      <c r="BAH109" s="45"/>
      <c r="BAI109" s="45"/>
      <c r="BAJ109" s="45"/>
      <c r="BAK109" s="45"/>
      <c r="BAL109" s="45"/>
      <c r="BAM109" s="45"/>
      <c r="BAN109" s="45"/>
      <c r="BAO109" s="45"/>
      <c r="BAP109" s="45"/>
      <c r="BAQ109" s="45"/>
      <c r="BAR109" s="45"/>
      <c r="BAS109" s="45"/>
      <c r="BAT109" s="45"/>
      <c r="BAU109" s="45"/>
      <c r="BAV109" s="45"/>
      <c r="BAW109" s="45"/>
      <c r="BAX109" s="45"/>
      <c r="BAY109" s="45"/>
      <c r="BAZ109" s="45"/>
      <c r="BBA109" s="45"/>
      <c r="BBB109" s="45"/>
      <c r="BBC109" s="45"/>
      <c r="BBD109" s="45"/>
      <c r="BBE109" s="45"/>
      <c r="BBF109" s="45"/>
      <c r="BBG109" s="45"/>
      <c r="BBH109" s="45"/>
      <c r="BBI109" s="45"/>
      <c r="BBJ109" s="45"/>
      <c r="BBK109" s="45"/>
      <c r="BBL109" s="45"/>
      <c r="BBM109" s="45"/>
      <c r="BBN109" s="45"/>
      <c r="BBO109" s="45"/>
      <c r="BBP109" s="45"/>
      <c r="BBQ109" s="45"/>
      <c r="BBR109" s="45"/>
      <c r="BBS109" s="45"/>
      <c r="BBT109" s="45"/>
      <c r="BBU109" s="45"/>
      <c r="BBV109" s="45"/>
      <c r="BBW109" s="45"/>
      <c r="BBX109" s="45"/>
      <c r="BBY109" s="45"/>
      <c r="BBZ109" s="45"/>
      <c r="BCA109" s="45"/>
      <c r="BCB109" s="45"/>
      <c r="BCC109" s="45"/>
      <c r="BCD109" s="45"/>
      <c r="BCE109" s="45"/>
      <c r="BCF109" s="45"/>
      <c r="BCG109" s="45"/>
      <c r="BCH109" s="45"/>
      <c r="BCI109" s="45"/>
      <c r="BCJ109" s="45"/>
      <c r="BCK109" s="45"/>
      <c r="BCL109" s="45"/>
      <c r="BCM109" s="45"/>
      <c r="BCN109" s="45"/>
      <c r="BCO109" s="45"/>
      <c r="BCP109" s="45"/>
      <c r="BCQ109" s="45"/>
      <c r="BCR109" s="45"/>
      <c r="BCS109" s="45"/>
      <c r="BCT109" s="45"/>
      <c r="BCU109" s="45"/>
      <c r="BCV109" s="45"/>
      <c r="BCW109" s="45"/>
      <c r="BCX109" s="45"/>
      <c r="BCY109" s="45"/>
      <c r="BCZ109" s="45"/>
      <c r="BDA109" s="45"/>
      <c r="BDB109" s="45"/>
      <c r="BDC109" s="45"/>
      <c r="BDD109" s="45"/>
      <c r="BDE109" s="45"/>
      <c r="BDF109" s="45"/>
      <c r="BDG109" s="45"/>
      <c r="BDH109" s="45"/>
      <c r="BDI109" s="45"/>
      <c r="BDJ109" s="45"/>
      <c r="BDK109" s="45"/>
      <c r="BDL109" s="45"/>
      <c r="BDM109" s="45"/>
      <c r="BDN109" s="45"/>
      <c r="BDO109" s="45"/>
      <c r="BDP109" s="45"/>
      <c r="BDQ109" s="45"/>
      <c r="BDR109" s="45"/>
      <c r="BDS109" s="45"/>
      <c r="BDT109" s="45"/>
      <c r="BDU109" s="45"/>
      <c r="BDV109" s="45"/>
      <c r="BDW109" s="45"/>
      <c r="BDX109" s="45"/>
      <c r="BDY109" s="45"/>
      <c r="BDZ109" s="45"/>
      <c r="BEA109" s="45"/>
      <c r="BEB109" s="45"/>
      <c r="BEC109" s="45"/>
      <c r="BED109" s="45"/>
      <c r="BEE109" s="45"/>
      <c r="BEF109" s="45"/>
      <c r="BEG109" s="45"/>
      <c r="BEH109" s="45"/>
      <c r="BEI109" s="45"/>
      <c r="BEJ109" s="45"/>
      <c r="BEK109" s="45"/>
      <c r="BEL109" s="45"/>
      <c r="BEM109" s="45"/>
      <c r="BEN109" s="45"/>
      <c r="BEO109" s="45"/>
      <c r="BEP109" s="45"/>
      <c r="BEQ109" s="45"/>
      <c r="BER109" s="45"/>
      <c r="BES109" s="45"/>
      <c r="BET109" s="45"/>
      <c r="BEU109" s="45"/>
      <c r="BEV109" s="45"/>
      <c r="BEW109" s="45"/>
      <c r="BEX109" s="45"/>
      <c r="BEY109" s="45"/>
      <c r="BEZ109" s="45"/>
      <c r="BFA109" s="45"/>
      <c r="BFB109" s="45"/>
      <c r="BFC109" s="45"/>
      <c r="BFD109" s="45"/>
      <c r="BFE109" s="45"/>
      <c r="BFF109" s="45"/>
      <c r="BFG109" s="45"/>
      <c r="BFH109" s="45"/>
      <c r="BFI109" s="45"/>
      <c r="BFJ109" s="45"/>
      <c r="BFK109" s="45"/>
      <c r="BFL109" s="45"/>
      <c r="BFM109" s="45"/>
      <c r="BFN109" s="45"/>
      <c r="BFO109" s="45"/>
      <c r="BFP109" s="45"/>
      <c r="BFQ109" s="45"/>
      <c r="BFR109" s="45"/>
      <c r="BFS109" s="45"/>
      <c r="BFT109" s="45"/>
      <c r="BFU109" s="45"/>
      <c r="BFV109" s="45"/>
      <c r="BFW109" s="45"/>
      <c r="BFX109" s="45"/>
      <c r="BFY109" s="45"/>
      <c r="BFZ109" s="45"/>
      <c r="BGA109" s="45"/>
      <c r="BGB109" s="45"/>
      <c r="BGC109" s="45"/>
      <c r="BGD109" s="45"/>
      <c r="BGE109" s="45"/>
      <c r="BGF109" s="45"/>
      <c r="BGG109" s="45"/>
      <c r="BGH109" s="45"/>
      <c r="BGI109" s="45"/>
      <c r="BGJ109" s="45"/>
      <c r="BGK109" s="45"/>
      <c r="BGL109" s="45"/>
      <c r="BGM109" s="45"/>
      <c r="BGN109" s="45"/>
      <c r="BGO109" s="45"/>
      <c r="BGP109" s="45"/>
      <c r="BGQ109" s="45"/>
      <c r="BGR109" s="45"/>
      <c r="BGS109" s="45"/>
      <c r="BGT109" s="45"/>
      <c r="BGU109" s="45"/>
      <c r="BGV109" s="45"/>
      <c r="BGW109" s="45"/>
      <c r="BGX109" s="45"/>
      <c r="BGY109" s="45"/>
      <c r="BGZ109" s="45"/>
      <c r="BHA109" s="45"/>
      <c r="BHB109" s="45"/>
      <c r="BHC109" s="45"/>
      <c r="BHD109" s="45"/>
      <c r="BHE109" s="45"/>
      <c r="BHF109" s="45"/>
      <c r="BHG109" s="45"/>
      <c r="BHH109" s="45"/>
      <c r="BHI109" s="45"/>
      <c r="BHJ109" s="45"/>
      <c r="BHK109" s="45"/>
      <c r="BHL109" s="45"/>
      <c r="BHM109" s="45"/>
      <c r="BHN109" s="45"/>
      <c r="BHO109" s="45"/>
      <c r="BHP109" s="45"/>
      <c r="BHQ109" s="45"/>
      <c r="BHR109" s="45"/>
      <c r="BHS109" s="45"/>
      <c r="BHT109" s="45"/>
      <c r="BHU109" s="45"/>
      <c r="BHV109" s="45"/>
      <c r="BHW109" s="45"/>
      <c r="BHX109" s="45"/>
      <c r="BHY109" s="45"/>
      <c r="BHZ109" s="45"/>
      <c r="BIA109" s="45"/>
      <c r="BIB109" s="45"/>
      <c r="BIC109" s="45"/>
      <c r="BID109" s="45"/>
      <c r="BIE109" s="45"/>
      <c r="BIF109" s="45"/>
      <c r="BIG109" s="45"/>
      <c r="BIH109" s="45"/>
      <c r="BII109" s="45"/>
      <c r="BIJ109" s="45"/>
      <c r="BIK109" s="45"/>
      <c r="BIL109" s="45"/>
      <c r="BIM109" s="45"/>
      <c r="BIN109" s="45"/>
      <c r="BIO109" s="45"/>
      <c r="BIP109" s="45"/>
      <c r="BIQ109" s="45"/>
      <c r="BIR109" s="45"/>
      <c r="BIS109" s="45"/>
      <c r="BIT109" s="45"/>
      <c r="BIU109" s="45"/>
      <c r="BIV109" s="45"/>
      <c r="BIW109" s="45"/>
      <c r="BIX109" s="45"/>
      <c r="BIY109" s="45"/>
      <c r="BIZ109" s="45"/>
      <c r="BJA109" s="45"/>
      <c r="BJB109" s="45"/>
      <c r="BJC109" s="45"/>
      <c r="BJD109" s="45"/>
      <c r="BJE109" s="45"/>
      <c r="BJF109" s="45"/>
      <c r="BJG109" s="45"/>
      <c r="BJH109" s="45"/>
      <c r="BJI109" s="45"/>
      <c r="BJJ109" s="45"/>
      <c r="BJK109" s="45"/>
      <c r="BJL109" s="45"/>
      <c r="BJM109" s="45"/>
      <c r="BJN109" s="45"/>
      <c r="BJO109" s="45"/>
      <c r="BJP109" s="45"/>
      <c r="BJQ109" s="45"/>
      <c r="BJR109" s="45"/>
      <c r="BJS109" s="45"/>
      <c r="BJT109" s="45"/>
      <c r="BJU109" s="45"/>
      <c r="BJV109" s="45"/>
      <c r="BJW109" s="45"/>
      <c r="BJX109" s="45"/>
      <c r="BJY109" s="45"/>
      <c r="BJZ109" s="45"/>
      <c r="BKA109" s="45"/>
      <c r="BKB109" s="45"/>
      <c r="BKC109" s="45"/>
      <c r="BKD109" s="45"/>
      <c r="BKE109" s="45"/>
      <c r="BKF109" s="45"/>
      <c r="BKG109" s="45"/>
      <c r="BKH109" s="45"/>
      <c r="BKI109" s="45"/>
      <c r="BKJ109" s="45"/>
      <c r="BKK109" s="45"/>
      <c r="BKL109" s="45"/>
      <c r="BKM109" s="45"/>
      <c r="BKN109" s="45"/>
      <c r="BKO109" s="45"/>
      <c r="BKP109" s="45"/>
      <c r="BKQ109" s="45"/>
      <c r="BKR109" s="45"/>
      <c r="BKS109" s="45"/>
      <c r="BKT109" s="45"/>
      <c r="BKU109" s="45"/>
      <c r="BKV109" s="45"/>
      <c r="BKW109" s="45"/>
      <c r="BKX109" s="45"/>
      <c r="BKY109" s="45"/>
      <c r="BKZ109" s="45"/>
      <c r="BLA109" s="45"/>
      <c r="BLB109" s="45"/>
      <c r="BLC109" s="45"/>
      <c r="BLD109" s="45"/>
      <c r="BLE109" s="45"/>
      <c r="BLF109" s="45"/>
      <c r="BLG109" s="45"/>
      <c r="BLH109" s="45"/>
      <c r="BLI109" s="45"/>
      <c r="BLJ109" s="45"/>
      <c r="BLK109" s="45"/>
      <c r="BLL109" s="45"/>
      <c r="BLM109" s="45"/>
      <c r="BLN109" s="45"/>
      <c r="BLO109" s="45"/>
      <c r="BLP109" s="45"/>
      <c r="BLQ109" s="45"/>
      <c r="BLR109" s="45"/>
      <c r="BLS109" s="45"/>
      <c r="BLT109" s="45"/>
      <c r="BLU109" s="45"/>
      <c r="BLV109" s="45"/>
      <c r="BLW109" s="45"/>
      <c r="BLX109" s="45"/>
      <c r="BLY109" s="45"/>
      <c r="BLZ109" s="45"/>
      <c r="BMA109" s="45"/>
      <c r="BMB109" s="45"/>
      <c r="BMC109" s="45"/>
      <c r="BMD109" s="45"/>
      <c r="BME109" s="45"/>
      <c r="BMF109" s="45"/>
      <c r="BMG109" s="45"/>
      <c r="BMH109" s="45"/>
      <c r="BMI109" s="45"/>
      <c r="BMJ109" s="45"/>
      <c r="BMK109" s="45"/>
      <c r="BML109" s="45"/>
      <c r="BMM109" s="45"/>
      <c r="BMN109" s="45"/>
      <c r="BMO109" s="45"/>
      <c r="BMP109" s="45"/>
      <c r="BMQ109" s="45"/>
      <c r="BMR109" s="45"/>
      <c r="BMS109" s="45"/>
      <c r="BMT109" s="45"/>
      <c r="BMU109" s="45"/>
      <c r="BMV109" s="45"/>
      <c r="BMW109" s="45"/>
      <c r="BMX109" s="45"/>
      <c r="BMY109" s="45"/>
      <c r="BMZ109" s="45"/>
      <c r="BNA109" s="45"/>
      <c r="BNB109" s="45"/>
      <c r="BNC109" s="45"/>
      <c r="BND109" s="45"/>
      <c r="BNE109" s="45"/>
      <c r="BNF109" s="45"/>
      <c r="BNG109" s="45"/>
      <c r="BNH109" s="45"/>
      <c r="BNI109" s="45"/>
      <c r="BNJ109" s="45"/>
      <c r="BNK109" s="45"/>
      <c r="BNL109" s="45"/>
      <c r="BNM109" s="45"/>
      <c r="BNN109" s="45"/>
      <c r="BNO109" s="45"/>
      <c r="BNP109" s="45"/>
      <c r="BNQ109" s="45"/>
      <c r="BNR109" s="45"/>
      <c r="BNS109" s="45"/>
      <c r="BNT109" s="45"/>
      <c r="BNU109" s="45"/>
      <c r="BNV109" s="45"/>
      <c r="BNW109" s="45"/>
      <c r="BNX109" s="45"/>
      <c r="BNY109" s="45"/>
      <c r="BNZ109" s="45"/>
      <c r="BOA109" s="45"/>
      <c r="BOB109" s="45"/>
      <c r="BOC109" s="45"/>
      <c r="BOD109" s="45"/>
      <c r="BOE109" s="45"/>
      <c r="BOF109" s="45"/>
      <c r="BOG109" s="45"/>
      <c r="BOH109" s="45"/>
      <c r="BOI109" s="45"/>
      <c r="BOJ109" s="45"/>
      <c r="BOK109" s="45"/>
      <c r="BOL109" s="45"/>
      <c r="BOM109" s="45"/>
      <c r="BON109" s="45"/>
      <c r="BOO109" s="45"/>
      <c r="BOP109" s="45"/>
      <c r="BOQ109" s="45"/>
      <c r="BOR109" s="45"/>
      <c r="BOS109" s="45"/>
      <c r="BOT109" s="45"/>
      <c r="BOU109" s="45"/>
      <c r="BOV109" s="45"/>
      <c r="BOW109" s="45"/>
      <c r="BOX109" s="45"/>
      <c r="BOY109" s="45"/>
      <c r="BOZ109" s="45"/>
      <c r="BPA109" s="45"/>
      <c r="BPB109" s="45"/>
      <c r="BPC109" s="45"/>
      <c r="BPD109" s="45"/>
      <c r="BPE109" s="45"/>
      <c r="BPF109" s="45"/>
      <c r="BPG109" s="45"/>
      <c r="BPH109" s="45"/>
      <c r="BPI109" s="45"/>
      <c r="BPJ109" s="45"/>
      <c r="BPK109" s="45"/>
      <c r="BPL109" s="45"/>
      <c r="BPM109" s="45"/>
      <c r="BPN109" s="45"/>
      <c r="BPO109" s="45"/>
      <c r="BPP109" s="45"/>
      <c r="BPQ109" s="45"/>
      <c r="BPR109" s="45"/>
      <c r="BPS109" s="45"/>
      <c r="BPT109" s="45"/>
      <c r="BPU109" s="45"/>
      <c r="BPV109" s="45"/>
      <c r="BPW109" s="45"/>
      <c r="BPX109" s="45"/>
      <c r="BPY109" s="45"/>
      <c r="BPZ109" s="45"/>
      <c r="BQA109" s="45"/>
      <c r="BQB109" s="45"/>
      <c r="BQC109" s="45"/>
      <c r="BQD109" s="45"/>
      <c r="BQE109" s="45"/>
      <c r="BQF109" s="45"/>
      <c r="BQG109" s="45"/>
      <c r="BQH109" s="45"/>
      <c r="BQI109" s="45"/>
      <c r="BQJ109" s="45"/>
      <c r="BQK109" s="45"/>
      <c r="BQL109" s="45"/>
      <c r="BQM109" s="45"/>
      <c r="BQN109" s="45"/>
      <c r="BQO109" s="45"/>
      <c r="BQP109" s="45"/>
      <c r="BQQ109" s="45"/>
      <c r="BQR109" s="45"/>
      <c r="BQS109" s="45"/>
      <c r="BQT109" s="45"/>
      <c r="BQU109" s="45"/>
      <c r="BQV109" s="45"/>
      <c r="BQW109" s="45"/>
      <c r="BQX109" s="45"/>
      <c r="BQY109" s="45"/>
      <c r="BQZ109" s="45"/>
      <c r="BRA109" s="45"/>
      <c r="BRB109" s="45"/>
      <c r="BRC109" s="45"/>
      <c r="BRD109" s="45"/>
      <c r="BRE109" s="45"/>
      <c r="BRF109" s="45"/>
      <c r="BRG109" s="45"/>
      <c r="BRH109" s="45"/>
      <c r="BRI109" s="45"/>
      <c r="BRJ109" s="45"/>
      <c r="BRK109" s="45"/>
      <c r="BRL109" s="45"/>
      <c r="BRM109" s="45"/>
      <c r="BRN109" s="45"/>
      <c r="BRO109" s="45"/>
      <c r="BRP109" s="45"/>
      <c r="BRQ109" s="45"/>
      <c r="BRR109" s="45"/>
      <c r="BRS109" s="45"/>
      <c r="BRT109" s="45"/>
      <c r="BRU109" s="45"/>
      <c r="BRV109" s="45"/>
      <c r="BRW109" s="45"/>
      <c r="BRX109" s="45"/>
      <c r="BRY109" s="45"/>
      <c r="BRZ109" s="45"/>
      <c r="BSA109" s="45"/>
      <c r="BSB109" s="45"/>
      <c r="BSC109" s="45"/>
      <c r="BSD109" s="45"/>
      <c r="BSE109" s="45"/>
      <c r="BSF109" s="45"/>
      <c r="BSG109" s="45"/>
      <c r="BSH109" s="45"/>
      <c r="BSI109" s="45"/>
      <c r="BSJ109" s="45"/>
      <c r="BSK109" s="45"/>
      <c r="BSL109" s="45"/>
      <c r="BSM109" s="45"/>
      <c r="BSN109" s="45"/>
      <c r="BSO109" s="45"/>
      <c r="BSP109" s="45"/>
      <c r="BSQ109" s="45"/>
      <c r="BSR109" s="45"/>
      <c r="BSS109" s="45"/>
      <c r="BST109" s="45"/>
      <c r="BSU109" s="45"/>
      <c r="BSV109" s="45"/>
      <c r="BSW109" s="45"/>
      <c r="BSX109" s="45"/>
      <c r="BSY109" s="45"/>
      <c r="BSZ109" s="45"/>
      <c r="BTA109" s="45"/>
      <c r="BTB109" s="45"/>
      <c r="BTC109" s="45"/>
      <c r="BTD109" s="45"/>
      <c r="BTE109" s="45"/>
      <c r="BTF109" s="45"/>
      <c r="BTG109" s="45"/>
      <c r="BTH109" s="45"/>
      <c r="BTI109" s="45"/>
      <c r="BTJ109" s="45"/>
      <c r="BTK109" s="45"/>
      <c r="BTL109" s="45"/>
      <c r="BTM109" s="45"/>
      <c r="BTN109" s="45"/>
      <c r="BTO109" s="45"/>
      <c r="BTP109" s="45"/>
      <c r="BTQ109" s="45"/>
      <c r="BTR109" s="45"/>
      <c r="BTS109" s="45"/>
      <c r="BTT109" s="45"/>
      <c r="BTU109" s="45"/>
      <c r="BTV109" s="45"/>
      <c r="BTW109" s="45"/>
      <c r="BTX109" s="45"/>
      <c r="BTY109" s="45"/>
      <c r="BTZ109" s="45"/>
      <c r="BUA109" s="45"/>
      <c r="BUB109" s="45"/>
      <c r="BUC109" s="45"/>
      <c r="BUD109" s="45"/>
      <c r="BUE109" s="45"/>
      <c r="BUF109" s="45"/>
      <c r="BUG109" s="45"/>
      <c r="BUH109" s="45"/>
      <c r="BUI109" s="45"/>
      <c r="BUJ109" s="45"/>
      <c r="BUK109" s="45"/>
      <c r="BUL109" s="45"/>
      <c r="BUM109" s="45"/>
      <c r="BUN109" s="45"/>
      <c r="BUO109" s="45"/>
      <c r="BUP109" s="45"/>
      <c r="BUQ109" s="45"/>
      <c r="BUR109" s="45"/>
      <c r="BUS109" s="45"/>
      <c r="BUT109" s="45"/>
      <c r="BUU109" s="45"/>
      <c r="BUV109" s="45"/>
      <c r="BUW109" s="45"/>
      <c r="BUX109" s="45"/>
      <c r="BUY109" s="45"/>
      <c r="BUZ109" s="45"/>
      <c r="BVA109" s="45"/>
      <c r="BVB109" s="45"/>
      <c r="BVC109" s="45"/>
      <c r="BVD109" s="45"/>
      <c r="BVE109" s="45"/>
      <c r="BVF109" s="45"/>
      <c r="BVG109" s="45"/>
      <c r="BVH109" s="45"/>
      <c r="BVI109" s="45"/>
      <c r="BVJ109" s="45"/>
      <c r="BVK109" s="45"/>
      <c r="BVL109" s="45"/>
      <c r="BVM109" s="45"/>
      <c r="BVN109" s="45"/>
      <c r="BVO109" s="45"/>
      <c r="BVP109" s="45"/>
      <c r="BVQ109" s="45"/>
      <c r="BVR109" s="45"/>
      <c r="BVS109" s="45"/>
      <c r="BVT109" s="45"/>
      <c r="BVU109" s="45"/>
      <c r="BVV109" s="45"/>
      <c r="BVW109" s="45"/>
      <c r="BVX109" s="45"/>
      <c r="BVY109" s="45"/>
      <c r="BVZ109" s="45"/>
      <c r="BWA109" s="45"/>
      <c r="BWB109" s="45"/>
      <c r="BWC109" s="45"/>
      <c r="BWD109" s="45"/>
      <c r="BWE109" s="45"/>
      <c r="BWF109" s="45"/>
      <c r="BWG109" s="45"/>
      <c r="BWH109" s="45"/>
      <c r="BWI109" s="45"/>
      <c r="BWJ109" s="45"/>
      <c r="BWK109" s="45"/>
      <c r="BWL109" s="45"/>
      <c r="BWM109" s="45"/>
      <c r="BWN109" s="45"/>
      <c r="BWO109" s="45"/>
      <c r="BWP109" s="45"/>
      <c r="BWQ109" s="45"/>
      <c r="BWR109" s="45"/>
      <c r="BWS109" s="45"/>
      <c r="BWT109" s="45"/>
      <c r="BWU109" s="45"/>
      <c r="BWV109" s="45"/>
      <c r="BWW109" s="45"/>
      <c r="BWX109" s="45"/>
      <c r="BWY109" s="45"/>
      <c r="BWZ109" s="45"/>
      <c r="BXA109" s="45"/>
      <c r="BXB109" s="45"/>
      <c r="BXC109" s="45"/>
      <c r="BXD109" s="45"/>
      <c r="BXE109" s="45"/>
      <c r="BXF109" s="45"/>
      <c r="BXG109" s="45"/>
      <c r="BXH109" s="45"/>
      <c r="BXI109" s="45"/>
      <c r="BXJ109" s="45"/>
      <c r="BXK109" s="45"/>
      <c r="BXL109" s="45"/>
      <c r="BXM109" s="45"/>
      <c r="BXN109" s="45"/>
      <c r="BXO109" s="45"/>
      <c r="BXP109" s="45"/>
      <c r="BXQ109" s="45"/>
      <c r="BXR109" s="45"/>
      <c r="BXS109" s="45"/>
      <c r="BXT109" s="45"/>
      <c r="BXU109" s="45"/>
      <c r="BXV109" s="45"/>
      <c r="BXW109" s="45"/>
      <c r="BXX109" s="45"/>
      <c r="BXY109" s="45"/>
      <c r="BXZ109" s="45"/>
      <c r="BYA109" s="45"/>
      <c r="BYB109" s="45"/>
      <c r="BYC109" s="45"/>
      <c r="BYD109" s="45"/>
      <c r="BYE109" s="45"/>
      <c r="BYF109" s="45"/>
      <c r="BYG109" s="45"/>
      <c r="BYH109" s="45"/>
      <c r="BYI109" s="45"/>
      <c r="BYJ109" s="45"/>
      <c r="BYK109" s="45"/>
      <c r="BYL109" s="45"/>
      <c r="BYM109" s="45"/>
      <c r="BYN109" s="45"/>
      <c r="BYO109" s="45"/>
      <c r="BYP109" s="45"/>
      <c r="BYQ109" s="45"/>
      <c r="BYR109" s="45"/>
      <c r="BYS109" s="45"/>
      <c r="BYT109" s="45"/>
      <c r="BYU109" s="45"/>
      <c r="BYV109" s="45"/>
      <c r="BYW109" s="45"/>
      <c r="BYX109" s="45"/>
      <c r="BYY109" s="45"/>
      <c r="BYZ109" s="45"/>
      <c r="BZA109" s="45"/>
      <c r="BZB109" s="45"/>
      <c r="BZC109" s="45"/>
      <c r="BZD109" s="45"/>
      <c r="BZE109" s="45"/>
      <c r="BZF109" s="45"/>
      <c r="BZG109" s="45"/>
      <c r="BZH109" s="45"/>
      <c r="BZI109" s="45"/>
      <c r="BZJ109" s="45"/>
      <c r="BZK109" s="45"/>
      <c r="BZL109" s="45"/>
      <c r="BZM109" s="45"/>
      <c r="BZN109" s="45"/>
      <c r="BZO109" s="45"/>
      <c r="BZP109" s="45"/>
      <c r="BZQ109" s="45"/>
      <c r="BZR109" s="45"/>
      <c r="BZS109" s="45"/>
      <c r="BZT109" s="45"/>
      <c r="BZU109" s="45"/>
      <c r="BZV109" s="45"/>
      <c r="BZW109" s="45"/>
      <c r="BZX109" s="45"/>
      <c r="BZY109" s="45"/>
      <c r="BZZ109" s="45"/>
      <c r="CAA109" s="45"/>
      <c r="CAB109" s="45"/>
      <c r="CAC109" s="45"/>
      <c r="CAD109" s="45"/>
      <c r="CAE109" s="45"/>
      <c r="CAF109" s="45"/>
      <c r="CAG109" s="45"/>
      <c r="CAH109" s="45"/>
      <c r="CAI109" s="45"/>
      <c r="CAJ109" s="45"/>
      <c r="CAK109" s="45"/>
      <c r="CAL109" s="45"/>
      <c r="CAM109" s="45"/>
      <c r="CAN109" s="45"/>
      <c r="CAO109" s="45"/>
      <c r="CAP109" s="45"/>
      <c r="CAQ109" s="45"/>
      <c r="CAR109" s="45"/>
      <c r="CAS109" s="45"/>
      <c r="CAT109" s="45"/>
      <c r="CAU109" s="45"/>
      <c r="CAV109" s="45"/>
      <c r="CAW109" s="45"/>
      <c r="CAX109" s="45"/>
      <c r="CAY109" s="45"/>
      <c r="CAZ109" s="45"/>
      <c r="CBA109" s="45"/>
      <c r="CBB109" s="45"/>
      <c r="CBC109" s="45"/>
      <c r="CBD109" s="45"/>
      <c r="CBE109" s="45"/>
      <c r="CBF109" s="45"/>
      <c r="CBG109" s="45"/>
      <c r="CBH109" s="45"/>
      <c r="CBI109" s="45"/>
      <c r="CBJ109" s="45"/>
      <c r="CBK109" s="45"/>
      <c r="CBL109" s="45"/>
      <c r="CBM109" s="45"/>
      <c r="CBN109" s="45"/>
      <c r="CBO109" s="45"/>
      <c r="CBP109" s="45"/>
      <c r="CBQ109" s="45"/>
      <c r="CBR109" s="45"/>
      <c r="CBS109" s="45"/>
      <c r="CBT109" s="45"/>
      <c r="CBU109" s="45"/>
      <c r="CBV109" s="45"/>
      <c r="CBW109" s="45"/>
      <c r="CBX109" s="45"/>
      <c r="CBY109" s="45"/>
      <c r="CBZ109" s="45"/>
      <c r="CCA109" s="45"/>
      <c r="CCB109" s="45"/>
      <c r="CCC109" s="45"/>
      <c r="CCD109" s="45"/>
      <c r="CCE109" s="45"/>
      <c r="CCF109" s="45"/>
      <c r="CCG109" s="45"/>
      <c r="CCH109" s="45"/>
      <c r="CCI109" s="45"/>
      <c r="CCJ109" s="45"/>
      <c r="CCK109" s="45"/>
      <c r="CCL109" s="45"/>
      <c r="CCM109" s="45"/>
      <c r="CCN109" s="45"/>
      <c r="CCO109" s="45"/>
      <c r="CCP109" s="45"/>
      <c r="CCQ109" s="45"/>
      <c r="CCR109" s="45"/>
      <c r="CCS109" s="45"/>
      <c r="CCT109" s="45"/>
      <c r="CCU109" s="45"/>
      <c r="CCV109" s="45"/>
      <c r="CCW109" s="45"/>
      <c r="CCX109" s="45"/>
      <c r="CCY109" s="45"/>
      <c r="CCZ109" s="45"/>
      <c r="CDA109" s="45"/>
      <c r="CDB109" s="45"/>
      <c r="CDC109" s="45"/>
      <c r="CDD109" s="45"/>
      <c r="CDE109" s="45"/>
      <c r="CDF109" s="45"/>
      <c r="CDG109" s="45"/>
      <c r="CDH109" s="45"/>
      <c r="CDI109" s="45"/>
      <c r="CDJ109" s="45"/>
      <c r="CDK109" s="45"/>
      <c r="CDL109" s="45"/>
      <c r="CDM109" s="45"/>
      <c r="CDN109" s="45"/>
      <c r="CDO109" s="45"/>
      <c r="CDP109" s="45"/>
      <c r="CDQ109" s="45"/>
      <c r="CDR109" s="45"/>
      <c r="CDS109" s="45"/>
      <c r="CDT109" s="45"/>
      <c r="CDU109" s="45"/>
      <c r="CDV109" s="45"/>
      <c r="CDW109" s="45"/>
      <c r="CDX109" s="45"/>
      <c r="CDY109" s="45"/>
      <c r="CDZ109" s="45"/>
      <c r="CEA109" s="45"/>
      <c r="CEB109" s="45"/>
      <c r="CEC109" s="45"/>
      <c r="CED109" s="45"/>
      <c r="CEE109" s="45"/>
      <c r="CEF109" s="45"/>
      <c r="CEG109" s="45"/>
      <c r="CEH109" s="45"/>
      <c r="CEI109" s="45"/>
      <c r="CEJ109" s="45"/>
      <c r="CEK109" s="45"/>
      <c r="CEL109" s="45"/>
      <c r="CEM109" s="45"/>
      <c r="CEN109" s="45"/>
      <c r="CEO109" s="45"/>
      <c r="CEP109" s="45"/>
      <c r="CEQ109" s="45"/>
      <c r="CER109" s="45"/>
      <c r="CES109" s="45"/>
      <c r="CET109" s="45"/>
      <c r="CEU109" s="45"/>
      <c r="CEV109" s="45"/>
      <c r="CEW109" s="45"/>
      <c r="CEX109" s="45"/>
      <c r="CEY109" s="45"/>
      <c r="CEZ109" s="45"/>
      <c r="CFA109" s="45"/>
      <c r="CFB109" s="45"/>
      <c r="CFC109" s="45"/>
      <c r="CFD109" s="45"/>
      <c r="CFE109" s="45"/>
      <c r="CFF109" s="45"/>
      <c r="CFG109" s="45"/>
      <c r="CFH109" s="45"/>
      <c r="CFI109" s="45"/>
      <c r="CFJ109" s="45"/>
      <c r="CFK109" s="45"/>
      <c r="CFL109" s="45"/>
      <c r="CFM109" s="45"/>
      <c r="CFN109" s="45"/>
      <c r="CFO109" s="45"/>
      <c r="CFP109" s="45"/>
      <c r="CFQ109" s="45"/>
      <c r="CFR109" s="45"/>
      <c r="CFS109" s="45"/>
      <c r="CFT109" s="45"/>
      <c r="CFU109" s="45"/>
      <c r="CFV109" s="45"/>
      <c r="CFW109" s="45"/>
      <c r="CFX109" s="45"/>
      <c r="CFY109" s="45"/>
      <c r="CFZ109" s="45"/>
      <c r="CGA109" s="45"/>
      <c r="CGB109" s="45"/>
      <c r="CGC109" s="45"/>
      <c r="CGD109" s="45"/>
      <c r="CGE109" s="45"/>
      <c r="CGF109" s="45"/>
      <c r="CGG109" s="45"/>
      <c r="CGH109" s="45"/>
      <c r="CGI109" s="45"/>
      <c r="CGJ109" s="45"/>
      <c r="CGK109" s="45"/>
      <c r="CGL109" s="45"/>
      <c r="CGM109" s="45"/>
      <c r="CGN109" s="45"/>
      <c r="CGO109" s="45"/>
      <c r="CGP109" s="45"/>
      <c r="CGQ109" s="45"/>
      <c r="CGR109" s="45"/>
      <c r="CGS109" s="45"/>
      <c r="CGT109" s="45"/>
      <c r="CGU109" s="45"/>
      <c r="CGV109" s="45"/>
      <c r="CGW109" s="45"/>
      <c r="CGX109" s="45"/>
      <c r="CGY109" s="45"/>
      <c r="CGZ109" s="45"/>
      <c r="CHA109" s="45"/>
      <c r="CHB109" s="45"/>
      <c r="CHC109" s="45"/>
      <c r="CHD109" s="45"/>
      <c r="CHE109" s="45"/>
      <c r="CHF109" s="45"/>
      <c r="CHG109" s="45"/>
      <c r="CHH109" s="45"/>
      <c r="CHI109" s="45"/>
      <c r="CHJ109" s="45"/>
      <c r="CHK109" s="45"/>
      <c r="CHL109" s="45"/>
      <c r="CHM109" s="45"/>
      <c r="CHN109" s="45"/>
      <c r="CHO109" s="45"/>
      <c r="CHP109" s="45"/>
      <c r="CHQ109" s="45"/>
      <c r="CHR109" s="45"/>
      <c r="CHS109" s="45"/>
      <c r="CHT109" s="45"/>
      <c r="CHU109" s="45"/>
      <c r="CHV109" s="45"/>
      <c r="CHW109" s="45"/>
      <c r="CHX109" s="45"/>
      <c r="CHY109" s="45"/>
      <c r="CHZ109" s="45"/>
      <c r="CIA109" s="45"/>
      <c r="CIB109" s="45"/>
      <c r="CIC109" s="45"/>
      <c r="CID109" s="45"/>
      <c r="CIE109" s="45"/>
      <c r="CIF109" s="45"/>
      <c r="CIG109" s="45"/>
      <c r="CIH109" s="45"/>
      <c r="CII109" s="45"/>
      <c r="CIJ109" s="45"/>
      <c r="CIK109" s="45"/>
      <c r="CIL109" s="45"/>
      <c r="CIM109" s="45"/>
      <c r="CIN109" s="45"/>
      <c r="CIO109" s="45"/>
      <c r="CIP109" s="45"/>
      <c r="CIQ109" s="45"/>
      <c r="CIR109" s="45"/>
      <c r="CIS109" s="45"/>
      <c r="CIT109" s="45"/>
      <c r="CIU109" s="45"/>
      <c r="CIV109" s="45"/>
      <c r="CIW109" s="45"/>
      <c r="CIX109" s="45"/>
      <c r="CIY109" s="45"/>
      <c r="CIZ109" s="45"/>
      <c r="CJA109" s="45"/>
      <c r="CJB109" s="45"/>
      <c r="CJC109" s="45"/>
      <c r="CJD109" s="45"/>
      <c r="CJE109" s="45"/>
      <c r="CJF109" s="45"/>
      <c r="CJG109" s="45"/>
      <c r="CJH109" s="45"/>
      <c r="CJI109" s="45"/>
      <c r="CJJ109" s="45"/>
      <c r="CJK109" s="45"/>
      <c r="CJL109" s="45"/>
      <c r="CJM109" s="45"/>
      <c r="CJN109" s="45"/>
      <c r="CJO109" s="45"/>
      <c r="CJP109" s="45"/>
      <c r="CJQ109" s="45"/>
      <c r="CJR109" s="45"/>
      <c r="CJS109" s="45"/>
      <c r="CJT109" s="45"/>
      <c r="CJU109" s="45"/>
      <c r="CJV109" s="45"/>
      <c r="CJW109" s="45"/>
      <c r="CJX109" s="45"/>
      <c r="CJY109" s="45"/>
      <c r="CJZ109" s="45"/>
      <c r="CKA109" s="45"/>
      <c r="CKB109" s="45"/>
      <c r="CKC109" s="45"/>
      <c r="CKD109" s="45"/>
      <c r="CKE109" s="45"/>
      <c r="CKF109" s="45"/>
      <c r="CKG109" s="45"/>
      <c r="CKH109" s="45"/>
      <c r="CKI109" s="45"/>
      <c r="CKJ109" s="45"/>
      <c r="CKK109" s="45"/>
      <c r="CKL109" s="45"/>
      <c r="CKM109" s="45"/>
      <c r="CKN109" s="45"/>
      <c r="CKO109" s="45"/>
      <c r="CKP109" s="45"/>
      <c r="CKQ109" s="45"/>
      <c r="CKR109" s="45"/>
      <c r="CKS109" s="45"/>
      <c r="CKT109" s="45"/>
      <c r="CKU109" s="45"/>
      <c r="CKV109" s="45"/>
      <c r="CKW109" s="45"/>
      <c r="CKX109" s="45"/>
      <c r="CKY109" s="45"/>
      <c r="CKZ109" s="45"/>
      <c r="CLA109" s="45"/>
      <c r="CLB109" s="45"/>
      <c r="CLC109" s="45"/>
      <c r="CLD109" s="45"/>
      <c r="CLE109" s="45"/>
      <c r="CLF109" s="45"/>
      <c r="CLG109" s="45"/>
      <c r="CLH109" s="45"/>
      <c r="CLI109" s="45"/>
      <c r="CLJ109" s="45"/>
      <c r="CLK109" s="45"/>
      <c r="CLL109" s="45"/>
      <c r="CLM109" s="45"/>
      <c r="CLN109" s="45"/>
      <c r="CLO109" s="45"/>
      <c r="CLP109" s="45"/>
      <c r="CLQ109" s="45"/>
      <c r="CLR109" s="45"/>
      <c r="CLS109" s="45"/>
      <c r="CLT109" s="45"/>
      <c r="CLU109" s="45"/>
      <c r="CLV109" s="45"/>
      <c r="CLW109" s="45"/>
      <c r="CLX109" s="45"/>
      <c r="CLY109" s="45"/>
      <c r="CLZ109" s="45"/>
      <c r="CMA109" s="45"/>
      <c r="CMB109" s="45"/>
      <c r="CMC109" s="45"/>
      <c r="CMD109" s="45"/>
      <c r="CME109" s="45"/>
      <c r="CMF109" s="45"/>
      <c r="CMG109" s="45"/>
      <c r="CMH109" s="45"/>
      <c r="CMI109" s="45"/>
      <c r="CMJ109" s="45"/>
      <c r="CMK109" s="45"/>
      <c r="CML109" s="45"/>
      <c r="CMM109" s="45"/>
      <c r="CMN109" s="45"/>
      <c r="CMO109" s="45"/>
      <c r="CMP109" s="45"/>
      <c r="CMQ109" s="45"/>
      <c r="CMR109" s="45"/>
      <c r="CMS109" s="45"/>
      <c r="CMT109" s="45"/>
      <c r="CMU109" s="45"/>
      <c r="CMV109" s="45"/>
      <c r="CMW109" s="45"/>
      <c r="CMX109" s="45"/>
      <c r="CMY109" s="45"/>
      <c r="CMZ109" s="45"/>
      <c r="CNA109" s="45"/>
      <c r="CNB109" s="45"/>
      <c r="CNC109" s="45"/>
      <c r="CND109" s="45"/>
      <c r="CNE109" s="45"/>
      <c r="CNF109" s="45"/>
      <c r="CNG109" s="45"/>
      <c r="CNH109" s="45"/>
      <c r="CNI109" s="45"/>
      <c r="CNJ109" s="45"/>
      <c r="CNK109" s="45"/>
      <c r="CNL109" s="45"/>
      <c r="CNM109" s="45"/>
      <c r="CNN109" s="45"/>
      <c r="CNO109" s="45"/>
      <c r="CNP109" s="45"/>
      <c r="CNQ109" s="45"/>
      <c r="CNR109" s="45"/>
      <c r="CNS109" s="45"/>
      <c r="CNT109" s="45"/>
      <c r="CNU109" s="45"/>
      <c r="CNV109" s="45"/>
      <c r="CNW109" s="45"/>
      <c r="CNX109" s="45"/>
      <c r="CNY109" s="45"/>
      <c r="CNZ109" s="45"/>
      <c r="COA109" s="45"/>
      <c r="COB109" s="45"/>
      <c r="COC109" s="45"/>
      <c r="COD109" s="45"/>
      <c r="COE109" s="45"/>
      <c r="COF109" s="45"/>
      <c r="COG109" s="45"/>
      <c r="COH109" s="45"/>
      <c r="COI109" s="45"/>
      <c r="COJ109" s="45"/>
      <c r="COK109" s="45"/>
      <c r="COL109" s="45"/>
      <c r="COM109" s="45"/>
      <c r="CON109" s="45"/>
      <c r="COO109" s="45"/>
      <c r="COP109" s="45"/>
      <c r="COQ109" s="45"/>
      <c r="COR109" s="45"/>
      <c r="COS109" s="45"/>
      <c r="COT109" s="45"/>
      <c r="COU109" s="45"/>
      <c r="COV109" s="45"/>
      <c r="COW109" s="45"/>
      <c r="COX109" s="45"/>
      <c r="COY109" s="45"/>
      <c r="COZ109" s="45"/>
      <c r="CPA109" s="45"/>
      <c r="CPB109" s="45"/>
      <c r="CPC109" s="45"/>
      <c r="CPD109" s="45"/>
      <c r="CPE109" s="45"/>
      <c r="CPF109" s="45"/>
      <c r="CPG109" s="45"/>
      <c r="CPH109" s="45"/>
      <c r="CPI109" s="45"/>
      <c r="CPJ109" s="45"/>
      <c r="CPK109" s="45"/>
      <c r="CPL109" s="45"/>
      <c r="CPM109" s="45"/>
      <c r="CPN109" s="45"/>
      <c r="CPO109" s="45"/>
      <c r="CPP109" s="45"/>
      <c r="CPQ109" s="45"/>
      <c r="CPR109" s="45"/>
      <c r="CPS109" s="45"/>
      <c r="CPT109" s="45"/>
      <c r="CPU109" s="45"/>
      <c r="CPV109" s="45"/>
      <c r="CPW109" s="45"/>
      <c r="CPX109" s="45"/>
      <c r="CPY109" s="45"/>
      <c r="CPZ109" s="45"/>
      <c r="CQA109" s="45"/>
      <c r="CQB109" s="45"/>
      <c r="CQC109" s="45"/>
      <c r="CQD109" s="45"/>
      <c r="CQE109" s="45"/>
      <c r="CQF109" s="45"/>
      <c r="CQG109" s="45"/>
      <c r="CQH109" s="45"/>
      <c r="CQI109" s="45"/>
      <c r="CQJ109" s="45"/>
      <c r="CQK109" s="45"/>
      <c r="CQL109" s="45"/>
      <c r="CQM109" s="45"/>
      <c r="CQN109" s="45"/>
      <c r="CQO109" s="45"/>
      <c r="CQP109" s="45"/>
      <c r="CQQ109" s="45"/>
      <c r="CQR109" s="45"/>
      <c r="CQS109" s="45"/>
      <c r="CQT109" s="45"/>
      <c r="CQU109" s="45"/>
      <c r="CQV109" s="45"/>
      <c r="CQW109" s="45"/>
      <c r="CQX109" s="45"/>
      <c r="CQY109" s="45"/>
      <c r="CQZ109" s="45"/>
      <c r="CRA109" s="45"/>
      <c r="CRB109" s="45"/>
      <c r="CRC109" s="45"/>
      <c r="CRD109" s="45"/>
      <c r="CRE109" s="45"/>
      <c r="CRF109" s="45"/>
      <c r="CRG109" s="45"/>
      <c r="CRH109" s="45"/>
      <c r="CRI109" s="45"/>
      <c r="CRJ109" s="45"/>
      <c r="CRK109" s="45"/>
      <c r="CRL109" s="45"/>
      <c r="CRM109" s="45"/>
      <c r="CRN109" s="45"/>
      <c r="CRO109" s="45"/>
      <c r="CRP109" s="45"/>
      <c r="CRQ109" s="45"/>
      <c r="CRR109" s="45"/>
      <c r="CRS109" s="45"/>
      <c r="CRT109" s="45"/>
      <c r="CRU109" s="45"/>
    </row>
    <row r="110" spans="2:2517" ht="18" customHeight="1" x14ac:dyDescent="0.25">
      <c r="B110" s="13"/>
      <c r="C110" s="13"/>
      <c r="D110" s="13"/>
      <c r="E110" s="13"/>
      <c r="F110" s="13"/>
      <c r="L110" s="358" t="s">
        <v>70</v>
      </c>
      <c r="M110" s="59" t="s">
        <v>14</v>
      </c>
      <c r="N110" s="58"/>
      <c r="O110" s="58"/>
      <c r="P110" s="13"/>
      <c r="Q110" s="358" t="s">
        <v>70</v>
      </c>
      <c r="R110" s="59" t="s">
        <v>14</v>
      </c>
      <c r="S110" s="65">
        <f>IF($AF$7=1,D14,IF($AF$7=2,I56,IF($AF$7=3,N110)))</f>
        <v>0.03</v>
      </c>
      <c r="T110" s="65">
        <f>IF($AF$7=1,E14,IF($AF$7=2,J93,IF($AF$7=3,O110)))</f>
        <v>0.03</v>
      </c>
      <c r="U110" s="65">
        <f t="shared" ref="U110:V113" si="18">+T110:T110</f>
        <v>0.03</v>
      </c>
      <c r="V110" s="65">
        <f t="shared" si="18"/>
        <v>0.03</v>
      </c>
      <c r="W110" s="67">
        <f>+V110:V110</f>
        <v>0.03</v>
      </c>
      <c r="X110" s="13"/>
      <c r="Y110" s="70">
        <v>20124</v>
      </c>
      <c r="Z110" s="70">
        <f t="shared" ref="Z110:AD113" si="19">3*ROUNDUP(Y110*(1+S110)/3,0)</f>
        <v>20730</v>
      </c>
      <c r="AA110" s="70">
        <f t="shared" si="19"/>
        <v>21354</v>
      </c>
      <c r="AB110" s="32">
        <f t="shared" si="19"/>
        <v>21996</v>
      </c>
      <c r="AC110" s="32">
        <f t="shared" si="19"/>
        <v>22656</v>
      </c>
      <c r="AD110" s="32">
        <f t="shared" si="19"/>
        <v>23337</v>
      </c>
    </row>
    <row r="111" spans="2:2517" ht="18" customHeight="1" x14ac:dyDescent="0.25">
      <c r="B111" s="13"/>
      <c r="C111" s="13"/>
      <c r="D111" s="13"/>
      <c r="E111" s="13"/>
      <c r="F111" s="13"/>
      <c r="L111" s="358"/>
      <c r="M111" s="59" t="s">
        <v>16</v>
      </c>
      <c r="N111" s="58"/>
      <c r="O111" s="58"/>
      <c r="P111" s="13"/>
      <c r="Q111" s="358"/>
      <c r="R111" s="59" t="s">
        <v>16</v>
      </c>
      <c r="S111" s="65">
        <f>IF($AF$7=1,D15,IF($AF$7=2,I57,IF($AF$7=3,N111)))</f>
        <v>0.03</v>
      </c>
      <c r="T111" s="65">
        <f>IF($AF$7=1,E15,IF($AF$7=2,J94,IF($AF$7=3,O111)))</f>
        <v>0.03</v>
      </c>
      <c r="U111" s="65">
        <f t="shared" si="18"/>
        <v>0.03</v>
      </c>
      <c r="V111" s="65">
        <f t="shared" si="18"/>
        <v>0.03</v>
      </c>
      <c r="W111" s="67">
        <f>+V111:V111</f>
        <v>0.03</v>
      </c>
      <c r="X111" s="13"/>
      <c r="Y111" s="70">
        <v>33492</v>
      </c>
      <c r="Z111" s="70">
        <f t="shared" si="19"/>
        <v>34497</v>
      </c>
      <c r="AA111" s="70">
        <f t="shared" si="19"/>
        <v>35532</v>
      </c>
      <c r="AB111" s="32">
        <f t="shared" si="19"/>
        <v>36600</v>
      </c>
      <c r="AC111" s="32">
        <f t="shared" si="19"/>
        <v>37698</v>
      </c>
      <c r="AD111" s="32">
        <f t="shared" si="19"/>
        <v>38829</v>
      </c>
    </row>
    <row r="112" spans="2:2517" ht="18" customHeight="1" x14ac:dyDescent="0.25">
      <c r="B112" s="13"/>
      <c r="C112" s="13"/>
      <c r="D112" s="13"/>
      <c r="E112" s="13"/>
      <c r="F112" s="13"/>
      <c r="G112" s="13"/>
      <c r="H112" s="13"/>
      <c r="I112" s="13"/>
      <c r="J112" s="13"/>
      <c r="K112" s="13"/>
      <c r="L112" s="358" t="s">
        <v>71</v>
      </c>
      <c r="M112" s="59" t="s">
        <v>14</v>
      </c>
      <c r="N112" s="58"/>
      <c r="O112" s="58"/>
      <c r="P112" s="13"/>
      <c r="Q112" s="358" t="s">
        <v>71</v>
      </c>
      <c r="R112" s="59" t="s">
        <v>14</v>
      </c>
      <c r="S112" s="65">
        <f>IF($AF$7=1,D14,IF($AF$7=2,I56,IF($AF$7=3,N112)))</f>
        <v>0.03</v>
      </c>
      <c r="T112" s="65">
        <f>IF($AF$7=1,E14,IF($AF$7=2,J93,IF($AF$7=3,O112)))</f>
        <v>0.03</v>
      </c>
      <c r="U112" s="65">
        <f t="shared" si="18"/>
        <v>0.03</v>
      </c>
      <c r="V112" s="65">
        <f t="shared" si="18"/>
        <v>0.03</v>
      </c>
      <c r="W112" s="67">
        <f>+V112:V112</f>
        <v>0.03</v>
      </c>
      <c r="X112" s="13"/>
      <c r="Y112" s="70">
        <v>19536</v>
      </c>
      <c r="Z112" s="70">
        <f t="shared" si="19"/>
        <v>20124</v>
      </c>
      <c r="AA112" s="70">
        <f t="shared" si="19"/>
        <v>20730</v>
      </c>
      <c r="AB112" s="32">
        <f t="shared" si="19"/>
        <v>21354</v>
      </c>
      <c r="AC112" s="32">
        <f t="shared" si="19"/>
        <v>21996</v>
      </c>
      <c r="AD112" s="32">
        <f t="shared" si="19"/>
        <v>22656</v>
      </c>
    </row>
    <row r="113" spans="2:30" ht="18" customHeight="1" x14ac:dyDescent="0.25">
      <c r="B113" s="13"/>
      <c r="C113" s="13"/>
      <c r="D113" s="13"/>
      <c r="E113" s="13"/>
      <c r="F113" s="13"/>
      <c r="G113" s="13"/>
      <c r="H113" s="13"/>
      <c r="I113" s="13"/>
      <c r="J113" s="13"/>
      <c r="K113" s="13"/>
      <c r="L113" s="358"/>
      <c r="M113" s="59" t="s">
        <v>16</v>
      </c>
      <c r="N113" s="58"/>
      <c r="O113" s="58"/>
      <c r="P113" s="13"/>
      <c r="Q113" s="358"/>
      <c r="R113" s="59" t="s">
        <v>16</v>
      </c>
      <c r="S113" s="65">
        <f>IF($AF$7=1,D15,IF($AF$7=2,I57,IF($AF$7=3,N113)))</f>
        <v>0.03</v>
      </c>
      <c r="T113" s="65">
        <f>IF($AF$7=1,E15,IF($AF$7=2,J94,IF($AF$7=3,O113)))</f>
        <v>0.03</v>
      </c>
      <c r="U113" s="65">
        <f t="shared" si="18"/>
        <v>0.03</v>
      </c>
      <c r="V113" s="65">
        <f t="shared" si="18"/>
        <v>0.03</v>
      </c>
      <c r="W113" s="67">
        <f>+V113:V113</f>
        <v>0.03</v>
      </c>
      <c r="X113" s="13"/>
      <c r="Y113" s="70">
        <v>32517</v>
      </c>
      <c r="Z113" s="70">
        <f t="shared" si="19"/>
        <v>33495</v>
      </c>
      <c r="AA113" s="70">
        <f t="shared" si="19"/>
        <v>34500</v>
      </c>
      <c r="AB113" s="32">
        <f t="shared" si="19"/>
        <v>35535</v>
      </c>
      <c r="AC113" s="32">
        <f t="shared" si="19"/>
        <v>36603</v>
      </c>
      <c r="AD113" s="32">
        <f t="shared" si="19"/>
        <v>37704</v>
      </c>
    </row>
  </sheetData>
  <mergeCells count="114">
    <mergeCell ref="Q93:Q94"/>
    <mergeCell ref="Q109:R109"/>
    <mergeCell ref="Q110:Q111"/>
    <mergeCell ref="Q112:Q113"/>
    <mergeCell ref="Q70:Q71"/>
    <mergeCell ref="Q72:Q73"/>
    <mergeCell ref="Q74:Q75"/>
    <mergeCell ref="Q90:R90"/>
    <mergeCell ref="Q91:Q92"/>
    <mergeCell ref="Q60:Q61"/>
    <mergeCell ref="Q62:Q63"/>
    <mergeCell ref="Q64:Q65"/>
    <mergeCell ref="Q66:Q67"/>
    <mergeCell ref="Q68:Q69"/>
    <mergeCell ref="Q50:Q51"/>
    <mergeCell ref="Q52:Q53"/>
    <mergeCell ref="Q54:Q55"/>
    <mergeCell ref="Q56:Q57"/>
    <mergeCell ref="Q58:Q59"/>
    <mergeCell ref="Q7:R7"/>
    <mergeCell ref="Q8:Q9"/>
    <mergeCell ref="Q12:Q13"/>
    <mergeCell ref="Q14:Q15"/>
    <mergeCell ref="Q18:Q19"/>
    <mergeCell ref="Q40:Q41"/>
    <mergeCell ref="Q42:Q43"/>
    <mergeCell ref="Q44:Q45"/>
    <mergeCell ref="Q46:Q47"/>
    <mergeCell ref="Q30:Q31"/>
    <mergeCell ref="Q32:Q33"/>
    <mergeCell ref="Q34:Q35"/>
    <mergeCell ref="Q36:Q37"/>
    <mergeCell ref="Q38:Q39"/>
    <mergeCell ref="L36:L37"/>
    <mergeCell ref="L52:L53"/>
    <mergeCell ref="L50:L51"/>
    <mergeCell ref="L48:L49"/>
    <mergeCell ref="Q20:Q21"/>
    <mergeCell ref="Q22:Q23"/>
    <mergeCell ref="Q24:Q25"/>
    <mergeCell ref="Q26:Q27"/>
    <mergeCell ref="Q28:Q29"/>
    <mergeCell ref="Q48:Q49"/>
    <mergeCell ref="L109:M109"/>
    <mergeCell ref="L112:L113"/>
    <mergeCell ref="L110:L111"/>
    <mergeCell ref="L93:L94"/>
    <mergeCell ref="L91:L92"/>
    <mergeCell ref="L74:L75"/>
    <mergeCell ref="G52:H52"/>
    <mergeCell ref="G55:H55"/>
    <mergeCell ref="L54:L55"/>
    <mergeCell ref="L72:L73"/>
    <mergeCell ref="L70:L71"/>
    <mergeCell ref="L68:L69"/>
    <mergeCell ref="L66:L67"/>
    <mergeCell ref="L64:L65"/>
    <mergeCell ref="L90:M90"/>
    <mergeCell ref="B7:C7"/>
    <mergeCell ref="G7:H7"/>
    <mergeCell ref="N6:O6"/>
    <mergeCell ref="L32:L33"/>
    <mergeCell ref="L30:L31"/>
    <mergeCell ref="L28:L29"/>
    <mergeCell ref="L26:L27"/>
    <mergeCell ref="L24:L25"/>
    <mergeCell ref="L22:L23"/>
    <mergeCell ref="L20:L21"/>
    <mergeCell ref="L18:L19"/>
    <mergeCell ref="L14:L15"/>
    <mergeCell ref="L12:L13"/>
    <mergeCell ref="L8:L9"/>
    <mergeCell ref="B8:B9"/>
    <mergeCell ref="B12:B13"/>
    <mergeCell ref="G26:G27"/>
    <mergeCell ref="G24:G25"/>
    <mergeCell ref="B14:B15"/>
    <mergeCell ref="B18:B19"/>
    <mergeCell ref="G42:G43"/>
    <mergeCell ref="G40:G41"/>
    <mergeCell ref="G38:G39"/>
    <mergeCell ref="L46:L47"/>
    <mergeCell ref="L44:L45"/>
    <mergeCell ref="L62:L63"/>
    <mergeCell ref="L60:L61"/>
    <mergeCell ref="L58:L59"/>
    <mergeCell ref="L56:L57"/>
    <mergeCell ref="L42:L43"/>
    <mergeCell ref="L40:L41"/>
    <mergeCell ref="L38:L39"/>
    <mergeCell ref="A1:P2"/>
    <mergeCell ref="G53:G54"/>
    <mergeCell ref="G56:G57"/>
    <mergeCell ref="L34:L35"/>
    <mergeCell ref="Y6:AD6"/>
    <mergeCell ref="D6:E6"/>
    <mergeCell ref="I6:J6"/>
    <mergeCell ref="S6:W6"/>
    <mergeCell ref="G14:G15"/>
    <mergeCell ref="G12:G13"/>
    <mergeCell ref="G8:G9"/>
    <mergeCell ref="G20:G21"/>
    <mergeCell ref="G18:G19"/>
    <mergeCell ref="L7:M7"/>
    <mergeCell ref="G50:G51"/>
    <mergeCell ref="G48:G49"/>
    <mergeCell ref="G22:G23"/>
    <mergeCell ref="G36:G37"/>
    <mergeCell ref="G34:G35"/>
    <mergeCell ref="G32:G33"/>
    <mergeCell ref="G30:G31"/>
    <mergeCell ref="G28:G29"/>
    <mergeCell ref="G46:G47"/>
    <mergeCell ref="G44:G45"/>
  </mergeCells>
  <pageMargins left="0.7" right="0.7" top="0.75" bottom="0.75" header="0.3" footer="0.3"/>
  <pageSetup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Option Button 5">
              <controlPr locked="0" defaultSize="0" autoFill="0" autoLine="0" autoPict="0" altText="Broad Categories">
                <anchor moveWithCells="1">
                  <from>
                    <xdr:col>2</xdr:col>
                    <xdr:colOff>771525</xdr:colOff>
                    <xdr:row>2</xdr:row>
                    <xdr:rowOff>209550</xdr:rowOff>
                  </from>
                  <to>
                    <xdr:col>5</xdr:col>
                    <xdr:colOff>447675</xdr:colOff>
                    <xdr:row>5</xdr:row>
                    <xdr:rowOff>0</xdr:rowOff>
                  </to>
                </anchor>
              </controlPr>
            </control>
          </mc:Choice>
        </mc:AlternateContent>
        <mc:AlternateContent xmlns:mc="http://schemas.openxmlformats.org/markup-compatibility/2006">
          <mc:Choice Requires="x14">
            <control shapeId="1030" r:id="rId5" name="Option Button 6">
              <controlPr defaultSize="0" autoFill="0" autoLine="0" autoPict="0">
                <anchor moveWithCells="1">
                  <from>
                    <xdr:col>7</xdr:col>
                    <xdr:colOff>209550</xdr:colOff>
                    <xdr:row>3</xdr:row>
                    <xdr:rowOff>28575</xdr:rowOff>
                  </from>
                  <to>
                    <xdr:col>8</xdr:col>
                    <xdr:colOff>514350</xdr:colOff>
                    <xdr:row>5</xdr:row>
                    <xdr:rowOff>57150</xdr:rowOff>
                  </to>
                </anchor>
              </controlPr>
            </control>
          </mc:Choice>
        </mc:AlternateContent>
        <mc:AlternateContent xmlns:mc="http://schemas.openxmlformats.org/markup-compatibility/2006">
          <mc:Choice Requires="x14">
            <control shapeId="1031" r:id="rId6" name="Option Button 7">
              <controlPr defaultSize="0" autoFill="0" autoLine="0" autoPict="0">
                <anchor moveWithCells="1">
                  <from>
                    <xdr:col>11</xdr:col>
                    <xdr:colOff>3781425</xdr:colOff>
                    <xdr:row>2</xdr:row>
                    <xdr:rowOff>171450</xdr:rowOff>
                  </from>
                  <to>
                    <xdr:col>13</xdr:col>
                    <xdr:colOff>238125</xdr:colOff>
                    <xdr:row>4</xdr:row>
                    <xdr:rowOff>219075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I114"/>
  <sheetViews>
    <sheetView showGridLines="0" zoomScale="96" zoomScaleNormal="96" workbookViewId="0">
      <selection sqref="A1:F2"/>
    </sheetView>
  </sheetViews>
  <sheetFormatPr defaultColWidth="43.85546875" defaultRowHeight="18" customHeight="1" x14ac:dyDescent="0.25"/>
  <cols>
    <col min="1" max="1" width="14.5703125" style="30" customWidth="1"/>
    <col min="2" max="2" width="35.7109375" style="18" customWidth="1"/>
    <col min="3" max="3" width="24.5703125" style="18" customWidth="1"/>
    <col min="4" max="4" width="13.5703125" style="18" customWidth="1"/>
    <col min="5" max="5" width="13.5703125" style="18" hidden="1" customWidth="1"/>
    <col min="6" max="6" width="18.7109375" style="30" customWidth="1"/>
    <col min="7" max="7" width="35.7109375" style="30" customWidth="1"/>
    <col min="8" max="8" width="24.7109375" style="30" customWidth="1"/>
    <col min="9" max="9" width="12.7109375" style="20" customWidth="1"/>
    <col min="10" max="10" width="13.5703125" style="20" customWidth="1"/>
    <col min="11" max="11" width="12.7109375" style="20" hidden="1" customWidth="1"/>
    <col min="12" max="12" width="3.5703125" style="20" customWidth="1"/>
    <col min="13" max="14" width="12.7109375" style="20" customWidth="1"/>
    <col min="15" max="15" width="12.7109375" style="20" hidden="1" customWidth="1"/>
    <col min="16" max="18" width="12.7109375" style="32" hidden="1" customWidth="1"/>
    <col min="19" max="19" width="3.85546875" customWidth="1"/>
    <col min="20" max="20" width="12.7109375" customWidth="1"/>
    <col min="21" max="22" width="12.7109375" hidden="1" customWidth="1"/>
    <col min="23" max="111" width="12.7109375" customWidth="1"/>
    <col min="2506" max="16384" width="43.85546875" style="18"/>
  </cols>
  <sheetData>
    <row r="1" spans="1:2505" ht="93.75" customHeight="1" x14ac:dyDescent="0.25">
      <c r="A1" s="357"/>
      <c r="B1" s="357"/>
      <c r="C1" s="357"/>
      <c r="D1" s="357"/>
      <c r="E1" s="357"/>
      <c r="F1" s="357"/>
      <c r="G1" s="62"/>
      <c r="H1" s="62"/>
    </row>
    <row r="2" spans="1:2505" ht="23.25" customHeight="1" x14ac:dyDescent="0.25">
      <c r="A2" s="357"/>
      <c r="B2" s="357"/>
      <c r="C2" s="357"/>
      <c r="D2" s="357"/>
      <c r="E2" s="357"/>
      <c r="F2" s="357"/>
      <c r="G2" s="62"/>
      <c r="H2" s="62"/>
    </row>
    <row r="5" spans="1:2505" ht="18" customHeight="1" x14ac:dyDescent="0.25">
      <c r="A5" s="54"/>
      <c r="B5" s="46"/>
      <c r="C5" s="46"/>
      <c r="D5" s="46"/>
      <c r="E5" s="46"/>
      <c r="F5" s="54"/>
      <c r="G5" s="54"/>
      <c r="H5" s="54"/>
    </row>
    <row r="6" spans="1:2505" ht="18" customHeight="1" x14ac:dyDescent="0.25">
      <c r="A6" s="55"/>
      <c r="D6" s="360" t="s">
        <v>189</v>
      </c>
      <c r="E6" s="360"/>
      <c r="F6" s="55"/>
      <c r="G6" s="55"/>
      <c r="H6" s="55"/>
      <c r="I6" s="363" t="s">
        <v>199</v>
      </c>
      <c r="J6" s="363"/>
      <c r="K6" s="363"/>
      <c r="M6" s="359" t="s">
        <v>200</v>
      </c>
      <c r="N6" s="359"/>
      <c r="O6" s="359"/>
      <c r="P6" s="359"/>
      <c r="Q6" s="359"/>
      <c r="R6" s="359"/>
    </row>
    <row r="7" spans="1:2505" s="48" customFormat="1" ht="18" customHeight="1" x14ac:dyDescent="0.25">
      <c r="A7" s="55"/>
      <c r="B7" s="367" t="s">
        <v>191</v>
      </c>
      <c r="C7" s="367"/>
      <c r="D7" s="12" t="s">
        <v>153</v>
      </c>
      <c r="E7" s="12" t="s">
        <v>154</v>
      </c>
      <c r="F7" s="55"/>
      <c r="G7" s="367" t="s">
        <v>191</v>
      </c>
      <c r="H7" s="367"/>
      <c r="I7" s="80" t="s">
        <v>152</v>
      </c>
      <c r="J7" s="80" t="s">
        <v>153</v>
      </c>
      <c r="K7" s="80" t="s">
        <v>154</v>
      </c>
      <c r="L7" s="79"/>
      <c r="M7" s="80" t="s">
        <v>152</v>
      </c>
      <c r="N7" s="80" t="s">
        <v>153</v>
      </c>
      <c r="O7" s="80" t="s">
        <v>154</v>
      </c>
      <c r="P7" s="49" t="s">
        <v>155</v>
      </c>
      <c r="Q7" s="49" t="s">
        <v>156</v>
      </c>
      <c r="R7" s="49" t="s">
        <v>157</v>
      </c>
      <c r="S7"/>
      <c r="T7"/>
      <c r="U7" s="80" t="s">
        <v>153</v>
      </c>
      <c r="V7" s="80" t="s">
        <v>154</v>
      </c>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row>
    <row r="8" spans="1:2505" ht="18" customHeight="1" x14ac:dyDescent="0.25">
      <c r="A8" s="13"/>
      <c r="B8" s="358" t="s">
        <v>12</v>
      </c>
      <c r="C8" s="59" t="s">
        <v>14</v>
      </c>
      <c r="D8" s="82">
        <v>-197</v>
      </c>
      <c r="E8" s="83">
        <v>-195</v>
      </c>
      <c r="F8" s="14"/>
      <c r="G8" s="358" t="s">
        <v>12</v>
      </c>
      <c r="H8" s="59" t="s">
        <v>14</v>
      </c>
      <c r="I8" s="77">
        <v>19743</v>
      </c>
      <c r="J8" s="78">
        <f>+I8+D8</f>
        <v>19546</v>
      </c>
      <c r="K8" s="73">
        <f>J8+E8</f>
        <v>19351</v>
      </c>
      <c r="L8" s="24"/>
      <c r="M8" s="74">
        <v>18742.4166666079</v>
      </c>
      <c r="N8" s="74">
        <f>+(J8/I8)*M8</f>
        <v>18555.400707365548</v>
      </c>
      <c r="O8" s="74">
        <f>+(K8/J8)*N8</f>
        <v>18370.28338730332</v>
      </c>
      <c r="P8" s="32">
        <f>3*ROUNDUP(O8*(1+K8)/3,0)</f>
        <v>355501725</v>
      </c>
      <c r="Q8" s="32" t="e">
        <f>3*ROUNDUP(P8*(1+#REF!)/3,0)</f>
        <v>#REF!</v>
      </c>
      <c r="R8" s="32" t="e">
        <f>3*ROUNDUP(Q8*(1+#REF!)/3,0)</f>
        <v>#REF!</v>
      </c>
      <c r="U8">
        <f>+J8/I8-1</f>
        <v>-9.9782201286532368E-3</v>
      </c>
      <c r="V8">
        <f>+K8/J8-1</f>
        <v>-9.9764657730482265E-3</v>
      </c>
    </row>
    <row r="9" spans="1:2505" ht="18" customHeight="1" x14ac:dyDescent="0.25">
      <c r="A9" s="13"/>
      <c r="B9" s="358"/>
      <c r="C9" s="59" t="s">
        <v>16</v>
      </c>
      <c r="D9" s="82">
        <v>569</v>
      </c>
      <c r="E9" s="83">
        <v>612</v>
      </c>
      <c r="F9" s="14"/>
      <c r="G9" s="358"/>
      <c r="H9" s="59" t="s">
        <v>16</v>
      </c>
      <c r="I9" s="77">
        <v>7589.8200693333292</v>
      </c>
      <c r="J9" s="78">
        <f t="shared" ref="J9:J72" si="0">+I9+D9</f>
        <v>8158.8200693333292</v>
      </c>
      <c r="K9" s="73">
        <f t="shared" ref="K9:K72" si="1">J9+E9</f>
        <v>8770.8200693333292</v>
      </c>
      <c r="L9" s="24"/>
      <c r="M9" s="74">
        <v>7574.3479257247191</v>
      </c>
      <c r="N9" s="74">
        <f t="shared" ref="N9:N72" si="2">+(J9/I9)*M9</f>
        <v>8142.1879970791279</v>
      </c>
      <c r="O9" s="74">
        <f t="shared" ref="O9:O72" si="3">+(K9/J9)*N9</f>
        <v>8752.9404112599677</v>
      </c>
      <c r="P9" s="32">
        <f>3*ROUNDUP(O9*(1+K9)/3,0)</f>
        <v>76779219</v>
      </c>
      <c r="Q9" s="32" t="e">
        <f>3*ROUNDUP(P9*(1+#REF!)/3,0)</f>
        <v>#REF!</v>
      </c>
      <c r="R9" s="32" t="e">
        <f>3*ROUNDUP(Q9*(1+#REF!)/3,0)</f>
        <v>#REF!</v>
      </c>
      <c r="U9">
        <f t="shared" ref="U9:U72" si="4">+J9/I9-1</f>
        <v>7.4968839155890477E-2</v>
      </c>
      <c r="V9">
        <f t="shared" ref="V9:V72" si="5">+K9/J9-1</f>
        <v>7.5010846519379948E-2</v>
      </c>
    </row>
    <row r="10" spans="1:2505" s="28" customFormat="1" ht="18" customHeight="1" x14ac:dyDescent="0.25">
      <c r="A10" s="13"/>
      <c r="B10" s="366" t="s">
        <v>18</v>
      </c>
      <c r="C10" s="204" t="s">
        <v>14</v>
      </c>
      <c r="D10" s="205">
        <v>0</v>
      </c>
      <c r="E10" s="205">
        <v>0</v>
      </c>
      <c r="F10" s="14"/>
      <c r="G10" s="364" t="s">
        <v>18</v>
      </c>
      <c r="H10" s="59" t="s">
        <v>14</v>
      </c>
      <c r="I10" s="202">
        <v>139.66666666667001</v>
      </c>
      <c r="J10" s="202">
        <f t="shared" si="0"/>
        <v>139.66666666667001</v>
      </c>
      <c r="K10" s="203">
        <f t="shared" si="1"/>
        <v>139.66666666667001</v>
      </c>
      <c r="L10" s="24"/>
      <c r="M10" s="75">
        <v>125.04444444533</v>
      </c>
      <c r="N10" s="74">
        <f t="shared" si="2"/>
        <v>125.04444444533</v>
      </c>
      <c r="O10" s="74">
        <f t="shared" si="3"/>
        <v>125.04444444533</v>
      </c>
      <c r="P10" s="33">
        <f t="shared" ref="P10:R11" si="6">+P8</f>
        <v>355501725</v>
      </c>
      <c r="Q10" s="33" t="e">
        <f t="shared" si="6"/>
        <v>#REF!</v>
      </c>
      <c r="R10" s="33" t="e">
        <f t="shared" si="6"/>
        <v>#REF!</v>
      </c>
      <c r="S10"/>
      <c r="T10"/>
      <c r="U10">
        <f t="shared" si="4"/>
        <v>0</v>
      </c>
      <c r="V10">
        <f t="shared" si="5"/>
        <v>0</v>
      </c>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row>
    <row r="11" spans="1:2505" s="28" customFormat="1" ht="18" customHeight="1" x14ac:dyDescent="0.25">
      <c r="A11" s="13"/>
      <c r="B11" s="366"/>
      <c r="C11" s="204" t="s">
        <v>16</v>
      </c>
      <c r="D11" s="205">
        <v>0</v>
      </c>
      <c r="E11" s="205">
        <v>0</v>
      </c>
      <c r="F11" s="14"/>
      <c r="G11" s="365"/>
      <c r="H11" s="59" t="s">
        <v>16</v>
      </c>
      <c r="I11" s="202">
        <v>9.6626340000000006</v>
      </c>
      <c r="J11" s="202">
        <f t="shared" si="0"/>
        <v>9.6626340000000006</v>
      </c>
      <c r="K11" s="203">
        <f t="shared" si="1"/>
        <v>9.6626340000000006</v>
      </c>
      <c r="L11" s="24"/>
      <c r="M11" s="75">
        <v>8.3504244444253573</v>
      </c>
      <c r="N11" s="74">
        <f t="shared" si="2"/>
        <v>8.3504244444253573</v>
      </c>
      <c r="O11" s="74">
        <f t="shared" si="3"/>
        <v>8.3504244444253573</v>
      </c>
      <c r="P11" s="33">
        <f t="shared" si="6"/>
        <v>76779219</v>
      </c>
      <c r="Q11" s="33" t="e">
        <f t="shared" si="6"/>
        <v>#REF!</v>
      </c>
      <c r="R11" s="33" t="e">
        <f t="shared" si="6"/>
        <v>#REF!</v>
      </c>
      <c r="S11"/>
      <c r="T11"/>
      <c r="U11">
        <f t="shared" si="4"/>
        <v>0</v>
      </c>
      <c r="V11">
        <f t="shared" si="5"/>
        <v>0</v>
      </c>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row>
    <row r="12" spans="1:2505" ht="18" customHeight="1" x14ac:dyDescent="0.25">
      <c r="A12" s="13"/>
      <c r="B12" s="358" t="s">
        <v>20</v>
      </c>
      <c r="C12" s="59" t="s">
        <v>14</v>
      </c>
      <c r="D12" s="205">
        <v>0</v>
      </c>
      <c r="E12" s="205">
        <v>0</v>
      </c>
      <c r="F12" s="14"/>
      <c r="G12" s="358" t="s">
        <v>20</v>
      </c>
      <c r="H12" s="59" t="s">
        <v>14</v>
      </c>
      <c r="I12" s="77">
        <v>954.66666666667004</v>
      </c>
      <c r="J12" s="78">
        <f t="shared" si="0"/>
        <v>954.66666666667004</v>
      </c>
      <c r="K12" s="73">
        <f t="shared" si="1"/>
        <v>954.66666666667004</v>
      </c>
      <c r="L12" s="24"/>
      <c r="M12" s="74">
        <v>964.00555555035601</v>
      </c>
      <c r="N12" s="74">
        <f t="shared" si="2"/>
        <v>964.00555555035601</v>
      </c>
      <c r="O12" s="74">
        <f t="shared" si="3"/>
        <v>964.00555555035601</v>
      </c>
      <c r="P12" s="32">
        <f>3*ROUNDUP(O12*(1+K12)/3,0)</f>
        <v>921270</v>
      </c>
      <c r="Q12" s="32" t="e">
        <f>3*ROUNDUP(P12*(1+#REF!)/3,0)</f>
        <v>#REF!</v>
      </c>
      <c r="R12" s="32" t="e">
        <f>3*ROUNDUP(Q12*(1+#REF!)/3,0)</f>
        <v>#REF!</v>
      </c>
      <c r="U12">
        <f t="shared" si="4"/>
        <v>0</v>
      </c>
      <c r="V12">
        <f t="shared" si="5"/>
        <v>0</v>
      </c>
    </row>
    <row r="13" spans="1:2505" ht="18" customHeight="1" x14ac:dyDescent="0.25">
      <c r="A13" s="13"/>
      <c r="B13" s="358"/>
      <c r="C13" s="59" t="s">
        <v>16</v>
      </c>
      <c r="D13" s="205">
        <v>0</v>
      </c>
      <c r="E13" s="205">
        <v>0</v>
      </c>
      <c r="F13" s="14"/>
      <c r="G13" s="358"/>
      <c r="H13" s="59" t="s">
        <v>16</v>
      </c>
      <c r="I13" s="77">
        <v>1885.3333333333298</v>
      </c>
      <c r="J13" s="78">
        <f t="shared" si="0"/>
        <v>1885.3333333333298</v>
      </c>
      <c r="K13" s="73">
        <f t="shared" si="1"/>
        <v>1885.3333333333298</v>
      </c>
      <c r="L13" s="24"/>
      <c r="M13" s="74">
        <v>2060.0888888782902</v>
      </c>
      <c r="N13" s="74">
        <f t="shared" si="2"/>
        <v>2060.0888888782902</v>
      </c>
      <c r="O13" s="74">
        <f t="shared" si="3"/>
        <v>2060.0888888782902</v>
      </c>
      <c r="P13" s="32">
        <f>3*ROUNDUP(O13*(1+K13)/3,0)</f>
        <v>3886017</v>
      </c>
      <c r="Q13" s="32" t="e">
        <f>3*ROUNDUP(P13*(1+#REF!)/3,0)</f>
        <v>#REF!</v>
      </c>
      <c r="R13" s="32" t="e">
        <f>3*ROUNDUP(Q13*(1+#REF!)/3,0)</f>
        <v>#REF!</v>
      </c>
      <c r="U13">
        <f t="shared" si="4"/>
        <v>0</v>
      </c>
      <c r="V13">
        <f t="shared" si="5"/>
        <v>0</v>
      </c>
    </row>
    <row r="14" spans="1:2505" ht="18" customHeight="1" x14ac:dyDescent="0.25">
      <c r="A14" s="13"/>
      <c r="B14" s="358" t="s">
        <v>23</v>
      </c>
      <c r="C14" s="59" t="s">
        <v>14</v>
      </c>
      <c r="D14" s="205">
        <v>0</v>
      </c>
      <c r="E14" s="205">
        <v>0</v>
      </c>
      <c r="F14" s="14"/>
      <c r="G14" s="358" t="s">
        <v>23</v>
      </c>
      <c r="H14" s="59" t="s">
        <v>14</v>
      </c>
      <c r="I14" s="77">
        <v>84</v>
      </c>
      <c r="J14" s="78">
        <f t="shared" si="0"/>
        <v>84</v>
      </c>
      <c r="K14" s="73">
        <f t="shared" si="1"/>
        <v>84</v>
      </c>
      <c r="L14" s="24"/>
      <c r="M14" s="74">
        <v>106.31666666618999</v>
      </c>
      <c r="N14" s="74">
        <f t="shared" si="2"/>
        <v>106.31666666618999</v>
      </c>
      <c r="O14" s="74">
        <f t="shared" si="3"/>
        <v>106.31666666618999</v>
      </c>
      <c r="P14" s="32">
        <f>3*ROUNDUP(O14*(1+K14)/3,0)</f>
        <v>9039</v>
      </c>
      <c r="Q14" s="32" t="e">
        <f>3*ROUNDUP(P14*(1+#REF!)/3,0)</f>
        <v>#REF!</v>
      </c>
      <c r="R14" s="32" t="e">
        <f>3*ROUNDUP(Q14*(1+#REF!)/3,0)</f>
        <v>#REF!</v>
      </c>
      <c r="U14">
        <f t="shared" si="4"/>
        <v>0</v>
      </c>
      <c r="V14">
        <f t="shared" si="5"/>
        <v>0</v>
      </c>
    </row>
    <row r="15" spans="1:2505" ht="18" customHeight="1" x14ac:dyDescent="0.25">
      <c r="A15" s="13"/>
      <c r="B15" s="358"/>
      <c r="C15" s="59" t="s">
        <v>16</v>
      </c>
      <c r="D15" s="205">
        <v>0</v>
      </c>
      <c r="E15" s="205">
        <v>0</v>
      </c>
      <c r="F15" s="14"/>
      <c r="G15" s="358"/>
      <c r="H15" s="59" t="s">
        <v>16</v>
      </c>
      <c r="I15" s="77">
        <v>45.333333333330003</v>
      </c>
      <c r="J15" s="78">
        <f t="shared" si="0"/>
        <v>45.333333333330003</v>
      </c>
      <c r="K15" s="73">
        <f t="shared" si="1"/>
        <v>45.333333333330003</v>
      </c>
      <c r="L15" s="24"/>
      <c r="M15" s="74">
        <v>59.211111110619996</v>
      </c>
      <c r="N15" s="74">
        <f t="shared" si="2"/>
        <v>59.211111110619996</v>
      </c>
      <c r="O15" s="74">
        <f t="shared" si="3"/>
        <v>59.211111110619996</v>
      </c>
      <c r="P15" s="32">
        <f>3*ROUNDUP(O15*(1+K15)/3,0)</f>
        <v>2745</v>
      </c>
      <c r="Q15" s="32" t="e">
        <f>3*ROUNDUP(P15*(1+#REF!)/3,0)</f>
        <v>#REF!</v>
      </c>
      <c r="R15" s="32" t="e">
        <f>3*ROUNDUP(Q15*(1+#REF!)/3,0)</f>
        <v>#REF!</v>
      </c>
      <c r="U15">
        <f t="shared" si="4"/>
        <v>0</v>
      </c>
      <c r="V15">
        <f t="shared" si="5"/>
        <v>0</v>
      </c>
    </row>
    <row r="16" spans="1:2505" s="28" customFormat="1" ht="18" customHeight="1" x14ac:dyDescent="0.25">
      <c r="A16" s="13"/>
      <c r="B16" s="366" t="s">
        <v>26</v>
      </c>
      <c r="C16" s="204" t="s">
        <v>14</v>
      </c>
      <c r="D16" s="205">
        <v>0</v>
      </c>
      <c r="E16" s="205">
        <v>0</v>
      </c>
      <c r="F16" s="14"/>
      <c r="G16" s="364" t="s">
        <v>26</v>
      </c>
      <c r="H16" s="59" t="s">
        <v>14</v>
      </c>
      <c r="I16" s="202">
        <v>6.3333333333299997</v>
      </c>
      <c r="J16" s="202">
        <f t="shared" si="0"/>
        <v>6.3333333333299997</v>
      </c>
      <c r="K16" s="203">
        <f t="shared" si="1"/>
        <v>6.3333333333299997</v>
      </c>
      <c r="L16" s="24"/>
      <c r="M16" s="75">
        <v>5.5888888888499997</v>
      </c>
      <c r="N16" s="74">
        <f t="shared" si="2"/>
        <v>5.5888888888499997</v>
      </c>
      <c r="O16" s="74">
        <f t="shared" si="3"/>
        <v>5.5888888888499997</v>
      </c>
      <c r="P16" s="33">
        <f t="shared" ref="P16:R17" si="7">+P18</f>
        <v>76770</v>
      </c>
      <c r="Q16" s="33" t="e">
        <f t="shared" si="7"/>
        <v>#REF!</v>
      </c>
      <c r="R16" s="33" t="e">
        <f t="shared" si="7"/>
        <v>#REF!</v>
      </c>
      <c r="S16"/>
      <c r="T16"/>
      <c r="U16">
        <f t="shared" si="4"/>
        <v>0</v>
      </c>
      <c r="V16">
        <f t="shared" si="5"/>
        <v>0</v>
      </c>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c r="AUC16"/>
      <c r="AUD16"/>
      <c r="AUE16"/>
      <c r="AUF16"/>
      <c r="AUG16"/>
      <c r="AUH16"/>
      <c r="AUI16"/>
      <c r="AUJ16"/>
      <c r="AUK16"/>
      <c r="AUL16"/>
      <c r="AUM16"/>
      <c r="AUN16"/>
      <c r="AUO16"/>
      <c r="AUP16"/>
      <c r="AUQ16"/>
      <c r="AUR16"/>
      <c r="AUS16"/>
      <c r="AUT16"/>
      <c r="AUU16"/>
      <c r="AUV16"/>
      <c r="AUW16"/>
      <c r="AUX16"/>
      <c r="AUY16"/>
      <c r="AUZ16"/>
      <c r="AVA16"/>
      <c r="AVB16"/>
      <c r="AVC16"/>
      <c r="AVD16"/>
      <c r="AVE16"/>
      <c r="AVF16"/>
      <c r="AVG16"/>
      <c r="AVH16"/>
      <c r="AVI16"/>
      <c r="AVJ16"/>
      <c r="AVK16"/>
      <c r="AVL16"/>
      <c r="AVM16"/>
      <c r="AVN16"/>
      <c r="AVO16"/>
      <c r="AVP16"/>
      <c r="AVQ16"/>
      <c r="AVR16"/>
      <c r="AVS16"/>
      <c r="AVT16"/>
      <c r="AVU16"/>
      <c r="AVV16"/>
      <c r="AVW16"/>
      <c r="AVX16"/>
      <c r="AVY16"/>
      <c r="AVZ16"/>
      <c r="AWA16"/>
      <c r="AWB16"/>
      <c r="AWC16"/>
      <c r="AWD16"/>
      <c r="AWE16"/>
      <c r="AWF16"/>
      <c r="AWG16"/>
      <c r="AWH16"/>
      <c r="AWI16"/>
      <c r="AWJ16"/>
      <c r="AWK16"/>
      <c r="AWL16"/>
      <c r="AWM16"/>
      <c r="AWN16"/>
      <c r="AWO16"/>
      <c r="AWP16"/>
      <c r="AWQ16"/>
      <c r="AWR16"/>
      <c r="AWS16"/>
      <c r="AWT16"/>
      <c r="AWU16"/>
      <c r="AWV16"/>
      <c r="AWW16"/>
      <c r="AWX16"/>
      <c r="AWY16"/>
      <c r="AWZ16"/>
      <c r="AXA16"/>
      <c r="AXB16"/>
      <c r="AXC16"/>
      <c r="AXD16"/>
      <c r="AXE16"/>
      <c r="AXF16"/>
      <c r="AXG16"/>
      <c r="AXH16"/>
      <c r="AXI16"/>
      <c r="AXJ16"/>
      <c r="AXK16"/>
      <c r="AXL16"/>
      <c r="AXM16"/>
      <c r="AXN16"/>
      <c r="AXO16"/>
      <c r="AXP16"/>
      <c r="AXQ16"/>
      <c r="AXR16"/>
      <c r="AXS16"/>
      <c r="AXT16"/>
      <c r="AXU16"/>
      <c r="AXV16"/>
      <c r="AXW16"/>
      <c r="AXX16"/>
      <c r="AXY16"/>
      <c r="AXZ16"/>
      <c r="AYA16"/>
      <c r="AYB16"/>
      <c r="AYC16"/>
      <c r="AYD16"/>
      <c r="AYE16"/>
      <c r="AYF16"/>
      <c r="AYG16"/>
      <c r="AYH16"/>
      <c r="AYI16"/>
      <c r="AYJ16"/>
      <c r="AYK16"/>
      <c r="AYL16"/>
      <c r="AYM16"/>
      <c r="AYN16"/>
      <c r="AYO16"/>
      <c r="AYP16"/>
      <c r="AYQ16"/>
      <c r="AYR16"/>
      <c r="AYS16"/>
      <c r="AYT16"/>
      <c r="AYU16"/>
      <c r="AYV16"/>
      <c r="AYW16"/>
      <c r="AYX16"/>
      <c r="AYY16"/>
      <c r="AYZ16"/>
      <c r="AZA16"/>
      <c r="AZB16"/>
      <c r="AZC16"/>
      <c r="AZD16"/>
      <c r="AZE16"/>
      <c r="AZF16"/>
      <c r="AZG16"/>
      <c r="AZH16"/>
      <c r="AZI16"/>
      <c r="AZJ16"/>
      <c r="AZK16"/>
      <c r="AZL16"/>
      <c r="AZM16"/>
      <c r="AZN16"/>
      <c r="AZO16"/>
      <c r="AZP16"/>
      <c r="AZQ16"/>
      <c r="AZR16"/>
      <c r="AZS16"/>
      <c r="AZT16"/>
      <c r="AZU16"/>
      <c r="AZV16"/>
      <c r="AZW16"/>
      <c r="AZX16"/>
      <c r="AZY16"/>
      <c r="AZZ16"/>
      <c r="BAA16"/>
      <c r="BAB16"/>
      <c r="BAC16"/>
      <c r="BAD16"/>
      <c r="BAE16"/>
      <c r="BAF16"/>
      <c r="BAG16"/>
      <c r="BAH16"/>
      <c r="BAI16"/>
      <c r="BAJ16"/>
      <c r="BAK16"/>
      <c r="BAL16"/>
      <c r="BAM16"/>
      <c r="BAN16"/>
      <c r="BAO16"/>
      <c r="BAP16"/>
      <c r="BAQ16"/>
      <c r="BAR16"/>
      <c r="BAS16"/>
      <c r="BAT16"/>
      <c r="BAU16"/>
      <c r="BAV16"/>
      <c r="BAW16"/>
      <c r="BAX16"/>
      <c r="BAY16"/>
      <c r="BAZ16"/>
      <c r="BBA16"/>
      <c r="BBB16"/>
      <c r="BBC16"/>
      <c r="BBD16"/>
      <c r="BBE16"/>
      <c r="BBF16"/>
      <c r="BBG16"/>
      <c r="BBH16"/>
      <c r="BBI16"/>
      <c r="BBJ16"/>
      <c r="BBK16"/>
      <c r="BBL16"/>
      <c r="BBM16"/>
      <c r="BBN16"/>
      <c r="BBO16"/>
      <c r="BBP16"/>
      <c r="BBQ16"/>
      <c r="BBR16"/>
      <c r="BBS16"/>
      <c r="BBT16"/>
      <c r="BBU16"/>
      <c r="BBV16"/>
      <c r="BBW16"/>
      <c r="BBX16"/>
      <c r="BBY16"/>
      <c r="BBZ16"/>
      <c r="BCA16"/>
      <c r="BCB16"/>
      <c r="BCC16"/>
      <c r="BCD16"/>
      <c r="BCE16"/>
      <c r="BCF16"/>
      <c r="BCG16"/>
      <c r="BCH16"/>
      <c r="BCI16"/>
      <c r="BCJ16"/>
      <c r="BCK16"/>
      <c r="BCL16"/>
      <c r="BCM16"/>
      <c r="BCN16"/>
      <c r="BCO16"/>
      <c r="BCP16"/>
      <c r="BCQ16"/>
      <c r="BCR16"/>
      <c r="BCS16"/>
      <c r="BCT16"/>
      <c r="BCU16"/>
      <c r="BCV16"/>
      <c r="BCW16"/>
      <c r="BCX16"/>
      <c r="BCY16"/>
      <c r="BCZ16"/>
      <c r="BDA16"/>
      <c r="BDB16"/>
      <c r="BDC16"/>
      <c r="BDD16"/>
      <c r="BDE16"/>
      <c r="BDF16"/>
      <c r="BDG16"/>
      <c r="BDH16"/>
      <c r="BDI16"/>
      <c r="BDJ16"/>
      <c r="BDK16"/>
      <c r="BDL16"/>
      <c r="BDM16"/>
      <c r="BDN16"/>
      <c r="BDO16"/>
      <c r="BDP16"/>
      <c r="BDQ16"/>
      <c r="BDR16"/>
      <c r="BDS16"/>
      <c r="BDT16"/>
      <c r="BDU16"/>
      <c r="BDV16"/>
      <c r="BDW16"/>
      <c r="BDX16"/>
      <c r="BDY16"/>
      <c r="BDZ16"/>
      <c r="BEA16"/>
      <c r="BEB16"/>
      <c r="BEC16"/>
      <c r="BED16"/>
      <c r="BEE16"/>
      <c r="BEF16"/>
      <c r="BEG16"/>
      <c r="BEH16"/>
      <c r="BEI16"/>
      <c r="BEJ16"/>
      <c r="BEK16"/>
      <c r="BEL16"/>
      <c r="BEM16"/>
      <c r="BEN16"/>
      <c r="BEO16"/>
      <c r="BEP16"/>
      <c r="BEQ16"/>
      <c r="BER16"/>
      <c r="BES16"/>
      <c r="BET16"/>
      <c r="BEU16"/>
      <c r="BEV16"/>
      <c r="BEW16"/>
      <c r="BEX16"/>
      <c r="BEY16"/>
      <c r="BEZ16"/>
      <c r="BFA16"/>
      <c r="BFB16"/>
      <c r="BFC16"/>
      <c r="BFD16"/>
      <c r="BFE16"/>
      <c r="BFF16"/>
      <c r="BFG16"/>
      <c r="BFH16"/>
      <c r="BFI16"/>
      <c r="BFJ16"/>
      <c r="BFK16"/>
      <c r="BFL16"/>
      <c r="BFM16"/>
      <c r="BFN16"/>
      <c r="BFO16"/>
      <c r="BFP16"/>
      <c r="BFQ16"/>
      <c r="BFR16"/>
      <c r="BFS16"/>
      <c r="BFT16"/>
      <c r="BFU16"/>
      <c r="BFV16"/>
      <c r="BFW16"/>
      <c r="BFX16"/>
      <c r="BFY16"/>
      <c r="BFZ16"/>
      <c r="BGA16"/>
      <c r="BGB16"/>
      <c r="BGC16"/>
      <c r="BGD16"/>
      <c r="BGE16"/>
      <c r="BGF16"/>
      <c r="BGG16"/>
      <c r="BGH16"/>
      <c r="BGI16"/>
      <c r="BGJ16"/>
      <c r="BGK16"/>
      <c r="BGL16"/>
      <c r="BGM16"/>
      <c r="BGN16"/>
      <c r="BGO16"/>
      <c r="BGP16"/>
      <c r="BGQ16"/>
      <c r="BGR16"/>
      <c r="BGS16"/>
      <c r="BGT16"/>
      <c r="BGU16"/>
      <c r="BGV16"/>
      <c r="BGW16"/>
      <c r="BGX16"/>
      <c r="BGY16"/>
      <c r="BGZ16"/>
      <c r="BHA16"/>
      <c r="BHB16"/>
      <c r="BHC16"/>
      <c r="BHD16"/>
      <c r="BHE16"/>
      <c r="BHF16"/>
      <c r="BHG16"/>
      <c r="BHH16"/>
      <c r="BHI16"/>
      <c r="BHJ16"/>
      <c r="BHK16"/>
      <c r="BHL16"/>
      <c r="BHM16"/>
      <c r="BHN16"/>
      <c r="BHO16"/>
      <c r="BHP16"/>
      <c r="BHQ16"/>
      <c r="BHR16"/>
      <c r="BHS16"/>
      <c r="BHT16"/>
      <c r="BHU16"/>
      <c r="BHV16"/>
      <c r="BHW16"/>
      <c r="BHX16"/>
      <c r="BHY16"/>
      <c r="BHZ16"/>
      <c r="BIA16"/>
      <c r="BIB16"/>
      <c r="BIC16"/>
      <c r="BID16"/>
      <c r="BIE16"/>
      <c r="BIF16"/>
      <c r="BIG16"/>
      <c r="BIH16"/>
      <c r="BII16"/>
      <c r="BIJ16"/>
      <c r="BIK16"/>
      <c r="BIL16"/>
      <c r="BIM16"/>
      <c r="BIN16"/>
      <c r="BIO16"/>
      <c r="BIP16"/>
      <c r="BIQ16"/>
      <c r="BIR16"/>
      <c r="BIS16"/>
      <c r="BIT16"/>
      <c r="BIU16"/>
      <c r="BIV16"/>
      <c r="BIW16"/>
      <c r="BIX16"/>
      <c r="BIY16"/>
      <c r="BIZ16"/>
      <c r="BJA16"/>
      <c r="BJB16"/>
      <c r="BJC16"/>
      <c r="BJD16"/>
      <c r="BJE16"/>
      <c r="BJF16"/>
      <c r="BJG16"/>
      <c r="BJH16"/>
      <c r="BJI16"/>
      <c r="BJJ16"/>
      <c r="BJK16"/>
      <c r="BJL16"/>
      <c r="BJM16"/>
      <c r="BJN16"/>
      <c r="BJO16"/>
      <c r="BJP16"/>
      <c r="BJQ16"/>
      <c r="BJR16"/>
      <c r="BJS16"/>
      <c r="BJT16"/>
      <c r="BJU16"/>
      <c r="BJV16"/>
      <c r="BJW16"/>
      <c r="BJX16"/>
      <c r="BJY16"/>
      <c r="BJZ16"/>
      <c r="BKA16"/>
      <c r="BKB16"/>
      <c r="BKC16"/>
      <c r="BKD16"/>
      <c r="BKE16"/>
      <c r="BKF16"/>
      <c r="BKG16"/>
      <c r="BKH16"/>
      <c r="BKI16"/>
      <c r="BKJ16"/>
      <c r="BKK16"/>
      <c r="BKL16"/>
      <c r="BKM16"/>
      <c r="BKN16"/>
      <c r="BKO16"/>
      <c r="BKP16"/>
      <c r="BKQ16"/>
      <c r="BKR16"/>
      <c r="BKS16"/>
      <c r="BKT16"/>
      <c r="BKU16"/>
      <c r="BKV16"/>
      <c r="BKW16"/>
      <c r="BKX16"/>
      <c r="BKY16"/>
      <c r="BKZ16"/>
      <c r="BLA16"/>
      <c r="BLB16"/>
      <c r="BLC16"/>
      <c r="BLD16"/>
      <c r="BLE16"/>
      <c r="BLF16"/>
      <c r="BLG16"/>
      <c r="BLH16"/>
      <c r="BLI16"/>
      <c r="BLJ16"/>
      <c r="BLK16"/>
      <c r="BLL16"/>
      <c r="BLM16"/>
      <c r="BLN16"/>
      <c r="BLO16"/>
      <c r="BLP16"/>
      <c r="BLQ16"/>
      <c r="BLR16"/>
      <c r="BLS16"/>
      <c r="BLT16"/>
      <c r="BLU16"/>
      <c r="BLV16"/>
      <c r="BLW16"/>
      <c r="BLX16"/>
      <c r="BLY16"/>
      <c r="BLZ16"/>
      <c r="BMA16"/>
      <c r="BMB16"/>
      <c r="BMC16"/>
      <c r="BMD16"/>
      <c r="BME16"/>
      <c r="BMF16"/>
      <c r="BMG16"/>
      <c r="BMH16"/>
      <c r="BMI16"/>
      <c r="BMJ16"/>
      <c r="BMK16"/>
      <c r="BML16"/>
      <c r="BMM16"/>
      <c r="BMN16"/>
      <c r="BMO16"/>
      <c r="BMP16"/>
      <c r="BMQ16"/>
      <c r="BMR16"/>
      <c r="BMS16"/>
      <c r="BMT16"/>
      <c r="BMU16"/>
      <c r="BMV16"/>
      <c r="BMW16"/>
      <c r="BMX16"/>
      <c r="BMY16"/>
      <c r="BMZ16"/>
      <c r="BNA16"/>
      <c r="BNB16"/>
      <c r="BNC16"/>
      <c r="BND16"/>
      <c r="BNE16"/>
      <c r="BNF16"/>
      <c r="BNG16"/>
      <c r="BNH16"/>
      <c r="BNI16"/>
      <c r="BNJ16"/>
      <c r="BNK16"/>
      <c r="BNL16"/>
      <c r="BNM16"/>
      <c r="BNN16"/>
      <c r="BNO16"/>
      <c r="BNP16"/>
      <c r="BNQ16"/>
      <c r="BNR16"/>
      <c r="BNS16"/>
      <c r="BNT16"/>
      <c r="BNU16"/>
      <c r="BNV16"/>
      <c r="BNW16"/>
      <c r="BNX16"/>
      <c r="BNY16"/>
      <c r="BNZ16"/>
      <c r="BOA16"/>
      <c r="BOB16"/>
      <c r="BOC16"/>
      <c r="BOD16"/>
      <c r="BOE16"/>
      <c r="BOF16"/>
      <c r="BOG16"/>
      <c r="BOH16"/>
      <c r="BOI16"/>
      <c r="BOJ16"/>
      <c r="BOK16"/>
      <c r="BOL16"/>
      <c r="BOM16"/>
      <c r="BON16"/>
      <c r="BOO16"/>
      <c r="BOP16"/>
      <c r="BOQ16"/>
      <c r="BOR16"/>
      <c r="BOS16"/>
      <c r="BOT16"/>
      <c r="BOU16"/>
      <c r="BOV16"/>
      <c r="BOW16"/>
      <c r="BOX16"/>
      <c r="BOY16"/>
      <c r="BOZ16"/>
      <c r="BPA16"/>
      <c r="BPB16"/>
      <c r="BPC16"/>
      <c r="BPD16"/>
      <c r="BPE16"/>
      <c r="BPF16"/>
      <c r="BPG16"/>
      <c r="BPH16"/>
      <c r="BPI16"/>
      <c r="BPJ16"/>
      <c r="BPK16"/>
      <c r="BPL16"/>
      <c r="BPM16"/>
      <c r="BPN16"/>
      <c r="BPO16"/>
      <c r="BPP16"/>
      <c r="BPQ16"/>
      <c r="BPR16"/>
      <c r="BPS16"/>
      <c r="BPT16"/>
      <c r="BPU16"/>
      <c r="BPV16"/>
      <c r="BPW16"/>
      <c r="BPX16"/>
      <c r="BPY16"/>
      <c r="BPZ16"/>
      <c r="BQA16"/>
      <c r="BQB16"/>
      <c r="BQC16"/>
      <c r="BQD16"/>
      <c r="BQE16"/>
      <c r="BQF16"/>
      <c r="BQG16"/>
      <c r="BQH16"/>
      <c r="BQI16"/>
      <c r="BQJ16"/>
      <c r="BQK16"/>
      <c r="BQL16"/>
      <c r="BQM16"/>
      <c r="BQN16"/>
      <c r="BQO16"/>
      <c r="BQP16"/>
      <c r="BQQ16"/>
      <c r="BQR16"/>
      <c r="BQS16"/>
      <c r="BQT16"/>
      <c r="BQU16"/>
      <c r="BQV16"/>
      <c r="BQW16"/>
      <c r="BQX16"/>
      <c r="BQY16"/>
      <c r="BQZ16"/>
      <c r="BRA16"/>
      <c r="BRB16"/>
      <c r="BRC16"/>
      <c r="BRD16"/>
      <c r="BRE16"/>
      <c r="BRF16"/>
      <c r="BRG16"/>
      <c r="BRH16"/>
      <c r="BRI16"/>
      <c r="BRJ16"/>
      <c r="BRK16"/>
      <c r="BRL16"/>
      <c r="BRM16"/>
      <c r="BRN16"/>
      <c r="BRO16"/>
      <c r="BRP16"/>
      <c r="BRQ16"/>
      <c r="BRR16"/>
      <c r="BRS16"/>
      <c r="BRT16"/>
      <c r="BRU16"/>
      <c r="BRV16"/>
      <c r="BRW16"/>
      <c r="BRX16"/>
      <c r="BRY16"/>
      <c r="BRZ16"/>
      <c r="BSA16"/>
      <c r="BSB16"/>
      <c r="BSC16"/>
      <c r="BSD16"/>
      <c r="BSE16"/>
      <c r="BSF16"/>
      <c r="BSG16"/>
      <c r="BSH16"/>
      <c r="BSI16"/>
      <c r="BSJ16"/>
      <c r="BSK16"/>
      <c r="BSL16"/>
      <c r="BSM16"/>
      <c r="BSN16"/>
      <c r="BSO16"/>
      <c r="BSP16"/>
      <c r="BSQ16"/>
      <c r="BSR16"/>
      <c r="BSS16"/>
      <c r="BST16"/>
      <c r="BSU16"/>
      <c r="BSV16"/>
      <c r="BSW16"/>
      <c r="BSX16"/>
      <c r="BSY16"/>
      <c r="BSZ16"/>
      <c r="BTA16"/>
      <c r="BTB16"/>
      <c r="BTC16"/>
      <c r="BTD16"/>
      <c r="BTE16"/>
      <c r="BTF16"/>
      <c r="BTG16"/>
      <c r="BTH16"/>
      <c r="BTI16"/>
      <c r="BTJ16"/>
      <c r="BTK16"/>
      <c r="BTL16"/>
      <c r="BTM16"/>
      <c r="BTN16"/>
      <c r="BTO16"/>
      <c r="BTP16"/>
      <c r="BTQ16"/>
      <c r="BTR16"/>
      <c r="BTS16"/>
      <c r="BTT16"/>
      <c r="BTU16"/>
      <c r="BTV16"/>
      <c r="BTW16"/>
      <c r="BTX16"/>
      <c r="BTY16"/>
      <c r="BTZ16"/>
      <c r="BUA16"/>
      <c r="BUB16"/>
      <c r="BUC16"/>
      <c r="BUD16"/>
      <c r="BUE16"/>
      <c r="BUF16"/>
      <c r="BUG16"/>
      <c r="BUH16"/>
      <c r="BUI16"/>
      <c r="BUJ16"/>
      <c r="BUK16"/>
      <c r="BUL16"/>
      <c r="BUM16"/>
      <c r="BUN16"/>
      <c r="BUO16"/>
      <c r="BUP16"/>
      <c r="BUQ16"/>
      <c r="BUR16"/>
      <c r="BUS16"/>
      <c r="BUT16"/>
      <c r="BUU16"/>
      <c r="BUV16"/>
      <c r="BUW16"/>
      <c r="BUX16"/>
      <c r="BUY16"/>
      <c r="BUZ16"/>
      <c r="BVA16"/>
      <c r="BVB16"/>
      <c r="BVC16"/>
      <c r="BVD16"/>
      <c r="BVE16"/>
      <c r="BVF16"/>
      <c r="BVG16"/>
      <c r="BVH16"/>
      <c r="BVI16"/>
      <c r="BVJ16"/>
      <c r="BVK16"/>
      <c r="BVL16"/>
      <c r="BVM16"/>
      <c r="BVN16"/>
      <c r="BVO16"/>
      <c r="BVP16"/>
      <c r="BVQ16"/>
      <c r="BVR16"/>
      <c r="BVS16"/>
      <c r="BVT16"/>
      <c r="BVU16"/>
      <c r="BVV16"/>
      <c r="BVW16"/>
      <c r="BVX16"/>
      <c r="BVY16"/>
      <c r="BVZ16"/>
      <c r="BWA16"/>
      <c r="BWB16"/>
      <c r="BWC16"/>
      <c r="BWD16"/>
      <c r="BWE16"/>
      <c r="BWF16"/>
      <c r="BWG16"/>
      <c r="BWH16"/>
      <c r="BWI16"/>
      <c r="BWJ16"/>
      <c r="BWK16"/>
      <c r="BWL16"/>
      <c r="BWM16"/>
      <c r="BWN16"/>
      <c r="BWO16"/>
      <c r="BWP16"/>
      <c r="BWQ16"/>
      <c r="BWR16"/>
      <c r="BWS16"/>
      <c r="BWT16"/>
      <c r="BWU16"/>
      <c r="BWV16"/>
      <c r="BWW16"/>
      <c r="BWX16"/>
      <c r="BWY16"/>
      <c r="BWZ16"/>
      <c r="BXA16"/>
      <c r="BXB16"/>
      <c r="BXC16"/>
      <c r="BXD16"/>
      <c r="BXE16"/>
      <c r="BXF16"/>
      <c r="BXG16"/>
      <c r="BXH16"/>
      <c r="BXI16"/>
      <c r="BXJ16"/>
      <c r="BXK16"/>
      <c r="BXL16"/>
      <c r="BXM16"/>
      <c r="BXN16"/>
      <c r="BXO16"/>
      <c r="BXP16"/>
      <c r="BXQ16"/>
      <c r="BXR16"/>
      <c r="BXS16"/>
      <c r="BXT16"/>
      <c r="BXU16"/>
      <c r="BXV16"/>
      <c r="BXW16"/>
      <c r="BXX16"/>
      <c r="BXY16"/>
      <c r="BXZ16"/>
      <c r="BYA16"/>
      <c r="BYB16"/>
      <c r="BYC16"/>
      <c r="BYD16"/>
      <c r="BYE16"/>
      <c r="BYF16"/>
      <c r="BYG16"/>
      <c r="BYH16"/>
      <c r="BYI16"/>
      <c r="BYJ16"/>
      <c r="BYK16"/>
      <c r="BYL16"/>
      <c r="BYM16"/>
      <c r="BYN16"/>
      <c r="BYO16"/>
      <c r="BYP16"/>
      <c r="BYQ16"/>
      <c r="BYR16"/>
      <c r="BYS16"/>
      <c r="BYT16"/>
      <c r="BYU16"/>
      <c r="BYV16"/>
      <c r="BYW16"/>
      <c r="BYX16"/>
      <c r="BYY16"/>
      <c r="BYZ16"/>
      <c r="BZA16"/>
      <c r="BZB16"/>
      <c r="BZC16"/>
      <c r="BZD16"/>
      <c r="BZE16"/>
      <c r="BZF16"/>
      <c r="BZG16"/>
      <c r="BZH16"/>
      <c r="BZI16"/>
      <c r="BZJ16"/>
      <c r="BZK16"/>
      <c r="BZL16"/>
      <c r="BZM16"/>
      <c r="BZN16"/>
      <c r="BZO16"/>
      <c r="BZP16"/>
      <c r="BZQ16"/>
      <c r="BZR16"/>
      <c r="BZS16"/>
      <c r="BZT16"/>
      <c r="BZU16"/>
      <c r="BZV16"/>
      <c r="BZW16"/>
      <c r="BZX16"/>
      <c r="BZY16"/>
      <c r="BZZ16"/>
      <c r="CAA16"/>
      <c r="CAB16"/>
      <c r="CAC16"/>
      <c r="CAD16"/>
      <c r="CAE16"/>
      <c r="CAF16"/>
      <c r="CAG16"/>
      <c r="CAH16"/>
      <c r="CAI16"/>
      <c r="CAJ16"/>
      <c r="CAK16"/>
      <c r="CAL16"/>
      <c r="CAM16"/>
      <c r="CAN16"/>
      <c r="CAO16"/>
      <c r="CAP16"/>
      <c r="CAQ16"/>
      <c r="CAR16"/>
      <c r="CAS16"/>
      <c r="CAT16"/>
      <c r="CAU16"/>
      <c r="CAV16"/>
      <c r="CAW16"/>
      <c r="CAX16"/>
      <c r="CAY16"/>
      <c r="CAZ16"/>
      <c r="CBA16"/>
      <c r="CBB16"/>
      <c r="CBC16"/>
      <c r="CBD16"/>
      <c r="CBE16"/>
      <c r="CBF16"/>
      <c r="CBG16"/>
      <c r="CBH16"/>
      <c r="CBI16"/>
      <c r="CBJ16"/>
      <c r="CBK16"/>
      <c r="CBL16"/>
      <c r="CBM16"/>
      <c r="CBN16"/>
      <c r="CBO16"/>
      <c r="CBP16"/>
      <c r="CBQ16"/>
      <c r="CBR16"/>
      <c r="CBS16"/>
      <c r="CBT16"/>
      <c r="CBU16"/>
      <c r="CBV16"/>
      <c r="CBW16"/>
      <c r="CBX16"/>
      <c r="CBY16"/>
      <c r="CBZ16"/>
      <c r="CCA16"/>
      <c r="CCB16"/>
      <c r="CCC16"/>
      <c r="CCD16"/>
      <c r="CCE16"/>
      <c r="CCF16"/>
      <c r="CCG16"/>
      <c r="CCH16"/>
      <c r="CCI16"/>
      <c r="CCJ16"/>
      <c r="CCK16"/>
      <c r="CCL16"/>
      <c r="CCM16"/>
      <c r="CCN16"/>
      <c r="CCO16"/>
      <c r="CCP16"/>
      <c r="CCQ16"/>
      <c r="CCR16"/>
      <c r="CCS16"/>
      <c r="CCT16"/>
      <c r="CCU16"/>
      <c r="CCV16"/>
      <c r="CCW16"/>
      <c r="CCX16"/>
      <c r="CCY16"/>
      <c r="CCZ16"/>
      <c r="CDA16"/>
      <c r="CDB16"/>
      <c r="CDC16"/>
      <c r="CDD16"/>
      <c r="CDE16"/>
      <c r="CDF16"/>
      <c r="CDG16"/>
      <c r="CDH16"/>
      <c r="CDI16"/>
      <c r="CDJ16"/>
      <c r="CDK16"/>
      <c r="CDL16"/>
      <c r="CDM16"/>
      <c r="CDN16"/>
      <c r="CDO16"/>
      <c r="CDP16"/>
      <c r="CDQ16"/>
      <c r="CDR16"/>
      <c r="CDS16"/>
      <c r="CDT16"/>
      <c r="CDU16"/>
      <c r="CDV16"/>
      <c r="CDW16"/>
      <c r="CDX16"/>
      <c r="CDY16"/>
      <c r="CDZ16"/>
      <c r="CEA16"/>
      <c r="CEB16"/>
      <c r="CEC16"/>
      <c r="CED16"/>
      <c r="CEE16"/>
      <c r="CEF16"/>
      <c r="CEG16"/>
      <c r="CEH16"/>
      <c r="CEI16"/>
      <c r="CEJ16"/>
      <c r="CEK16"/>
      <c r="CEL16"/>
      <c r="CEM16"/>
      <c r="CEN16"/>
      <c r="CEO16"/>
      <c r="CEP16"/>
      <c r="CEQ16"/>
      <c r="CER16"/>
      <c r="CES16"/>
      <c r="CET16"/>
      <c r="CEU16"/>
      <c r="CEV16"/>
      <c r="CEW16"/>
      <c r="CEX16"/>
      <c r="CEY16"/>
      <c r="CEZ16"/>
      <c r="CFA16"/>
      <c r="CFB16"/>
      <c r="CFC16"/>
      <c r="CFD16"/>
      <c r="CFE16"/>
      <c r="CFF16"/>
      <c r="CFG16"/>
      <c r="CFH16"/>
      <c r="CFI16"/>
      <c r="CFJ16"/>
      <c r="CFK16"/>
      <c r="CFL16"/>
      <c r="CFM16"/>
      <c r="CFN16"/>
      <c r="CFO16"/>
      <c r="CFP16"/>
      <c r="CFQ16"/>
      <c r="CFR16"/>
      <c r="CFS16"/>
      <c r="CFT16"/>
      <c r="CFU16"/>
      <c r="CFV16"/>
      <c r="CFW16"/>
      <c r="CFX16"/>
      <c r="CFY16"/>
      <c r="CFZ16"/>
      <c r="CGA16"/>
      <c r="CGB16"/>
      <c r="CGC16"/>
      <c r="CGD16"/>
      <c r="CGE16"/>
      <c r="CGF16"/>
      <c r="CGG16"/>
      <c r="CGH16"/>
      <c r="CGI16"/>
      <c r="CGJ16"/>
      <c r="CGK16"/>
      <c r="CGL16"/>
      <c r="CGM16"/>
      <c r="CGN16"/>
      <c r="CGO16"/>
      <c r="CGP16"/>
      <c r="CGQ16"/>
      <c r="CGR16"/>
      <c r="CGS16"/>
      <c r="CGT16"/>
      <c r="CGU16"/>
      <c r="CGV16"/>
      <c r="CGW16"/>
      <c r="CGX16"/>
      <c r="CGY16"/>
      <c r="CGZ16"/>
      <c r="CHA16"/>
      <c r="CHB16"/>
      <c r="CHC16"/>
      <c r="CHD16"/>
      <c r="CHE16"/>
      <c r="CHF16"/>
      <c r="CHG16"/>
      <c r="CHH16"/>
      <c r="CHI16"/>
      <c r="CHJ16"/>
      <c r="CHK16"/>
      <c r="CHL16"/>
      <c r="CHM16"/>
      <c r="CHN16"/>
      <c r="CHO16"/>
      <c r="CHP16"/>
      <c r="CHQ16"/>
      <c r="CHR16"/>
      <c r="CHS16"/>
      <c r="CHT16"/>
      <c r="CHU16"/>
      <c r="CHV16"/>
      <c r="CHW16"/>
      <c r="CHX16"/>
      <c r="CHY16"/>
      <c r="CHZ16"/>
      <c r="CIA16"/>
      <c r="CIB16"/>
      <c r="CIC16"/>
      <c r="CID16"/>
      <c r="CIE16"/>
      <c r="CIF16"/>
      <c r="CIG16"/>
      <c r="CIH16"/>
      <c r="CII16"/>
      <c r="CIJ16"/>
      <c r="CIK16"/>
      <c r="CIL16"/>
      <c r="CIM16"/>
      <c r="CIN16"/>
      <c r="CIO16"/>
      <c r="CIP16"/>
      <c r="CIQ16"/>
      <c r="CIR16"/>
      <c r="CIS16"/>
      <c r="CIT16"/>
      <c r="CIU16"/>
      <c r="CIV16"/>
      <c r="CIW16"/>
      <c r="CIX16"/>
      <c r="CIY16"/>
      <c r="CIZ16"/>
      <c r="CJA16"/>
      <c r="CJB16"/>
      <c r="CJC16"/>
      <c r="CJD16"/>
      <c r="CJE16"/>
      <c r="CJF16"/>
      <c r="CJG16"/>
      <c r="CJH16"/>
      <c r="CJI16"/>
      <c r="CJJ16"/>
      <c r="CJK16"/>
      <c r="CJL16"/>
      <c r="CJM16"/>
      <c r="CJN16"/>
      <c r="CJO16"/>
      <c r="CJP16"/>
      <c r="CJQ16"/>
      <c r="CJR16"/>
      <c r="CJS16"/>
      <c r="CJT16"/>
      <c r="CJU16"/>
      <c r="CJV16"/>
      <c r="CJW16"/>
      <c r="CJX16"/>
      <c r="CJY16"/>
      <c r="CJZ16"/>
      <c r="CKA16"/>
      <c r="CKB16"/>
      <c r="CKC16"/>
      <c r="CKD16"/>
      <c r="CKE16"/>
      <c r="CKF16"/>
      <c r="CKG16"/>
      <c r="CKH16"/>
      <c r="CKI16"/>
      <c r="CKJ16"/>
      <c r="CKK16"/>
      <c r="CKL16"/>
      <c r="CKM16"/>
      <c r="CKN16"/>
      <c r="CKO16"/>
      <c r="CKP16"/>
      <c r="CKQ16"/>
      <c r="CKR16"/>
      <c r="CKS16"/>
      <c r="CKT16"/>
      <c r="CKU16"/>
      <c r="CKV16"/>
      <c r="CKW16"/>
      <c r="CKX16"/>
      <c r="CKY16"/>
      <c r="CKZ16"/>
      <c r="CLA16"/>
      <c r="CLB16"/>
      <c r="CLC16"/>
      <c r="CLD16"/>
      <c r="CLE16"/>
      <c r="CLF16"/>
      <c r="CLG16"/>
      <c r="CLH16"/>
      <c r="CLI16"/>
      <c r="CLJ16"/>
      <c r="CLK16"/>
      <c r="CLL16"/>
      <c r="CLM16"/>
      <c r="CLN16"/>
      <c r="CLO16"/>
      <c r="CLP16"/>
      <c r="CLQ16"/>
      <c r="CLR16"/>
      <c r="CLS16"/>
      <c r="CLT16"/>
      <c r="CLU16"/>
      <c r="CLV16"/>
      <c r="CLW16"/>
      <c r="CLX16"/>
      <c r="CLY16"/>
      <c r="CLZ16"/>
      <c r="CMA16"/>
      <c r="CMB16"/>
      <c r="CMC16"/>
      <c r="CMD16"/>
      <c r="CME16"/>
      <c r="CMF16"/>
      <c r="CMG16"/>
      <c r="CMH16"/>
      <c r="CMI16"/>
      <c r="CMJ16"/>
      <c r="CMK16"/>
      <c r="CML16"/>
      <c r="CMM16"/>
      <c r="CMN16"/>
      <c r="CMO16"/>
      <c r="CMP16"/>
      <c r="CMQ16"/>
      <c r="CMR16"/>
      <c r="CMS16"/>
      <c r="CMT16"/>
      <c r="CMU16"/>
      <c r="CMV16"/>
      <c r="CMW16"/>
      <c r="CMX16"/>
      <c r="CMY16"/>
      <c r="CMZ16"/>
      <c r="CNA16"/>
      <c r="CNB16"/>
      <c r="CNC16"/>
      <c r="CND16"/>
      <c r="CNE16"/>
      <c r="CNF16"/>
      <c r="CNG16"/>
      <c r="CNH16"/>
      <c r="CNI16"/>
      <c r="CNJ16"/>
      <c r="CNK16"/>
      <c r="CNL16"/>
      <c r="CNM16"/>
      <c r="CNN16"/>
      <c r="CNO16"/>
      <c r="CNP16"/>
      <c r="CNQ16"/>
      <c r="CNR16"/>
      <c r="CNS16"/>
      <c r="CNT16"/>
      <c r="CNU16"/>
      <c r="CNV16"/>
      <c r="CNW16"/>
      <c r="CNX16"/>
      <c r="CNY16"/>
      <c r="CNZ16"/>
      <c r="COA16"/>
      <c r="COB16"/>
      <c r="COC16"/>
      <c r="COD16"/>
      <c r="COE16"/>
      <c r="COF16"/>
      <c r="COG16"/>
      <c r="COH16"/>
      <c r="COI16"/>
      <c r="COJ16"/>
      <c r="COK16"/>
      <c r="COL16"/>
      <c r="COM16"/>
      <c r="CON16"/>
      <c r="COO16"/>
      <c r="COP16"/>
      <c r="COQ16"/>
      <c r="COR16"/>
      <c r="COS16"/>
      <c r="COT16"/>
      <c r="COU16"/>
      <c r="COV16"/>
      <c r="COW16"/>
      <c r="COX16"/>
      <c r="COY16"/>
      <c r="COZ16"/>
      <c r="CPA16"/>
      <c r="CPB16"/>
      <c r="CPC16"/>
      <c r="CPD16"/>
      <c r="CPE16"/>
      <c r="CPF16"/>
      <c r="CPG16"/>
      <c r="CPH16"/>
      <c r="CPI16"/>
      <c r="CPJ16"/>
      <c r="CPK16"/>
      <c r="CPL16"/>
      <c r="CPM16"/>
      <c r="CPN16"/>
      <c r="CPO16"/>
      <c r="CPP16"/>
      <c r="CPQ16"/>
      <c r="CPR16"/>
      <c r="CPS16"/>
      <c r="CPT16"/>
      <c r="CPU16"/>
      <c r="CPV16"/>
      <c r="CPW16"/>
      <c r="CPX16"/>
      <c r="CPY16"/>
      <c r="CPZ16"/>
      <c r="CQA16"/>
      <c r="CQB16"/>
      <c r="CQC16"/>
      <c r="CQD16"/>
      <c r="CQE16"/>
      <c r="CQF16"/>
      <c r="CQG16"/>
      <c r="CQH16"/>
      <c r="CQI16"/>
      <c r="CQJ16"/>
      <c r="CQK16"/>
      <c r="CQL16"/>
      <c r="CQM16"/>
      <c r="CQN16"/>
      <c r="CQO16"/>
      <c r="CQP16"/>
      <c r="CQQ16"/>
      <c r="CQR16"/>
      <c r="CQS16"/>
      <c r="CQT16"/>
      <c r="CQU16"/>
      <c r="CQV16"/>
      <c r="CQW16"/>
      <c r="CQX16"/>
      <c r="CQY16"/>
      <c r="CQZ16"/>
      <c r="CRA16"/>
      <c r="CRB16"/>
      <c r="CRC16"/>
      <c r="CRD16"/>
      <c r="CRE16"/>
      <c r="CRF16"/>
      <c r="CRG16"/>
      <c r="CRH16"/>
      <c r="CRI16"/>
    </row>
    <row r="17" spans="1:2505" s="28" customFormat="1" ht="18" customHeight="1" x14ac:dyDescent="0.25">
      <c r="A17" s="13"/>
      <c r="B17" s="366"/>
      <c r="C17" s="204" t="s">
        <v>16</v>
      </c>
      <c r="D17" s="205">
        <v>0</v>
      </c>
      <c r="E17" s="205">
        <v>0</v>
      </c>
      <c r="F17" s="14"/>
      <c r="G17" s="365"/>
      <c r="H17" s="59" t="s">
        <v>16</v>
      </c>
      <c r="I17" s="202">
        <v>2.3333333333300001</v>
      </c>
      <c r="J17" s="202">
        <f t="shared" si="0"/>
        <v>2.3333333333300001</v>
      </c>
      <c r="K17" s="203">
        <f t="shared" si="1"/>
        <v>2.3333333333300001</v>
      </c>
      <c r="L17" s="24"/>
      <c r="M17" s="75">
        <v>2.8111111110999998</v>
      </c>
      <c r="N17" s="74">
        <f t="shared" si="2"/>
        <v>2.8111111110999998</v>
      </c>
      <c r="O17" s="74">
        <f t="shared" si="3"/>
        <v>2.8111111110999998</v>
      </c>
      <c r="P17" s="33">
        <f t="shared" si="7"/>
        <v>609921</v>
      </c>
      <c r="Q17" s="33" t="e">
        <f t="shared" si="7"/>
        <v>#REF!</v>
      </c>
      <c r="R17" s="33" t="e">
        <f t="shared" si="7"/>
        <v>#REF!</v>
      </c>
      <c r="S17"/>
      <c r="T17"/>
      <c r="U17">
        <f t="shared" si="4"/>
        <v>0</v>
      </c>
      <c r="V17">
        <f t="shared" si="5"/>
        <v>0</v>
      </c>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c r="AUC17"/>
      <c r="AUD17"/>
      <c r="AUE17"/>
      <c r="AUF17"/>
      <c r="AUG17"/>
      <c r="AUH17"/>
      <c r="AUI17"/>
      <c r="AUJ17"/>
      <c r="AUK17"/>
      <c r="AUL17"/>
      <c r="AUM17"/>
      <c r="AUN17"/>
      <c r="AUO17"/>
      <c r="AUP17"/>
      <c r="AUQ17"/>
      <c r="AUR17"/>
      <c r="AUS17"/>
      <c r="AUT17"/>
      <c r="AUU17"/>
      <c r="AUV17"/>
      <c r="AUW17"/>
      <c r="AUX17"/>
      <c r="AUY17"/>
      <c r="AUZ17"/>
      <c r="AVA17"/>
      <c r="AVB17"/>
      <c r="AVC17"/>
      <c r="AVD17"/>
      <c r="AVE17"/>
      <c r="AVF17"/>
      <c r="AVG17"/>
      <c r="AVH17"/>
      <c r="AVI17"/>
      <c r="AVJ17"/>
      <c r="AVK17"/>
      <c r="AVL17"/>
      <c r="AVM17"/>
      <c r="AVN17"/>
      <c r="AVO17"/>
      <c r="AVP17"/>
      <c r="AVQ17"/>
      <c r="AVR17"/>
      <c r="AVS17"/>
      <c r="AVT17"/>
      <c r="AVU17"/>
      <c r="AVV17"/>
      <c r="AVW17"/>
      <c r="AVX17"/>
      <c r="AVY17"/>
      <c r="AVZ17"/>
      <c r="AWA17"/>
      <c r="AWB17"/>
      <c r="AWC17"/>
      <c r="AWD17"/>
      <c r="AWE17"/>
      <c r="AWF17"/>
      <c r="AWG17"/>
      <c r="AWH17"/>
      <c r="AWI17"/>
      <c r="AWJ17"/>
      <c r="AWK17"/>
      <c r="AWL17"/>
      <c r="AWM17"/>
      <c r="AWN17"/>
      <c r="AWO17"/>
      <c r="AWP17"/>
      <c r="AWQ17"/>
      <c r="AWR17"/>
      <c r="AWS17"/>
      <c r="AWT17"/>
      <c r="AWU17"/>
      <c r="AWV17"/>
      <c r="AWW17"/>
      <c r="AWX17"/>
      <c r="AWY17"/>
      <c r="AWZ17"/>
      <c r="AXA17"/>
      <c r="AXB17"/>
      <c r="AXC17"/>
      <c r="AXD17"/>
      <c r="AXE17"/>
      <c r="AXF17"/>
      <c r="AXG17"/>
      <c r="AXH17"/>
      <c r="AXI17"/>
      <c r="AXJ17"/>
      <c r="AXK17"/>
      <c r="AXL17"/>
      <c r="AXM17"/>
      <c r="AXN17"/>
      <c r="AXO17"/>
      <c r="AXP17"/>
      <c r="AXQ17"/>
      <c r="AXR17"/>
      <c r="AXS17"/>
      <c r="AXT17"/>
      <c r="AXU17"/>
      <c r="AXV17"/>
      <c r="AXW17"/>
      <c r="AXX17"/>
      <c r="AXY17"/>
      <c r="AXZ17"/>
      <c r="AYA17"/>
      <c r="AYB17"/>
      <c r="AYC17"/>
      <c r="AYD17"/>
      <c r="AYE17"/>
      <c r="AYF17"/>
      <c r="AYG17"/>
      <c r="AYH17"/>
      <c r="AYI17"/>
      <c r="AYJ17"/>
      <c r="AYK17"/>
      <c r="AYL17"/>
      <c r="AYM17"/>
      <c r="AYN17"/>
      <c r="AYO17"/>
      <c r="AYP17"/>
      <c r="AYQ17"/>
      <c r="AYR17"/>
      <c r="AYS17"/>
      <c r="AYT17"/>
      <c r="AYU17"/>
      <c r="AYV17"/>
      <c r="AYW17"/>
      <c r="AYX17"/>
      <c r="AYY17"/>
      <c r="AYZ17"/>
      <c r="AZA17"/>
      <c r="AZB17"/>
      <c r="AZC17"/>
      <c r="AZD17"/>
      <c r="AZE17"/>
      <c r="AZF17"/>
      <c r="AZG17"/>
      <c r="AZH17"/>
      <c r="AZI17"/>
      <c r="AZJ17"/>
      <c r="AZK17"/>
      <c r="AZL17"/>
      <c r="AZM17"/>
      <c r="AZN17"/>
      <c r="AZO17"/>
      <c r="AZP17"/>
      <c r="AZQ17"/>
      <c r="AZR17"/>
      <c r="AZS17"/>
      <c r="AZT17"/>
      <c r="AZU17"/>
      <c r="AZV17"/>
      <c r="AZW17"/>
      <c r="AZX17"/>
      <c r="AZY17"/>
      <c r="AZZ17"/>
      <c r="BAA17"/>
      <c r="BAB17"/>
      <c r="BAC17"/>
      <c r="BAD17"/>
      <c r="BAE17"/>
      <c r="BAF17"/>
      <c r="BAG17"/>
      <c r="BAH17"/>
      <c r="BAI17"/>
      <c r="BAJ17"/>
      <c r="BAK17"/>
      <c r="BAL17"/>
      <c r="BAM17"/>
      <c r="BAN17"/>
      <c r="BAO17"/>
      <c r="BAP17"/>
      <c r="BAQ17"/>
      <c r="BAR17"/>
      <c r="BAS17"/>
      <c r="BAT17"/>
      <c r="BAU17"/>
      <c r="BAV17"/>
      <c r="BAW17"/>
      <c r="BAX17"/>
      <c r="BAY17"/>
      <c r="BAZ17"/>
      <c r="BBA17"/>
      <c r="BBB17"/>
      <c r="BBC17"/>
      <c r="BBD17"/>
      <c r="BBE17"/>
      <c r="BBF17"/>
      <c r="BBG17"/>
      <c r="BBH17"/>
      <c r="BBI17"/>
      <c r="BBJ17"/>
      <c r="BBK17"/>
      <c r="BBL17"/>
      <c r="BBM17"/>
      <c r="BBN17"/>
      <c r="BBO17"/>
      <c r="BBP17"/>
      <c r="BBQ17"/>
      <c r="BBR17"/>
      <c r="BBS17"/>
      <c r="BBT17"/>
      <c r="BBU17"/>
      <c r="BBV17"/>
      <c r="BBW17"/>
      <c r="BBX17"/>
      <c r="BBY17"/>
      <c r="BBZ17"/>
      <c r="BCA17"/>
      <c r="BCB17"/>
      <c r="BCC17"/>
      <c r="BCD17"/>
      <c r="BCE17"/>
      <c r="BCF17"/>
      <c r="BCG17"/>
      <c r="BCH17"/>
      <c r="BCI17"/>
      <c r="BCJ17"/>
      <c r="BCK17"/>
      <c r="BCL17"/>
      <c r="BCM17"/>
      <c r="BCN17"/>
      <c r="BCO17"/>
      <c r="BCP17"/>
      <c r="BCQ17"/>
      <c r="BCR17"/>
      <c r="BCS17"/>
      <c r="BCT17"/>
      <c r="BCU17"/>
      <c r="BCV17"/>
      <c r="BCW17"/>
      <c r="BCX17"/>
      <c r="BCY17"/>
      <c r="BCZ17"/>
      <c r="BDA17"/>
      <c r="BDB17"/>
      <c r="BDC17"/>
      <c r="BDD17"/>
      <c r="BDE17"/>
      <c r="BDF17"/>
      <c r="BDG17"/>
      <c r="BDH17"/>
      <c r="BDI17"/>
      <c r="BDJ17"/>
      <c r="BDK17"/>
      <c r="BDL17"/>
      <c r="BDM17"/>
      <c r="BDN17"/>
      <c r="BDO17"/>
      <c r="BDP17"/>
      <c r="BDQ17"/>
      <c r="BDR17"/>
      <c r="BDS17"/>
      <c r="BDT17"/>
      <c r="BDU17"/>
      <c r="BDV17"/>
      <c r="BDW17"/>
      <c r="BDX17"/>
      <c r="BDY17"/>
      <c r="BDZ17"/>
      <c r="BEA17"/>
      <c r="BEB17"/>
      <c r="BEC17"/>
      <c r="BED17"/>
      <c r="BEE17"/>
      <c r="BEF17"/>
      <c r="BEG17"/>
      <c r="BEH17"/>
      <c r="BEI17"/>
      <c r="BEJ17"/>
      <c r="BEK17"/>
      <c r="BEL17"/>
      <c r="BEM17"/>
      <c r="BEN17"/>
      <c r="BEO17"/>
      <c r="BEP17"/>
      <c r="BEQ17"/>
      <c r="BER17"/>
      <c r="BES17"/>
      <c r="BET17"/>
      <c r="BEU17"/>
      <c r="BEV17"/>
      <c r="BEW17"/>
      <c r="BEX17"/>
      <c r="BEY17"/>
      <c r="BEZ17"/>
      <c r="BFA17"/>
      <c r="BFB17"/>
      <c r="BFC17"/>
      <c r="BFD17"/>
      <c r="BFE17"/>
      <c r="BFF17"/>
      <c r="BFG17"/>
      <c r="BFH17"/>
      <c r="BFI17"/>
      <c r="BFJ17"/>
      <c r="BFK17"/>
      <c r="BFL17"/>
      <c r="BFM17"/>
      <c r="BFN17"/>
      <c r="BFO17"/>
      <c r="BFP17"/>
      <c r="BFQ17"/>
      <c r="BFR17"/>
      <c r="BFS17"/>
      <c r="BFT17"/>
      <c r="BFU17"/>
      <c r="BFV17"/>
      <c r="BFW17"/>
      <c r="BFX17"/>
      <c r="BFY17"/>
      <c r="BFZ17"/>
      <c r="BGA17"/>
      <c r="BGB17"/>
      <c r="BGC17"/>
      <c r="BGD17"/>
      <c r="BGE17"/>
      <c r="BGF17"/>
      <c r="BGG17"/>
      <c r="BGH17"/>
      <c r="BGI17"/>
      <c r="BGJ17"/>
      <c r="BGK17"/>
      <c r="BGL17"/>
      <c r="BGM17"/>
      <c r="BGN17"/>
      <c r="BGO17"/>
      <c r="BGP17"/>
      <c r="BGQ17"/>
      <c r="BGR17"/>
      <c r="BGS17"/>
      <c r="BGT17"/>
      <c r="BGU17"/>
      <c r="BGV17"/>
      <c r="BGW17"/>
      <c r="BGX17"/>
      <c r="BGY17"/>
      <c r="BGZ17"/>
      <c r="BHA17"/>
      <c r="BHB17"/>
      <c r="BHC17"/>
      <c r="BHD17"/>
      <c r="BHE17"/>
      <c r="BHF17"/>
      <c r="BHG17"/>
      <c r="BHH17"/>
      <c r="BHI17"/>
      <c r="BHJ17"/>
      <c r="BHK17"/>
      <c r="BHL17"/>
      <c r="BHM17"/>
      <c r="BHN17"/>
      <c r="BHO17"/>
      <c r="BHP17"/>
      <c r="BHQ17"/>
      <c r="BHR17"/>
      <c r="BHS17"/>
      <c r="BHT17"/>
      <c r="BHU17"/>
      <c r="BHV17"/>
      <c r="BHW17"/>
      <c r="BHX17"/>
      <c r="BHY17"/>
      <c r="BHZ17"/>
      <c r="BIA17"/>
      <c r="BIB17"/>
      <c r="BIC17"/>
      <c r="BID17"/>
      <c r="BIE17"/>
      <c r="BIF17"/>
      <c r="BIG17"/>
      <c r="BIH17"/>
      <c r="BII17"/>
      <c r="BIJ17"/>
      <c r="BIK17"/>
      <c r="BIL17"/>
      <c r="BIM17"/>
      <c r="BIN17"/>
      <c r="BIO17"/>
      <c r="BIP17"/>
      <c r="BIQ17"/>
      <c r="BIR17"/>
      <c r="BIS17"/>
      <c r="BIT17"/>
      <c r="BIU17"/>
      <c r="BIV17"/>
      <c r="BIW17"/>
      <c r="BIX17"/>
      <c r="BIY17"/>
      <c r="BIZ17"/>
      <c r="BJA17"/>
      <c r="BJB17"/>
      <c r="BJC17"/>
      <c r="BJD17"/>
      <c r="BJE17"/>
      <c r="BJF17"/>
      <c r="BJG17"/>
      <c r="BJH17"/>
      <c r="BJI17"/>
      <c r="BJJ17"/>
      <c r="BJK17"/>
      <c r="BJL17"/>
      <c r="BJM17"/>
      <c r="BJN17"/>
      <c r="BJO17"/>
      <c r="BJP17"/>
      <c r="BJQ17"/>
      <c r="BJR17"/>
      <c r="BJS17"/>
      <c r="BJT17"/>
      <c r="BJU17"/>
      <c r="BJV17"/>
      <c r="BJW17"/>
      <c r="BJX17"/>
      <c r="BJY17"/>
      <c r="BJZ17"/>
      <c r="BKA17"/>
      <c r="BKB17"/>
      <c r="BKC17"/>
      <c r="BKD17"/>
      <c r="BKE17"/>
      <c r="BKF17"/>
      <c r="BKG17"/>
      <c r="BKH17"/>
      <c r="BKI17"/>
      <c r="BKJ17"/>
      <c r="BKK17"/>
      <c r="BKL17"/>
      <c r="BKM17"/>
      <c r="BKN17"/>
      <c r="BKO17"/>
      <c r="BKP17"/>
      <c r="BKQ17"/>
      <c r="BKR17"/>
      <c r="BKS17"/>
      <c r="BKT17"/>
      <c r="BKU17"/>
      <c r="BKV17"/>
      <c r="BKW17"/>
      <c r="BKX17"/>
      <c r="BKY17"/>
      <c r="BKZ17"/>
      <c r="BLA17"/>
      <c r="BLB17"/>
      <c r="BLC17"/>
      <c r="BLD17"/>
      <c r="BLE17"/>
      <c r="BLF17"/>
      <c r="BLG17"/>
      <c r="BLH17"/>
      <c r="BLI17"/>
      <c r="BLJ17"/>
      <c r="BLK17"/>
      <c r="BLL17"/>
      <c r="BLM17"/>
      <c r="BLN17"/>
      <c r="BLO17"/>
      <c r="BLP17"/>
      <c r="BLQ17"/>
      <c r="BLR17"/>
      <c r="BLS17"/>
      <c r="BLT17"/>
      <c r="BLU17"/>
      <c r="BLV17"/>
      <c r="BLW17"/>
      <c r="BLX17"/>
      <c r="BLY17"/>
      <c r="BLZ17"/>
      <c r="BMA17"/>
      <c r="BMB17"/>
      <c r="BMC17"/>
      <c r="BMD17"/>
      <c r="BME17"/>
      <c r="BMF17"/>
      <c r="BMG17"/>
      <c r="BMH17"/>
      <c r="BMI17"/>
      <c r="BMJ17"/>
      <c r="BMK17"/>
      <c r="BML17"/>
      <c r="BMM17"/>
      <c r="BMN17"/>
      <c r="BMO17"/>
      <c r="BMP17"/>
      <c r="BMQ17"/>
      <c r="BMR17"/>
      <c r="BMS17"/>
      <c r="BMT17"/>
      <c r="BMU17"/>
      <c r="BMV17"/>
      <c r="BMW17"/>
      <c r="BMX17"/>
      <c r="BMY17"/>
      <c r="BMZ17"/>
      <c r="BNA17"/>
      <c r="BNB17"/>
      <c r="BNC17"/>
      <c r="BND17"/>
      <c r="BNE17"/>
      <c r="BNF17"/>
      <c r="BNG17"/>
      <c r="BNH17"/>
      <c r="BNI17"/>
      <c r="BNJ17"/>
      <c r="BNK17"/>
      <c r="BNL17"/>
      <c r="BNM17"/>
      <c r="BNN17"/>
      <c r="BNO17"/>
      <c r="BNP17"/>
      <c r="BNQ17"/>
      <c r="BNR17"/>
      <c r="BNS17"/>
      <c r="BNT17"/>
      <c r="BNU17"/>
      <c r="BNV17"/>
      <c r="BNW17"/>
      <c r="BNX17"/>
      <c r="BNY17"/>
      <c r="BNZ17"/>
      <c r="BOA17"/>
      <c r="BOB17"/>
      <c r="BOC17"/>
      <c r="BOD17"/>
      <c r="BOE17"/>
      <c r="BOF17"/>
      <c r="BOG17"/>
      <c r="BOH17"/>
      <c r="BOI17"/>
      <c r="BOJ17"/>
      <c r="BOK17"/>
      <c r="BOL17"/>
      <c r="BOM17"/>
      <c r="BON17"/>
      <c r="BOO17"/>
      <c r="BOP17"/>
      <c r="BOQ17"/>
      <c r="BOR17"/>
      <c r="BOS17"/>
      <c r="BOT17"/>
      <c r="BOU17"/>
      <c r="BOV17"/>
      <c r="BOW17"/>
      <c r="BOX17"/>
      <c r="BOY17"/>
      <c r="BOZ17"/>
      <c r="BPA17"/>
      <c r="BPB17"/>
      <c r="BPC17"/>
      <c r="BPD17"/>
      <c r="BPE17"/>
      <c r="BPF17"/>
      <c r="BPG17"/>
      <c r="BPH17"/>
      <c r="BPI17"/>
      <c r="BPJ17"/>
      <c r="BPK17"/>
      <c r="BPL17"/>
      <c r="BPM17"/>
      <c r="BPN17"/>
      <c r="BPO17"/>
      <c r="BPP17"/>
      <c r="BPQ17"/>
      <c r="BPR17"/>
      <c r="BPS17"/>
      <c r="BPT17"/>
      <c r="BPU17"/>
      <c r="BPV17"/>
      <c r="BPW17"/>
      <c r="BPX17"/>
      <c r="BPY17"/>
      <c r="BPZ17"/>
      <c r="BQA17"/>
      <c r="BQB17"/>
      <c r="BQC17"/>
      <c r="BQD17"/>
      <c r="BQE17"/>
      <c r="BQF17"/>
      <c r="BQG17"/>
      <c r="BQH17"/>
      <c r="BQI17"/>
      <c r="BQJ17"/>
      <c r="BQK17"/>
      <c r="BQL17"/>
      <c r="BQM17"/>
      <c r="BQN17"/>
      <c r="BQO17"/>
      <c r="BQP17"/>
      <c r="BQQ17"/>
      <c r="BQR17"/>
      <c r="BQS17"/>
      <c r="BQT17"/>
      <c r="BQU17"/>
      <c r="BQV17"/>
      <c r="BQW17"/>
      <c r="BQX17"/>
      <c r="BQY17"/>
      <c r="BQZ17"/>
      <c r="BRA17"/>
      <c r="BRB17"/>
      <c r="BRC17"/>
      <c r="BRD17"/>
      <c r="BRE17"/>
      <c r="BRF17"/>
      <c r="BRG17"/>
      <c r="BRH17"/>
      <c r="BRI17"/>
      <c r="BRJ17"/>
      <c r="BRK17"/>
      <c r="BRL17"/>
      <c r="BRM17"/>
      <c r="BRN17"/>
      <c r="BRO17"/>
      <c r="BRP17"/>
      <c r="BRQ17"/>
      <c r="BRR17"/>
      <c r="BRS17"/>
      <c r="BRT17"/>
      <c r="BRU17"/>
      <c r="BRV17"/>
      <c r="BRW17"/>
      <c r="BRX17"/>
      <c r="BRY17"/>
      <c r="BRZ17"/>
      <c r="BSA17"/>
      <c r="BSB17"/>
      <c r="BSC17"/>
      <c r="BSD17"/>
      <c r="BSE17"/>
      <c r="BSF17"/>
      <c r="BSG17"/>
      <c r="BSH17"/>
      <c r="BSI17"/>
      <c r="BSJ17"/>
      <c r="BSK17"/>
      <c r="BSL17"/>
      <c r="BSM17"/>
      <c r="BSN17"/>
      <c r="BSO17"/>
      <c r="BSP17"/>
      <c r="BSQ17"/>
      <c r="BSR17"/>
      <c r="BSS17"/>
      <c r="BST17"/>
      <c r="BSU17"/>
      <c r="BSV17"/>
      <c r="BSW17"/>
      <c r="BSX17"/>
      <c r="BSY17"/>
      <c r="BSZ17"/>
      <c r="BTA17"/>
      <c r="BTB17"/>
      <c r="BTC17"/>
      <c r="BTD17"/>
      <c r="BTE17"/>
      <c r="BTF17"/>
      <c r="BTG17"/>
      <c r="BTH17"/>
      <c r="BTI17"/>
      <c r="BTJ17"/>
      <c r="BTK17"/>
      <c r="BTL17"/>
      <c r="BTM17"/>
      <c r="BTN17"/>
      <c r="BTO17"/>
      <c r="BTP17"/>
      <c r="BTQ17"/>
      <c r="BTR17"/>
      <c r="BTS17"/>
      <c r="BTT17"/>
      <c r="BTU17"/>
      <c r="BTV17"/>
      <c r="BTW17"/>
      <c r="BTX17"/>
      <c r="BTY17"/>
      <c r="BTZ17"/>
      <c r="BUA17"/>
      <c r="BUB17"/>
      <c r="BUC17"/>
      <c r="BUD17"/>
      <c r="BUE17"/>
      <c r="BUF17"/>
      <c r="BUG17"/>
      <c r="BUH17"/>
      <c r="BUI17"/>
      <c r="BUJ17"/>
      <c r="BUK17"/>
      <c r="BUL17"/>
      <c r="BUM17"/>
      <c r="BUN17"/>
      <c r="BUO17"/>
      <c r="BUP17"/>
      <c r="BUQ17"/>
      <c r="BUR17"/>
      <c r="BUS17"/>
      <c r="BUT17"/>
      <c r="BUU17"/>
      <c r="BUV17"/>
      <c r="BUW17"/>
      <c r="BUX17"/>
      <c r="BUY17"/>
      <c r="BUZ17"/>
      <c r="BVA17"/>
      <c r="BVB17"/>
      <c r="BVC17"/>
      <c r="BVD17"/>
      <c r="BVE17"/>
      <c r="BVF17"/>
      <c r="BVG17"/>
      <c r="BVH17"/>
      <c r="BVI17"/>
      <c r="BVJ17"/>
      <c r="BVK17"/>
      <c r="BVL17"/>
      <c r="BVM17"/>
      <c r="BVN17"/>
      <c r="BVO17"/>
      <c r="BVP17"/>
      <c r="BVQ17"/>
      <c r="BVR17"/>
      <c r="BVS17"/>
      <c r="BVT17"/>
      <c r="BVU17"/>
      <c r="BVV17"/>
      <c r="BVW17"/>
      <c r="BVX17"/>
      <c r="BVY17"/>
      <c r="BVZ17"/>
      <c r="BWA17"/>
      <c r="BWB17"/>
      <c r="BWC17"/>
      <c r="BWD17"/>
      <c r="BWE17"/>
      <c r="BWF17"/>
      <c r="BWG17"/>
      <c r="BWH17"/>
      <c r="BWI17"/>
      <c r="BWJ17"/>
      <c r="BWK17"/>
      <c r="BWL17"/>
      <c r="BWM17"/>
      <c r="BWN17"/>
      <c r="BWO17"/>
      <c r="BWP17"/>
      <c r="BWQ17"/>
      <c r="BWR17"/>
      <c r="BWS17"/>
      <c r="BWT17"/>
      <c r="BWU17"/>
      <c r="BWV17"/>
      <c r="BWW17"/>
      <c r="BWX17"/>
      <c r="BWY17"/>
      <c r="BWZ17"/>
      <c r="BXA17"/>
      <c r="BXB17"/>
      <c r="BXC17"/>
      <c r="BXD17"/>
      <c r="BXE17"/>
      <c r="BXF17"/>
      <c r="BXG17"/>
      <c r="BXH17"/>
      <c r="BXI17"/>
      <c r="BXJ17"/>
      <c r="BXK17"/>
      <c r="BXL17"/>
      <c r="BXM17"/>
      <c r="BXN17"/>
      <c r="BXO17"/>
      <c r="BXP17"/>
      <c r="BXQ17"/>
      <c r="BXR17"/>
      <c r="BXS17"/>
      <c r="BXT17"/>
      <c r="BXU17"/>
      <c r="BXV17"/>
      <c r="BXW17"/>
      <c r="BXX17"/>
      <c r="BXY17"/>
      <c r="BXZ17"/>
      <c r="BYA17"/>
      <c r="BYB17"/>
      <c r="BYC17"/>
      <c r="BYD17"/>
      <c r="BYE17"/>
      <c r="BYF17"/>
      <c r="BYG17"/>
      <c r="BYH17"/>
      <c r="BYI17"/>
      <c r="BYJ17"/>
      <c r="BYK17"/>
      <c r="BYL17"/>
      <c r="BYM17"/>
      <c r="BYN17"/>
      <c r="BYO17"/>
      <c r="BYP17"/>
      <c r="BYQ17"/>
      <c r="BYR17"/>
      <c r="BYS17"/>
      <c r="BYT17"/>
      <c r="BYU17"/>
      <c r="BYV17"/>
      <c r="BYW17"/>
      <c r="BYX17"/>
      <c r="BYY17"/>
      <c r="BYZ17"/>
      <c r="BZA17"/>
      <c r="BZB17"/>
      <c r="BZC17"/>
      <c r="BZD17"/>
      <c r="BZE17"/>
      <c r="BZF17"/>
      <c r="BZG17"/>
      <c r="BZH17"/>
      <c r="BZI17"/>
      <c r="BZJ17"/>
      <c r="BZK17"/>
      <c r="BZL17"/>
      <c r="BZM17"/>
      <c r="BZN17"/>
      <c r="BZO17"/>
      <c r="BZP17"/>
      <c r="BZQ17"/>
      <c r="BZR17"/>
      <c r="BZS17"/>
      <c r="BZT17"/>
      <c r="BZU17"/>
      <c r="BZV17"/>
      <c r="BZW17"/>
      <c r="BZX17"/>
      <c r="BZY17"/>
      <c r="BZZ17"/>
      <c r="CAA17"/>
      <c r="CAB17"/>
      <c r="CAC17"/>
      <c r="CAD17"/>
      <c r="CAE17"/>
      <c r="CAF17"/>
      <c r="CAG17"/>
      <c r="CAH17"/>
      <c r="CAI17"/>
      <c r="CAJ17"/>
      <c r="CAK17"/>
      <c r="CAL17"/>
      <c r="CAM17"/>
      <c r="CAN17"/>
      <c r="CAO17"/>
      <c r="CAP17"/>
      <c r="CAQ17"/>
      <c r="CAR17"/>
      <c r="CAS17"/>
      <c r="CAT17"/>
      <c r="CAU17"/>
      <c r="CAV17"/>
      <c r="CAW17"/>
      <c r="CAX17"/>
      <c r="CAY17"/>
      <c r="CAZ17"/>
      <c r="CBA17"/>
      <c r="CBB17"/>
      <c r="CBC17"/>
      <c r="CBD17"/>
      <c r="CBE17"/>
      <c r="CBF17"/>
      <c r="CBG17"/>
      <c r="CBH17"/>
      <c r="CBI17"/>
      <c r="CBJ17"/>
      <c r="CBK17"/>
      <c r="CBL17"/>
      <c r="CBM17"/>
      <c r="CBN17"/>
      <c r="CBO17"/>
      <c r="CBP17"/>
      <c r="CBQ17"/>
      <c r="CBR17"/>
      <c r="CBS17"/>
      <c r="CBT17"/>
      <c r="CBU17"/>
      <c r="CBV17"/>
      <c r="CBW17"/>
      <c r="CBX17"/>
      <c r="CBY17"/>
      <c r="CBZ17"/>
      <c r="CCA17"/>
      <c r="CCB17"/>
      <c r="CCC17"/>
      <c r="CCD17"/>
      <c r="CCE17"/>
      <c r="CCF17"/>
      <c r="CCG17"/>
      <c r="CCH17"/>
      <c r="CCI17"/>
      <c r="CCJ17"/>
      <c r="CCK17"/>
      <c r="CCL17"/>
      <c r="CCM17"/>
      <c r="CCN17"/>
      <c r="CCO17"/>
      <c r="CCP17"/>
      <c r="CCQ17"/>
      <c r="CCR17"/>
      <c r="CCS17"/>
      <c r="CCT17"/>
      <c r="CCU17"/>
      <c r="CCV17"/>
      <c r="CCW17"/>
      <c r="CCX17"/>
      <c r="CCY17"/>
      <c r="CCZ17"/>
      <c r="CDA17"/>
      <c r="CDB17"/>
      <c r="CDC17"/>
      <c r="CDD17"/>
      <c r="CDE17"/>
      <c r="CDF17"/>
      <c r="CDG17"/>
      <c r="CDH17"/>
      <c r="CDI17"/>
      <c r="CDJ17"/>
      <c r="CDK17"/>
      <c r="CDL17"/>
      <c r="CDM17"/>
      <c r="CDN17"/>
      <c r="CDO17"/>
      <c r="CDP17"/>
      <c r="CDQ17"/>
      <c r="CDR17"/>
      <c r="CDS17"/>
      <c r="CDT17"/>
      <c r="CDU17"/>
      <c r="CDV17"/>
      <c r="CDW17"/>
      <c r="CDX17"/>
      <c r="CDY17"/>
      <c r="CDZ17"/>
      <c r="CEA17"/>
      <c r="CEB17"/>
      <c r="CEC17"/>
      <c r="CED17"/>
      <c r="CEE17"/>
      <c r="CEF17"/>
      <c r="CEG17"/>
      <c r="CEH17"/>
      <c r="CEI17"/>
      <c r="CEJ17"/>
      <c r="CEK17"/>
      <c r="CEL17"/>
      <c r="CEM17"/>
      <c r="CEN17"/>
      <c r="CEO17"/>
      <c r="CEP17"/>
      <c r="CEQ17"/>
      <c r="CER17"/>
      <c r="CES17"/>
      <c r="CET17"/>
      <c r="CEU17"/>
      <c r="CEV17"/>
      <c r="CEW17"/>
      <c r="CEX17"/>
      <c r="CEY17"/>
      <c r="CEZ17"/>
      <c r="CFA17"/>
      <c r="CFB17"/>
      <c r="CFC17"/>
      <c r="CFD17"/>
      <c r="CFE17"/>
      <c r="CFF17"/>
      <c r="CFG17"/>
      <c r="CFH17"/>
      <c r="CFI17"/>
      <c r="CFJ17"/>
      <c r="CFK17"/>
      <c r="CFL17"/>
      <c r="CFM17"/>
      <c r="CFN17"/>
      <c r="CFO17"/>
      <c r="CFP17"/>
      <c r="CFQ17"/>
      <c r="CFR17"/>
      <c r="CFS17"/>
      <c r="CFT17"/>
      <c r="CFU17"/>
      <c r="CFV17"/>
      <c r="CFW17"/>
      <c r="CFX17"/>
      <c r="CFY17"/>
      <c r="CFZ17"/>
      <c r="CGA17"/>
      <c r="CGB17"/>
      <c r="CGC17"/>
      <c r="CGD17"/>
      <c r="CGE17"/>
      <c r="CGF17"/>
      <c r="CGG17"/>
      <c r="CGH17"/>
      <c r="CGI17"/>
      <c r="CGJ17"/>
      <c r="CGK17"/>
      <c r="CGL17"/>
      <c r="CGM17"/>
      <c r="CGN17"/>
      <c r="CGO17"/>
      <c r="CGP17"/>
      <c r="CGQ17"/>
      <c r="CGR17"/>
      <c r="CGS17"/>
      <c r="CGT17"/>
      <c r="CGU17"/>
      <c r="CGV17"/>
      <c r="CGW17"/>
      <c r="CGX17"/>
      <c r="CGY17"/>
      <c r="CGZ17"/>
      <c r="CHA17"/>
      <c r="CHB17"/>
      <c r="CHC17"/>
      <c r="CHD17"/>
      <c r="CHE17"/>
      <c r="CHF17"/>
      <c r="CHG17"/>
      <c r="CHH17"/>
      <c r="CHI17"/>
      <c r="CHJ17"/>
      <c r="CHK17"/>
      <c r="CHL17"/>
      <c r="CHM17"/>
      <c r="CHN17"/>
      <c r="CHO17"/>
      <c r="CHP17"/>
      <c r="CHQ17"/>
      <c r="CHR17"/>
      <c r="CHS17"/>
      <c r="CHT17"/>
      <c r="CHU17"/>
      <c r="CHV17"/>
      <c r="CHW17"/>
      <c r="CHX17"/>
      <c r="CHY17"/>
      <c r="CHZ17"/>
      <c r="CIA17"/>
      <c r="CIB17"/>
      <c r="CIC17"/>
      <c r="CID17"/>
      <c r="CIE17"/>
      <c r="CIF17"/>
      <c r="CIG17"/>
      <c r="CIH17"/>
      <c r="CII17"/>
      <c r="CIJ17"/>
      <c r="CIK17"/>
      <c r="CIL17"/>
      <c r="CIM17"/>
      <c r="CIN17"/>
      <c r="CIO17"/>
      <c r="CIP17"/>
      <c r="CIQ17"/>
      <c r="CIR17"/>
      <c r="CIS17"/>
      <c r="CIT17"/>
      <c r="CIU17"/>
      <c r="CIV17"/>
      <c r="CIW17"/>
      <c r="CIX17"/>
      <c r="CIY17"/>
      <c r="CIZ17"/>
      <c r="CJA17"/>
      <c r="CJB17"/>
      <c r="CJC17"/>
      <c r="CJD17"/>
      <c r="CJE17"/>
      <c r="CJF17"/>
      <c r="CJG17"/>
      <c r="CJH17"/>
      <c r="CJI17"/>
      <c r="CJJ17"/>
      <c r="CJK17"/>
      <c r="CJL17"/>
      <c r="CJM17"/>
      <c r="CJN17"/>
      <c r="CJO17"/>
      <c r="CJP17"/>
      <c r="CJQ17"/>
      <c r="CJR17"/>
      <c r="CJS17"/>
      <c r="CJT17"/>
      <c r="CJU17"/>
      <c r="CJV17"/>
      <c r="CJW17"/>
      <c r="CJX17"/>
      <c r="CJY17"/>
      <c r="CJZ17"/>
      <c r="CKA17"/>
      <c r="CKB17"/>
      <c r="CKC17"/>
      <c r="CKD17"/>
      <c r="CKE17"/>
      <c r="CKF17"/>
      <c r="CKG17"/>
      <c r="CKH17"/>
      <c r="CKI17"/>
      <c r="CKJ17"/>
      <c r="CKK17"/>
      <c r="CKL17"/>
      <c r="CKM17"/>
      <c r="CKN17"/>
      <c r="CKO17"/>
      <c r="CKP17"/>
      <c r="CKQ17"/>
      <c r="CKR17"/>
      <c r="CKS17"/>
      <c r="CKT17"/>
      <c r="CKU17"/>
      <c r="CKV17"/>
      <c r="CKW17"/>
      <c r="CKX17"/>
      <c r="CKY17"/>
      <c r="CKZ17"/>
      <c r="CLA17"/>
      <c r="CLB17"/>
      <c r="CLC17"/>
      <c r="CLD17"/>
      <c r="CLE17"/>
      <c r="CLF17"/>
      <c r="CLG17"/>
      <c r="CLH17"/>
      <c r="CLI17"/>
      <c r="CLJ17"/>
      <c r="CLK17"/>
      <c r="CLL17"/>
      <c r="CLM17"/>
      <c r="CLN17"/>
      <c r="CLO17"/>
      <c r="CLP17"/>
      <c r="CLQ17"/>
      <c r="CLR17"/>
      <c r="CLS17"/>
      <c r="CLT17"/>
      <c r="CLU17"/>
      <c r="CLV17"/>
      <c r="CLW17"/>
      <c r="CLX17"/>
      <c r="CLY17"/>
      <c r="CLZ17"/>
      <c r="CMA17"/>
      <c r="CMB17"/>
      <c r="CMC17"/>
      <c r="CMD17"/>
      <c r="CME17"/>
      <c r="CMF17"/>
      <c r="CMG17"/>
      <c r="CMH17"/>
      <c r="CMI17"/>
      <c r="CMJ17"/>
      <c r="CMK17"/>
      <c r="CML17"/>
      <c r="CMM17"/>
      <c r="CMN17"/>
      <c r="CMO17"/>
      <c r="CMP17"/>
      <c r="CMQ17"/>
      <c r="CMR17"/>
      <c r="CMS17"/>
      <c r="CMT17"/>
      <c r="CMU17"/>
      <c r="CMV17"/>
      <c r="CMW17"/>
      <c r="CMX17"/>
      <c r="CMY17"/>
      <c r="CMZ17"/>
      <c r="CNA17"/>
      <c r="CNB17"/>
      <c r="CNC17"/>
      <c r="CND17"/>
      <c r="CNE17"/>
      <c r="CNF17"/>
      <c r="CNG17"/>
      <c r="CNH17"/>
      <c r="CNI17"/>
      <c r="CNJ17"/>
      <c r="CNK17"/>
      <c r="CNL17"/>
      <c r="CNM17"/>
      <c r="CNN17"/>
      <c r="CNO17"/>
      <c r="CNP17"/>
      <c r="CNQ17"/>
      <c r="CNR17"/>
      <c r="CNS17"/>
      <c r="CNT17"/>
      <c r="CNU17"/>
      <c r="CNV17"/>
      <c r="CNW17"/>
      <c r="CNX17"/>
      <c r="CNY17"/>
      <c r="CNZ17"/>
      <c r="COA17"/>
      <c r="COB17"/>
      <c r="COC17"/>
      <c r="COD17"/>
      <c r="COE17"/>
      <c r="COF17"/>
      <c r="COG17"/>
      <c r="COH17"/>
      <c r="COI17"/>
      <c r="COJ17"/>
      <c r="COK17"/>
      <c r="COL17"/>
      <c r="COM17"/>
      <c r="CON17"/>
      <c r="COO17"/>
      <c r="COP17"/>
      <c r="COQ17"/>
      <c r="COR17"/>
      <c r="COS17"/>
      <c r="COT17"/>
      <c r="COU17"/>
      <c r="COV17"/>
      <c r="COW17"/>
      <c r="COX17"/>
      <c r="COY17"/>
      <c r="COZ17"/>
      <c r="CPA17"/>
      <c r="CPB17"/>
      <c r="CPC17"/>
      <c r="CPD17"/>
      <c r="CPE17"/>
      <c r="CPF17"/>
      <c r="CPG17"/>
      <c r="CPH17"/>
      <c r="CPI17"/>
      <c r="CPJ17"/>
      <c r="CPK17"/>
      <c r="CPL17"/>
      <c r="CPM17"/>
      <c r="CPN17"/>
      <c r="CPO17"/>
      <c r="CPP17"/>
      <c r="CPQ17"/>
      <c r="CPR17"/>
      <c r="CPS17"/>
      <c r="CPT17"/>
      <c r="CPU17"/>
      <c r="CPV17"/>
      <c r="CPW17"/>
      <c r="CPX17"/>
      <c r="CPY17"/>
      <c r="CPZ17"/>
      <c r="CQA17"/>
      <c r="CQB17"/>
      <c r="CQC17"/>
      <c r="CQD17"/>
      <c r="CQE17"/>
      <c r="CQF17"/>
      <c r="CQG17"/>
      <c r="CQH17"/>
      <c r="CQI17"/>
      <c r="CQJ17"/>
      <c r="CQK17"/>
      <c r="CQL17"/>
      <c r="CQM17"/>
      <c r="CQN17"/>
      <c r="CQO17"/>
      <c r="CQP17"/>
      <c r="CQQ17"/>
      <c r="CQR17"/>
      <c r="CQS17"/>
      <c r="CQT17"/>
      <c r="CQU17"/>
      <c r="CQV17"/>
      <c r="CQW17"/>
      <c r="CQX17"/>
      <c r="CQY17"/>
      <c r="CQZ17"/>
      <c r="CRA17"/>
      <c r="CRB17"/>
      <c r="CRC17"/>
      <c r="CRD17"/>
      <c r="CRE17"/>
      <c r="CRF17"/>
      <c r="CRG17"/>
      <c r="CRH17"/>
      <c r="CRI17"/>
    </row>
    <row r="18" spans="1:2505" ht="18" customHeight="1" x14ac:dyDescent="0.25">
      <c r="A18" s="13"/>
      <c r="B18" s="358" t="s">
        <v>25</v>
      </c>
      <c r="C18" s="59" t="s">
        <v>14</v>
      </c>
      <c r="D18" s="205">
        <v>0</v>
      </c>
      <c r="E18" s="205">
        <v>0</v>
      </c>
      <c r="F18" s="14"/>
      <c r="G18" s="358" t="s">
        <v>25</v>
      </c>
      <c r="H18" s="59" t="s">
        <v>14</v>
      </c>
      <c r="I18" s="77">
        <v>289.33333333333002</v>
      </c>
      <c r="J18" s="78">
        <f t="shared" si="0"/>
        <v>289.33333333333002</v>
      </c>
      <c r="K18" s="73">
        <f t="shared" si="1"/>
        <v>289.33333333333002</v>
      </c>
      <c r="L18" s="24"/>
      <c r="M18" s="74">
        <v>264.41666666443803</v>
      </c>
      <c r="N18" s="74">
        <f t="shared" si="2"/>
        <v>264.41666666443803</v>
      </c>
      <c r="O18" s="74">
        <f t="shared" si="3"/>
        <v>264.41666666443803</v>
      </c>
      <c r="P18" s="32">
        <f t="shared" ref="P18:P49" si="8">3*ROUNDUP(O18*(1+K18)/3,0)</f>
        <v>76770</v>
      </c>
      <c r="Q18" s="32" t="e">
        <f>3*ROUNDUP(P18*(1+#REF!)/3,0)</f>
        <v>#REF!</v>
      </c>
      <c r="R18" s="32" t="e">
        <f>3*ROUNDUP(Q18*(1+#REF!)/3,0)</f>
        <v>#REF!</v>
      </c>
      <c r="U18">
        <f t="shared" si="4"/>
        <v>0</v>
      </c>
      <c r="V18">
        <f t="shared" si="5"/>
        <v>0</v>
      </c>
    </row>
    <row r="19" spans="1:2505" ht="18" customHeight="1" x14ac:dyDescent="0.25">
      <c r="A19" s="13"/>
      <c r="B19" s="358"/>
      <c r="C19" s="59" t="s">
        <v>16</v>
      </c>
      <c r="D19" s="205">
        <v>0</v>
      </c>
      <c r="E19" s="205">
        <v>0</v>
      </c>
      <c r="F19" s="14"/>
      <c r="G19" s="358"/>
      <c r="H19" s="59" t="s">
        <v>16</v>
      </c>
      <c r="I19" s="77">
        <v>740.33333333332996</v>
      </c>
      <c r="J19" s="78">
        <f t="shared" si="0"/>
        <v>740.33333333332996</v>
      </c>
      <c r="K19" s="73">
        <f t="shared" si="1"/>
        <v>740.33333333332996</v>
      </c>
      <c r="L19" s="24"/>
      <c r="M19" s="74">
        <v>822.73333332157199</v>
      </c>
      <c r="N19" s="74">
        <f t="shared" si="2"/>
        <v>822.73333332157199</v>
      </c>
      <c r="O19" s="74">
        <f t="shared" si="3"/>
        <v>822.73333332157199</v>
      </c>
      <c r="P19" s="32">
        <f t="shared" si="8"/>
        <v>609921</v>
      </c>
      <c r="Q19" s="32" t="e">
        <f>3*ROUNDUP(P19*(1+#REF!)/3,0)</f>
        <v>#REF!</v>
      </c>
      <c r="R19" s="32" t="e">
        <f>3*ROUNDUP(Q19*(1+#REF!)/3,0)</f>
        <v>#REF!</v>
      </c>
      <c r="U19">
        <f t="shared" si="4"/>
        <v>0</v>
      </c>
      <c r="V19">
        <f t="shared" si="5"/>
        <v>0</v>
      </c>
    </row>
    <row r="20" spans="1:2505" ht="18" customHeight="1" x14ac:dyDescent="0.25">
      <c r="A20" s="13"/>
      <c r="B20" s="358" t="s">
        <v>31</v>
      </c>
      <c r="C20" s="59" t="s">
        <v>14</v>
      </c>
      <c r="D20" s="205">
        <v>0</v>
      </c>
      <c r="E20" s="205">
        <v>0</v>
      </c>
      <c r="F20" s="14"/>
      <c r="G20" s="358" t="s">
        <v>31</v>
      </c>
      <c r="H20" s="59" t="s">
        <v>14</v>
      </c>
      <c r="I20" s="77">
        <v>194</v>
      </c>
      <c r="J20" s="78">
        <f t="shared" si="0"/>
        <v>194</v>
      </c>
      <c r="K20" s="73">
        <f t="shared" si="1"/>
        <v>194</v>
      </c>
      <c r="L20" s="24"/>
      <c r="M20" s="74">
        <v>196.64999999881999</v>
      </c>
      <c r="N20" s="74">
        <f t="shared" si="2"/>
        <v>196.64999999881999</v>
      </c>
      <c r="O20" s="74">
        <f t="shared" si="3"/>
        <v>196.64999999881999</v>
      </c>
      <c r="P20" s="32">
        <f t="shared" si="8"/>
        <v>38349</v>
      </c>
      <c r="Q20" s="32" t="e">
        <f>3*ROUNDUP(P20*(1+#REF!)/3,0)</f>
        <v>#REF!</v>
      </c>
      <c r="R20" s="32" t="e">
        <f>3*ROUNDUP(Q20*(1+#REF!)/3,0)</f>
        <v>#REF!</v>
      </c>
      <c r="U20">
        <f t="shared" si="4"/>
        <v>0</v>
      </c>
      <c r="V20">
        <f t="shared" si="5"/>
        <v>0</v>
      </c>
    </row>
    <row r="21" spans="1:2505" ht="18" customHeight="1" x14ac:dyDescent="0.25">
      <c r="A21" s="13"/>
      <c r="B21" s="358"/>
      <c r="C21" s="59" t="s">
        <v>16</v>
      </c>
      <c r="D21" s="205">
        <v>0</v>
      </c>
      <c r="E21" s="205">
        <v>0</v>
      </c>
      <c r="F21" s="14"/>
      <c r="G21" s="358"/>
      <c r="H21" s="59" t="s">
        <v>16</v>
      </c>
      <c r="I21" s="77">
        <v>284</v>
      </c>
      <c r="J21" s="78">
        <f t="shared" si="0"/>
        <v>284</v>
      </c>
      <c r="K21" s="73">
        <f t="shared" si="1"/>
        <v>284</v>
      </c>
      <c r="L21" s="24"/>
      <c r="M21" s="74">
        <v>340.82777777535</v>
      </c>
      <c r="N21" s="74">
        <f t="shared" si="2"/>
        <v>340.82777777535</v>
      </c>
      <c r="O21" s="74">
        <f t="shared" si="3"/>
        <v>340.82777777535</v>
      </c>
      <c r="P21" s="32">
        <f t="shared" si="8"/>
        <v>97137</v>
      </c>
      <c r="Q21" s="32" t="e">
        <f>3*ROUNDUP(P21*(1+#REF!)/3,0)</f>
        <v>#REF!</v>
      </c>
      <c r="R21" s="32" t="e">
        <f>3*ROUNDUP(Q21*(1+#REF!)/3,0)</f>
        <v>#REF!</v>
      </c>
      <c r="U21">
        <f t="shared" si="4"/>
        <v>0</v>
      </c>
      <c r="V21">
        <f t="shared" si="5"/>
        <v>0</v>
      </c>
    </row>
    <row r="22" spans="1:2505" ht="18" customHeight="1" x14ac:dyDescent="0.25">
      <c r="A22" s="13"/>
      <c r="B22" s="358" t="s">
        <v>35</v>
      </c>
      <c r="C22" s="59" t="s">
        <v>14</v>
      </c>
      <c r="D22" s="205">
        <v>0</v>
      </c>
      <c r="E22" s="205">
        <v>0</v>
      </c>
      <c r="F22" s="14"/>
      <c r="G22" s="358" t="s">
        <v>35</v>
      </c>
      <c r="H22" s="59" t="s">
        <v>14</v>
      </c>
      <c r="I22" s="77">
        <v>278.66666666666998</v>
      </c>
      <c r="J22" s="78">
        <f t="shared" si="0"/>
        <v>278.66666666666998</v>
      </c>
      <c r="K22" s="73">
        <f t="shared" si="1"/>
        <v>278.66666666666998</v>
      </c>
      <c r="L22" s="24"/>
      <c r="M22" s="74">
        <v>370.74444444330197</v>
      </c>
      <c r="N22" s="74">
        <f t="shared" si="2"/>
        <v>370.74444444330197</v>
      </c>
      <c r="O22" s="74">
        <f t="shared" si="3"/>
        <v>370.74444444330197</v>
      </c>
      <c r="P22" s="32">
        <f t="shared" si="8"/>
        <v>103686</v>
      </c>
      <c r="Q22" s="32" t="e">
        <f>3*ROUNDUP(P22*(1+#REF!)/3,0)</f>
        <v>#REF!</v>
      </c>
      <c r="R22" s="32" t="e">
        <f>3*ROUNDUP(Q22*(1+#REF!)/3,0)</f>
        <v>#REF!</v>
      </c>
      <c r="U22">
        <f t="shared" si="4"/>
        <v>0</v>
      </c>
      <c r="V22">
        <f t="shared" si="5"/>
        <v>0</v>
      </c>
    </row>
    <row r="23" spans="1:2505" ht="18" customHeight="1" x14ac:dyDescent="0.25">
      <c r="A23" s="13"/>
      <c r="B23" s="358"/>
      <c r="C23" s="59" t="s">
        <v>16</v>
      </c>
      <c r="D23" s="205">
        <v>0</v>
      </c>
      <c r="E23" s="205">
        <v>0</v>
      </c>
      <c r="F23" s="14"/>
      <c r="G23" s="358"/>
      <c r="H23" s="59" t="s">
        <v>16</v>
      </c>
      <c r="I23" s="77">
        <v>66.666666666669997</v>
      </c>
      <c r="J23" s="78">
        <f t="shared" si="0"/>
        <v>66.666666666669997</v>
      </c>
      <c r="K23" s="73">
        <f t="shared" si="1"/>
        <v>66.666666666669997</v>
      </c>
      <c r="L23" s="24"/>
      <c r="M23" s="74">
        <v>84.388888888590103</v>
      </c>
      <c r="N23" s="74">
        <f t="shared" si="2"/>
        <v>84.388888888590103</v>
      </c>
      <c r="O23" s="74">
        <f t="shared" si="3"/>
        <v>84.388888888590103</v>
      </c>
      <c r="P23" s="32">
        <f t="shared" si="8"/>
        <v>5712</v>
      </c>
      <c r="Q23" s="32" t="e">
        <f>3*ROUNDUP(P23*(1+#REF!)/3,0)</f>
        <v>#REF!</v>
      </c>
      <c r="R23" s="32" t="e">
        <f>3*ROUNDUP(Q23*(1+#REF!)/3,0)</f>
        <v>#REF!</v>
      </c>
      <c r="U23">
        <f t="shared" si="4"/>
        <v>0</v>
      </c>
      <c r="V23">
        <f t="shared" si="5"/>
        <v>0</v>
      </c>
    </row>
    <row r="24" spans="1:2505" s="30" customFormat="1" ht="18" customHeight="1" x14ac:dyDescent="0.25">
      <c r="A24" s="13"/>
      <c r="B24" s="358" t="s">
        <v>37</v>
      </c>
      <c r="C24" s="59" t="s">
        <v>14</v>
      </c>
      <c r="D24" s="205">
        <v>0</v>
      </c>
      <c r="E24" s="205">
        <v>0</v>
      </c>
      <c r="F24" s="14"/>
      <c r="G24" s="358" t="s">
        <v>37</v>
      </c>
      <c r="H24" s="59" t="s">
        <v>14</v>
      </c>
      <c r="I24" s="77">
        <v>155</v>
      </c>
      <c r="J24" s="78">
        <f t="shared" si="0"/>
        <v>155</v>
      </c>
      <c r="K24" s="73">
        <f t="shared" si="1"/>
        <v>155</v>
      </c>
      <c r="L24" s="24"/>
      <c r="M24" s="75">
        <v>133.00000000005002</v>
      </c>
      <c r="N24" s="74">
        <f t="shared" si="2"/>
        <v>133.00000000005002</v>
      </c>
      <c r="O24" s="74">
        <f t="shared" si="3"/>
        <v>133.00000000005002</v>
      </c>
      <c r="P24" s="34">
        <f t="shared" si="8"/>
        <v>20751</v>
      </c>
      <c r="Q24" s="34" t="e">
        <f>3*ROUNDUP(P24*(1+#REF!)/3,0)</f>
        <v>#REF!</v>
      </c>
      <c r="R24" s="34" t="e">
        <f>3*ROUNDUP(Q24*(1+#REF!)/3,0)</f>
        <v>#REF!</v>
      </c>
      <c r="S24"/>
      <c r="T24"/>
      <c r="U24">
        <f t="shared" si="4"/>
        <v>0</v>
      </c>
      <c r="V24">
        <f t="shared" si="5"/>
        <v>0</v>
      </c>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c r="AMK24"/>
      <c r="AML24"/>
      <c r="AMM24"/>
      <c r="AMN24"/>
      <c r="AMO24"/>
      <c r="AMP24"/>
      <c r="AMQ24"/>
      <c r="AMR24"/>
      <c r="AMS24"/>
      <c r="AMT24"/>
      <c r="AMU24"/>
      <c r="AMV24"/>
      <c r="AMW24"/>
      <c r="AMX24"/>
      <c r="AMY24"/>
      <c r="AMZ24"/>
      <c r="ANA24"/>
      <c r="ANB24"/>
      <c r="ANC24"/>
      <c r="AND24"/>
      <c r="ANE24"/>
      <c r="ANF24"/>
      <c r="ANG24"/>
      <c r="ANH24"/>
      <c r="ANI24"/>
      <c r="ANJ24"/>
      <c r="ANK24"/>
      <c r="ANL24"/>
      <c r="ANM24"/>
      <c r="ANN24"/>
      <c r="ANO24"/>
      <c r="ANP24"/>
      <c r="ANQ24"/>
      <c r="ANR24"/>
      <c r="ANS24"/>
      <c r="ANT24"/>
      <c r="ANU24"/>
      <c r="ANV24"/>
      <c r="ANW24"/>
      <c r="ANX24"/>
      <c r="ANY24"/>
      <c r="ANZ24"/>
      <c r="AOA24"/>
      <c r="AOB24"/>
      <c r="AOC24"/>
      <c r="AOD24"/>
      <c r="AOE24"/>
      <c r="AOF24"/>
      <c r="AOG24"/>
      <c r="AOH24"/>
      <c r="AOI24"/>
      <c r="AOJ24"/>
      <c r="AOK24"/>
      <c r="AOL24"/>
      <c r="AOM24"/>
      <c r="AON24"/>
      <c r="AOO24"/>
      <c r="AOP24"/>
      <c r="AOQ24"/>
      <c r="AOR24"/>
      <c r="AOS24"/>
      <c r="AOT24"/>
      <c r="AOU24"/>
      <c r="AOV24"/>
      <c r="AOW24"/>
      <c r="AOX24"/>
      <c r="AOY24"/>
      <c r="AOZ24"/>
      <c r="APA24"/>
      <c r="APB24"/>
      <c r="APC24"/>
      <c r="APD24"/>
      <c r="APE24"/>
      <c r="APF24"/>
      <c r="APG24"/>
      <c r="APH24"/>
      <c r="API24"/>
      <c r="APJ24"/>
      <c r="APK24"/>
      <c r="APL24"/>
      <c r="APM24"/>
      <c r="APN24"/>
      <c r="APO24"/>
      <c r="APP24"/>
      <c r="APQ24"/>
      <c r="APR24"/>
      <c r="APS24"/>
      <c r="APT24"/>
      <c r="APU24"/>
      <c r="APV24"/>
      <c r="APW24"/>
      <c r="APX24"/>
      <c r="APY24"/>
      <c r="APZ24"/>
      <c r="AQA24"/>
      <c r="AQB24"/>
      <c r="AQC24"/>
      <c r="AQD24"/>
      <c r="AQE24"/>
      <c r="AQF24"/>
      <c r="AQG24"/>
      <c r="AQH24"/>
      <c r="AQI24"/>
      <c r="AQJ24"/>
      <c r="AQK24"/>
      <c r="AQL24"/>
      <c r="AQM24"/>
      <c r="AQN24"/>
      <c r="AQO24"/>
      <c r="AQP24"/>
      <c r="AQQ24"/>
      <c r="AQR24"/>
      <c r="AQS24"/>
      <c r="AQT24"/>
      <c r="AQU24"/>
      <c r="AQV24"/>
      <c r="AQW24"/>
      <c r="AQX24"/>
      <c r="AQY24"/>
      <c r="AQZ24"/>
      <c r="ARA24"/>
      <c r="ARB24"/>
      <c r="ARC24"/>
      <c r="ARD24"/>
      <c r="ARE24"/>
      <c r="ARF24"/>
      <c r="ARG24"/>
      <c r="ARH24"/>
      <c r="ARI24"/>
      <c r="ARJ24"/>
      <c r="ARK24"/>
      <c r="ARL24"/>
      <c r="ARM24"/>
      <c r="ARN24"/>
      <c r="ARO24"/>
      <c r="ARP24"/>
      <c r="ARQ24"/>
      <c r="ARR24"/>
      <c r="ARS24"/>
      <c r="ART24"/>
      <c r="ARU24"/>
      <c r="ARV24"/>
      <c r="ARW24"/>
      <c r="ARX24"/>
      <c r="ARY24"/>
      <c r="ARZ24"/>
      <c r="ASA24"/>
      <c r="ASB24"/>
      <c r="ASC24"/>
      <c r="ASD24"/>
      <c r="ASE24"/>
      <c r="ASF24"/>
      <c r="ASG24"/>
      <c r="ASH24"/>
      <c r="ASI24"/>
      <c r="ASJ24"/>
      <c r="ASK24"/>
      <c r="ASL24"/>
      <c r="ASM24"/>
      <c r="ASN24"/>
      <c r="ASO24"/>
      <c r="ASP24"/>
      <c r="ASQ24"/>
      <c r="ASR24"/>
      <c r="ASS24"/>
      <c r="AST24"/>
      <c r="ASU24"/>
      <c r="ASV24"/>
      <c r="ASW24"/>
      <c r="ASX24"/>
      <c r="ASY24"/>
      <c r="ASZ24"/>
      <c r="ATA24"/>
      <c r="ATB24"/>
      <c r="ATC24"/>
      <c r="ATD24"/>
      <c r="ATE24"/>
      <c r="ATF24"/>
      <c r="ATG24"/>
      <c r="ATH24"/>
      <c r="ATI24"/>
      <c r="ATJ24"/>
      <c r="ATK24"/>
      <c r="ATL24"/>
      <c r="ATM24"/>
      <c r="ATN24"/>
      <c r="ATO24"/>
      <c r="ATP24"/>
      <c r="ATQ24"/>
      <c r="ATR24"/>
      <c r="ATS24"/>
      <c r="ATT24"/>
      <c r="ATU24"/>
      <c r="ATV24"/>
      <c r="ATW24"/>
      <c r="ATX24"/>
      <c r="ATY24"/>
      <c r="ATZ24"/>
      <c r="AUA24"/>
      <c r="AUB24"/>
      <c r="AUC24"/>
      <c r="AUD24"/>
      <c r="AUE24"/>
      <c r="AUF24"/>
      <c r="AUG24"/>
      <c r="AUH24"/>
      <c r="AUI24"/>
      <c r="AUJ24"/>
      <c r="AUK24"/>
      <c r="AUL24"/>
      <c r="AUM24"/>
      <c r="AUN24"/>
      <c r="AUO24"/>
      <c r="AUP24"/>
      <c r="AUQ24"/>
      <c r="AUR24"/>
      <c r="AUS24"/>
      <c r="AUT24"/>
      <c r="AUU24"/>
      <c r="AUV24"/>
      <c r="AUW24"/>
      <c r="AUX24"/>
      <c r="AUY24"/>
      <c r="AUZ24"/>
      <c r="AVA24"/>
      <c r="AVB24"/>
      <c r="AVC24"/>
      <c r="AVD24"/>
      <c r="AVE24"/>
      <c r="AVF24"/>
      <c r="AVG24"/>
      <c r="AVH24"/>
      <c r="AVI24"/>
      <c r="AVJ24"/>
      <c r="AVK24"/>
      <c r="AVL24"/>
      <c r="AVM24"/>
      <c r="AVN24"/>
      <c r="AVO24"/>
      <c r="AVP24"/>
      <c r="AVQ24"/>
      <c r="AVR24"/>
      <c r="AVS24"/>
      <c r="AVT24"/>
      <c r="AVU24"/>
      <c r="AVV24"/>
      <c r="AVW24"/>
      <c r="AVX24"/>
      <c r="AVY24"/>
      <c r="AVZ24"/>
      <c r="AWA24"/>
      <c r="AWB24"/>
      <c r="AWC24"/>
      <c r="AWD24"/>
      <c r="AWE24"/>
      <c r="AWF24"/>
      <c r="AWG24"/>
      <c r="AWH24"/>
      <c r="AWI24"/>
      <c r="AWJ24"/>
      <c r="AWK24"/>
      <c r="AWL24"/>
      <c r="AWM24"/>
      <c r="AWN24"/>
      <c r="AWO24"/>
      <c r="AWP24"/>
      <c r="AWQ24"/>
      <c r="AWR24"/>
      <c r="AWS24"/>
      <c r="AWT24"/>
      <c r="AWU24"/>
      <c r="AWV24"/>
      <c r="AWW24"/>
      <c r="AWX24"/>
      <c r="AWY24"/>
      <c r="AWZ24"/>
      <c r="AXA24"/>
      <c r="AXB24"/>
      <c r="AXC24"/>
      <c r="AXD24"/>
      <c r="AXE24"/>
      <c r="AXF24"/>
      <c r="AXG24"/>
      <c r="AXH24"/>
      <c r="AXI24"/>
      <c r="AXJ24"/>
      <c r="AXK24"/>
      <c r="AXL24"/>
      <c r="AXM24"/>
      <c r="AXN24"/>
      <c r="AXO24"/>
      <c r="AXP24"/>
      <c r="AXQ24"/>
      <c r="AXR24"/>
      <c r="AXS24"/>
      <c r="AXT24"/>
      <c r="AXU24"/>
      <c r="AXV24"/>
      <c r="AXW24"/>
      <c r="AXX24"/>
      <c r="AXY24"/>
      <c r="AXZ24"/>
      <c r="AYA24"/>
      <c r="AYB24"/>
      <c r="AYC24"/>
      <c r="AYD24"/>
      <c r="AYE24"/>
      <c r="AYF24"/>
      <c r="AYG24"/>
      <c r="AYH24"/>
      <c r="AYI24"/>
      <c r="AYJ24"/>
      <c r="AYK24"/>
      <c r="AYL24"/>
      <c r="AYM24"/>
      <c r="AYN24"/>
      <c r="AYO24"/>
      <c r="AYP24"/>
      <c r="AYQ24"/>
      <c r="AYR24"/>
      <c r="AYS24"/>
      <c r="AYT24"/>
      <c r="AYU24"/>
      <c r="AYV24"/>
      <c r="AYW24"/>
      <c r="AYX24"/>
      <c r="AYY24"/>
      <c r="AYZ24"/>
      <c r="AZA24"/>
      <c r="AZB24"/>
      <c r="AZC24"/>
      <c r="AZD24"/>
      <c r="AZE24"/>
      <c r="AZF24"/>
      <c r="AZG24"/>
      <c r="AZH24"/>
      <c r="AZI24"/>
      <c r="AZJ24"/>
      <c r="AZK24"/>
      <c r="AZL24"/>
      <c r="AZM24"/>
      <c r="AZN24"/>
      <c r="AZO24"/>
      <c r="AZP24"/>
      <c r="AZQ24"/>
      <c r="AZR24"/>
      <c r="AZS24"/>
      <c r="AZT24"/>
      <c r="AZU24"/>
      <c r="AZV24"/>
      <c r="AZW24"/>
      <c r="AZX24"/>
      <c r="AZY24"/>
      <c r="AZZ24"/>
      <c r="BAA24"/>
      <c r="BAB24"/>
      <c r="BAC24"/>
      <c r="BAD24"/>
      <c r="BAE24"/>
      <c r="BAF24"/>
      <c r="BAG24"/>
      <c r="BAH24"/>
      <c r="BAI24"/>
      <c r="BAJ24"/>
      <c r="BAK24"/>
      <c r="BAL24"/>
      <c r="BAM24"/>
      <c r="BAN24"/>
      <c r="BAO24"/>
      <c r="BAP24"/>
      <c r="BAQ24"/>
      <c r="BAR24"/>
      <c r="BAS24"/>
      <c r="BAT24"/>
      <c r="BAU24"/>
      <c r="BAV24"/>
      <c r="BAW24"/>
      <c r="BAX24"/>
      <c r="BAY24"/>
      <c r="BAZ24"/>
      <c r="BBA24"/>
      <c r="BBB24"/>
      <c r="BBC24"/>
      <c r="BBD24"/>
      <c r="BBE24"/>
      <c r="BBF24"/>
      <c r="BBG24"/>
      <c r="BBH24"/>
      <c r="BBI24"/>
      <c r="BBJ24"/>
      <c r="BBK24"/>
      <c r="BBL24"/>
      <c r="BBM24"/>
      <c r="BBN24"/>
      <c r="BBO24"/>
      <c r="BBP24"/>
      <c r="BBQ24"/>
      <c r="BBR24"/>
      <c r="BBS24"/>
      <c r="BBT24"/>
      <c r="BBU24"/>
      <c r="BBV24"/>
      <c r="BBW24"/>
      <c r="BBX24"/>
      <c r="BBY24"/>
      <c r="BBZ24"/>
      <c r="BCA24"/>
      <c r="BCB24"/>
      <c r="BCC24"/>
      <c r="BCD24"/>
      <c r="BCE24"/>
      <c r="BCF24"/>
      <c r="BCG24"/>
      <c r="BCH24"/>
      <c r="BCI24"/>
      <c r="BCJ24"/>
      <c r="BCK24"/>
      <c r="BCL24"/>
      <c r="BCM24"/>
      <c r="BCN24"/>
      <c r="BCO24"/>
      <c r="BCP24"/>
      <c r="BCQ24"/>
      <c r="BCR24"/>
      <c r="BCS24"/>
      <c r="BCT24"/>
      <c r="BCU24"/>
      <c r="BCV24"/>
      <c r="BCW24"/>
      <c r="BCX24"/>
      <c r="BCY24"/>
      <c r="BCZ24"/>
      <c r="BDA24"/>
      <c r="BDB24"/>
      <c r="BDC24"/>
      <c r="BDD24"/>
      <c r="BDE24"/>
      <c r="BDF24"/>
      <c r="BDG24"/>
      <c r="BDH24"/>
      <c r="BDI24"/>
      <c r="BDJ24"/>
      <c r="BDK24"/>
      <c r="BDL24"/>
      <c r="BDM24"/>
      <c r="BDN24"/>
      <c r="BDO24"/>
      <c r="BDP24"/>
      <c r="BDQ24"/>
      <c r="BDR24"/>
      <c r="BDS24"/>
      <c r="BDT24"/>
      <c r="BDU24"/>
      <c r="BDV24"/>
      <c r="BDW24"/>
      <c r="BDX24"/>
      <c r="BDY24"/>
      <c r="BDZ24"/>
      <c r="BEA24"/>
      <c r="BEB24"/>
      <c r="BEC24"/>
      <c r="BED24"/>
      <c r="BEE24"/>
      <c r="BEF24"/>
      <c r="BEG24"/>
      <c r="BEH24"/>
      <c r="BEI24"/>
      <c r="BEJ24"/>
      <c r="BEK24"/>
      <c r="BEL24"/>
      <c r="BEM24"/>
      <c r="BEN24"/>
      <c r="BEO24"/>
      <c r="BEP24"/>
      <c r="BEQ24"/>
      <c r="BER24"/>
      <c r="BES24"/>
      <c r="BET24"/>
      <c r="BEU24"/>
      <c r="BEV24"/>
      <c r="BEW24"/>
      <c r="BEX24"/>
      <c r="BEY24"/>
      <c r="BEZ24"/>
      <c r="BFA24"/>
      <c r="BFB24"/>
      <c r="BFC24"/>
      <c r="BFD24"/>
      <c r="BFE24"/>
      <c r="BFF24"/>
      <c r="BFG24"/>
      <c r="BFH24"/>
      <c r="BFI24"/>
      <c r="BFJ24"/>
      <c r="BFK24"/>
      <c r="BFL24"/>
      <c r="BFM24"/>
      <c r="BFN24"/>
      <c r="BFO24"/>
      <c r="BFP24"/>
      <c r="BFQ24"/>
      <c r="BFR24"/>
      <c r="BFS24"/>
      <c r="BFT24"/>
      <c r="BFU24"/>
      <c r="BFV24"/>
      <c r="BFW24"/>
      <c r="BFX24"/>
      <c r="BFY24"/>
      <c r="BFZ24"/>
      <c r="BGA24"/>
      <c r="BGB24"/>
      <c r="BGC24"/>
      <c r="BGD24"/>
      <c r="BGE24"/>
      <c r="BGF24"/>
      <c r="BGG24"/>
      <c r="BGH24"/>
      <c r="BGI24"/>
      <c r="BGJ24"/>
      <c r="BGK24"/>
      <c r="BGL24"/>
      <c r="BGM24"/>
      <c r="BGN24"/>
      <c r="BGO24"/>
      <c r="BGP24"/>
      <c r="BGQ24"/>
      <c r="BGR24"/>
      <c r="BGS24"/>
      <c r="BGT24"/>
      <c r="BGU24"/>
      <c r="BGV24"/>
      <c r="BGW24"/>
      <c r="BGX24"/>
      <c r="BGY24"/>
      <c r="BGZ24"/>
      <c r="BHA24"/>
      <c r="BHB24"/>
      <c r="BHC24"/>
      <c r="BHD24"/>
      <c r="BHE24"/>
      <c r="BHF24"/>
      <c r="BHG24"/>
      <c r="BHH24"/>
      <c r="BHI24"/>
      <c r="BHJ24"/>
      <c r="BHK24"/>
      <c r="BHL24"/>
      <c r="BHM24"/>
      <c r="BHN24"/>
      <c r="BHO24"/>
      <c r="BHP24"/>
      <c r="BHQ24"/>
      <c r="BHR24"/>
      <c r="BHS24"/>
      <c r="BHT24"/>
      <c r="BHU24"/>
      <c r="BHV24"/>
      <c r="BHW24"/>
      <c r="BHX24"/>
      <c r="BHY24"/>
      <c r="BHZ24"/>
      <c r="BIA24"/>
      <c r="BIB24"/>
      <c r="BIC24"/>
      <c r="BID24"/>
      <c r="BIE24"/>
      <c r="BIF24"/>
      <c r="BIG24"/>
      <c r="BIH24"/>
      <c r="BII24"/>
      <c r="BIJ24"/>
      <c r="BIK24"/>
      <c r="BIL24"/>
      <c r="BIM24"/>
      <c r="BIN24"/>
      <c r="BIO24"/>
      <c r="BIP24"/>
      <c r="BIQ24"/>
      <c r="BIR24"/>
      <c r="BIS24"/>
      <c r="BIT24"/>
      <c r="BIU24"/>
      <c r="BIV24"/>
      <c r="BIW24"/>
      <c r="BIX24"/>
      <c r="BIY24"/>
      <c r="BIZ24"/>
      <c r="BJA24"/>
      <c r="BJB24"/>
      <c r="BJC24"/>
      <c r="BJD24"/>
      <c r="BJE24"/>
      <c r="BJF24"/>
      <c r="BJG24"/>
      <c r="BJH24"/>
      <c r="BJI24"/>
      <c r="BJJ24"/>
      <c r="BJK24"/>
      <c r="BJL24"/>
      <c r="BJM24"/>
      <c r="BJN24"/>
      <c r="BJO24"/>
      <c r="BJP24"/>
      <c r="BJQ24"/>
      <c r="BJR24"/>
      <c r="BJS24"/>
      <c r="BJT24"/>
      <c r="BJU24"/>
      <c r="BJV24"/>
      <c r="BJW24"/>
      <c r="BJX24"/>
      <c r="BJY24"/>
      <c r="BJZ24"/>
      <c r="BKA24"/>
      <c r="BKB24"/>
      <c r="BKC24"/>
      <c r="BKD24"/>
      <c r="BKE24"/>
      <c r="BKF24"/>
      <c r="BKG24"/>
      <c r="BKH24"/>
      <c r="BKI24"/>
      <c r="BKJ24"/>
      <c r="BKK24"/>
      <c r="BKL24"/>
      <c r="BKM24"/>
      <c r="BKN24"/>
      <c r="BKO24"/>
      <c r="BKP24"/>
      <c r="BKQ24"/>
      <c r="BKR24"/>
      <c r="BKS24"/>
      <c r="BKT24"/>
      <c r="BKU24"/>
      <c r="BKV24"/>
      <c r="BKW24"/>
      <c r="BKX24"/>
      <c r="BKY24"/>
      <c r="BKZ24"/>
      <c r="BLA24"/>
      <c r="BLB24"/>
      <c r="BLC24"/>
      <c r="BLD24"/>
      <c r="BLE24"/>
      <c r="BLF24"/>
      <c r="BLG24"/>
      <c r="BLH24"/>
      <c r="BLI24"/>
      <c r="BLJ24"/>
      <c r="BLK24"/>
      <c r="BLL24"/>
      <c r="BLM24"/>
      <c r="BLN24"/>
      <c r="BLO24"/>
      <c r="BLP24"/>
      <c r="BLQ24"/>
      <c r="BLR24"/>
      <c r="BLS24"/>
      <c r="BLT24"/>
      <c r="BLU24"/>
      <c r="BLV24"/>
      <c r="BLW24"/>
      <c r="BLX24"/>
      <c r="BLY24"/>
      <c r="BLZ24"/>
      <c r="BMA24"/>
      <c r="BMB24"/>
      <c r="BMC24"/>
      <c r="BMD24"/>
      <c r="BME24"/>
      <c r="BMF24"/>
      <c r="BMG24"/>
      <c r="BMH24"/>
      <c r="BMI24"/>
      <c r="BMJ24"/>
      <c r="BMK24"/>
      <c r="BML24"/>
      <c r="BMM24"/>
      <c r="BMN24"/>
      <c r="BMO24"/>
      <c r="BMP24"/>
      <c r="BMQ24"/>
      <c r="BMR24"/>
      <c r="BMS24"/>
      <c r="BMT24"/>
      <c r="BMU24"/>
      <c r="BMV24"/>
      <c r="BMW24"/>
      <c r="BMX24"/>
      <c r="BMY24"/>
      <c r="BMZ24"/>
      <c r="BNA24"/>
      <c r="BNB24"/>
      <c r="BNC24"/>
      <c r="BND24"/>
      <c r="BNE24"/>
      <c r="BNF24"/>
      <c r="BNG24"/>
      <c r="BNH24"/>
      <c r="BNI24"/>
      <c r="BNJ24"/>
      <c r="BNK24"/>
      <c r="BNL24"/>
      <c r="BNM24"/>
      <c r="BNN24"/>
      <c r="BNO24"/>
      <c r="BNP24"/>
      <c r="BNQ24"/>
      <c r="BNR24"/>
      <c r="BNS24"/>
      <c r="BNT24"/>
      <c r="BNU24"/>
      <c r="BNV24"/>
      <c r="BNW24"/>
      <c r="BNX24"/>
      <c r="BNY24"/>
      <c r="BNZ24"/>
      <c r="BOA24"/>
      <c r="BOB24"/>
      <c r="BOC24"/>
      <c r="BOD24"/>
      <c r="BOE24"/>
      <c r="BOF24"/>
      <c r="BOG24"/>
      <c r="BOH24"/>
      <c r="BOI24"/>
      <c r="BOJ24"/>
      <c r="BOK24"/>
      <c r="BOL24"/>
      <c r="BOM24"/>
      <c r="BON24"/>
      <c r="BOO24"/>
      <c r="BOP24"/>
      <c r="BOQ24"/>
      <c r="BOR24"/>
      <c r="BOS24"/>
      <c r="BOT24"/>
      <c r="BOU24"/>
      <c r="BOV24"/>
      <c r="BOW24"/>
      <c r="BOX24"/>
      <c r="BOY24"/>
      <c r="BOZ24"/>
      <c r="BPA24"/>
      <c r="BPB24"/>
      <c r="BPC24"/>
      <c r="BPD24"/>
      <c r="BPE24"/>
      <c r="BPF24"/>
      <c r="BPG24"/>
      <c r="BPH24"/>
      <c r="BPI24"/>
      <c r="BPJ24"/>
      <c r="BPK24"/>
      <c r="BPL24"/>
      <c r="BPM24"/>
      <c r="BPN24"/>
      <c r="BPO24"/>
      <c r="BPP24"/>
      <c r="BPQ24"/>
      <c r="BPR24"/>
      <c r="BPS24"/>
      <c r="BPT24"/>
      <c r="BPU24"/>
      <c r="BPV24"/>
      <c r="BPW24"/>
      <c r="BPX24"/>
      <c r="BPY24"/>
      <c r="BPZ24"/>
      <c r="BQA24"/>
      <c r="BQB24"/>
      <c r="BQC24"/>
      <c r="BQD24"/>
      <c r="BQE24"/>
      <c r="BQF24"/>
      <c r="BQG24"/>
      <c r="BQH24"/>
      <c r="BQI24"/>
      <c r="BQJ24"/>
      <c r="BQK24"/>
      <c r="BQL24"/>
      <c r="BQM24"/>
      <c r="BQN24"/>
      <c r="BQO24"/>
      <c r="BQP24"/>
      <c r="BQQ24"/>
      <c r="BQR24"/>
      <c r="BQS24"/>
      <c r="BQT24"/>
      <c r="BQU24"/>
      <c r="BQV24"/>
      <c r="BQW24"/>
      <c r="BQX24"/>
      <c r="BQY24"/>
      <c r="BQZ24"/>
      <c r="BRA24"/>
      <c r="BRB24"/>
      <c r="BRC24"/>
      <c r="BRD24"/>
      <c r="BRE24"/>
      <c r="BRF24"/>
      <c r="BRG24"/>
      <c r="BRH24"/>
      <c r="BRI24"/>
      <c r="BRJ24"/>
      <c r="BRK24"/>
      <c r="BRL24"/>
      <c r="BRM24"/>
      <c r="BRN24"/>
      <c r="BRO24"/>
      <c r="BRP24"/>
      <c r="BRQ24"/>
      <c r="BRR24"/>
      <c r="BRS24"/>
      <c r="BRT24"/>
      <c r="BRU24"/>
      <c r="BRV24"/>
      <c r="BRW24"/>
      <c r="BRX24"/>
      <c r="BRY24"/>
      <c r="BRZ24"/>
      <c r="BSA24"/>
      <c r="BSB24"/>
      <c r="BSC24"/>
      <c r="BSD24"/>
      <c r="BSE24"/>
      <c r="BSF24"/>
      <c r="BSG24"/>
      <c r="BSH24"/>
      <c r="BSI24"/>
      <c r="BSJ24"/>
      <c r="BSK24"/>
      <c r="BSL24"/>
      <c r="BSM24"/>
      <c r="BSN24"/>
      <c r="BSO24"/>
      <c r="BSP24"/>
      <c r="BSQ24"/>
      <c r="BSR24"/>
      <c r="BSS24"/>
      <c r="BST24"/>
      <c r="BSU24"/>
      <c r="BSV24"/>
      <c r="BSW24"/>
      <c r="BSX24"/>
      <c r="BSY24"/>
      <c r="BSZ24"/>
      <c r="BTA24"/>
      <c r="BTB24"/>
      <c r="BTC24"/>
      <c r="BTD24"/>
      <c r="BTE24"/>
      <c r="BTF24"/>
      <c r="BTG24"/>
      <c r="BTH24"/>
      <c r="BTI24"/>
      <c r="BTJ24"/>
      <c r="BTK24"/>
      <c r="BTL24"/>
      <c r="BTM24"/>
      <c r="BTN24"/>
      <c r="BTO24"/>
      <c r="BTP24"/>
      <c r="BTQ24"/>
      <c r="BTR24"/>
      <c r="BTS24"/>
      <c r="BTT24"/>
      <c r="BTU24"/>
      <c r="BTV24"/>
      <c r="BTW24"/>
      <c r="BTX24"/>
      <c r="BTY24"/>
      <c r="BTZ24"/>
      <c r="BUA24"/>
      <c r="BUB24"/>
      <c r="BUC24"/>
      <c r="BUD24"/>
      <c r="BUE24"/>
      <c r="BUF24"/>
      <c r="BUG24"/>
      <c r="BUH24"/>
      <c r="BUI24"/>
      <c r="BUJ24"/>
      <c r="BUK24"/>
      <c r="BUL24"/>
      <c r="BUM24"/>
      <c r="BUN24"/>
      <c r="BUO24"/>
      <c r="BUP24"/>
      <c r="BUQ24"/>
      <c r="BUR24"/>
      <c r="BUS24"/>
      <c r="BUT24"/>
      <c r="BUU24"/>
      <c r="BUV24"/>
      <c r="BUW24"/>
      <c r="BUX24"/>
      <c r="BUY24"/>
      <c r="BUZ24"/>
      <c r="BVA24"/>
      <c r="BVB24"/>
      <c r="BVC24"/>
      <c r="BVD24"/>
      <c r="BVE24"/>
      <c r="BVF24"/>
      <c r="BVG24"/>
      <c r="BVH24"/>
      <c r="BVI24"/>
      <c r="BVJ24"/>
      <c r="BVK24"/>
      <c r="BVL24"/>
      <c r="BVM24"/>
      <c r="BVN24"/>
      <c r="BVO24"/>
      <c r="BVP24"/>
      <c r="BVQ24"/>
      <c r="BVR24"/>
      <c r="BVS24"/>
      <c r="BVT24"/>
      <c r="BVU24"/>
      <c r="BVV24"/>
      <c r="BVW24"/>
      <c r="BVX24"/>
      <c r="BVY24"/>
      <c r="BVZ24"/>
      <c r="BWA24"/>
      <c r="BWB24"/>
      <c r="BWC24"/>
      <c r="BWD24"/>
      <c r="BWE24"/>
      <c r="BWF24"/>
      <c r="BWG24"/>
      <c r="BWH24"/>
      <c r="BWI24"/>
      <c r="BWJ24"/>
      <c r="BWK24"/>
      <c r="BWL24"/>
      <c r="BWM24"/>
      <c r="BWN24"/>
      <c r="BWO24"/>
      <c r="BWP24"/>
      <c r="BWQ24"/>
      <c r="BWR24"/>
      <c r="BWS24"/>
      <c r="BWT24"/>
      <c r="BWU24"/>
      <c r="BWV24"/>
      <c r="BWW24"/>
      <c r="BWX24"/>
      <c r="BWY24"/>
      <c r="BWZ24"/>
      <c r="BXA24"/>
      <c r="BXB24"/>
      <c r="BXC24"/>
      <c r="BXD24"/>
      <c r="BXE24"/>
      <c r="BXF24"/>
      <c r="BXG24"/>
      <c r="BXH24"/>
      <c r="BXI24"/>
      <c r="BXJ24"/>
      <c r="BXK24"/>
      <c r="BXL24"/>
      <c r="BXM24"/>
      <c r="BXN24"/>
      <c r="BXO24"/>
      <c r="BXP24"/>
      <c r="BXQ24"/>
      <c r="BXR24"/>
      <c r="BXS24"/>
      <c r="BXT24"/>
      <c r="BXU24"/>
      <c r="BXV24"/>
      <c r="BXW24"/>
      <c r="BXX24"/>
      <c r="BXY24"/>
      <c r="BXZ24"/>
      <c r="BYA24"/>
      <c r="BYB24"/>
      <c r="BYC24"/>
      <c r="BYD24"/>
      <c r="BYE24"/>
      <c r="BYF24"/>
      <c r="BYG24"/>
      <c r="BYH24"/>
      <c r="BYI24"/>
      <c r="BYJ24"/>
      <c r="BYK24"/>
      <c r="BYL24"/>
      <c r="BYM24"/>
      <c r="BYN24"/>
      <c r="BYO24"/>
      <c r="BYP24"/>
      <c r="BYQ24"/>
      <c r="BYR24"/>
      <c r="BYS24"/>
      <c r="BYT24"/>
      <c r="BYU24"/>
      <c r="BYV24"/>
      <c r="BYW24"/>
      <c r="BYX24"/>
      <c r="BYY24"/>
      <c r="BYZ24"/>
      <c r="BZA24"/>
      <c r="BZB24"/>
      <c r="BZC24"/>
      <c r="BZD24"/>
      <c r="BZE24"/>
      <c r="BZF24"/>
      <c r="BZG24"/>
      <c r="BZH24"/>
      <c r="BZI24"/>
      <c r="BZJ24"/>
      <c r="BZK24"/>
      <c r="BZL24"/>
      <c r="BZM24"/>
      <c r="BZN24"/>
      <c r="BZO24"/>
      <c r="BZP24"/>
      <c r="BZQ24"/>
      <c r="BZR24"/>
      <c r="BZS24"/>
      <c r="BZT24"/>
      <c r="BZU24"/>
      <c r="BZV24"/>
      <c r="BZW24"/>
      <c r="BZX24"/>
      <c r="BZY24"/>
      <c r="BZZ24"/>
      <c r="CAA24"/>
      <c r="CAB24"/>
      <c r="CAC24"/>
      <c r="CAD24"/>
      <c r="CAE24"/>
      <c r="CAF24"/>
      <c r="CAG24"/>
      <c r="CAH24"/>
      <c r="CAI24"/>
      <c r="CAJ24"/>
      <c r="CAK24"/>
      <c r="CAL24"/>
      <c r="CAM24"/>
      <c r="CAN24"/>
      <c r="CAO24"/>
      <c r="CAP24"/>
      <c r="CAQ24"/>
      <c r="CAR24"/>
      <c r="CAS24"/>
      <c r="CAT24"/>
      <c r="CAU24"/>
      <c r="CAV24"/>
      <c r="CAW24"/>
      <c r="CAX24"/>
      <c r="CAY24"/>
      <c r="CAZ24"/>
      <c r="CBA24"/>
      <c r="CBB24"/>
      <c r="CBC24"/>
      <c r="CBD24"/>
      <c r="CBE24"/>
      <c r="CBF24"/>
      <c r="CBG24"/>
      <c r="CBH24"/>
      <c r="CBI24"/>
      <c r="CBJ24"/>
      <c r="CBK24"/>
      <c r="CBL24"/>
      <c r="CBM24"/>
      <c r="CBN24"/>
      <c r="CBO24"/>
      <c r="CBP24"/>
      <c r="CBQ24"/>
      <c r="CBR24"/>
      <c r="CBS24"/>
      <c r="CBT24"/>
      <c r="CBU24"/>
      <c r="CBV24"/>
      <c r="CBW24"/>
      <c r="CBX24"/>
      <c r="CBY24"/>
      <c r="CBZ24"/>
      <c r="CCA24"/>
      <c r="CCB24"/>
      <c r="CCC24"/>
      <c r="CCD24"/>
      <c r="CCE24"/>
      <c r="CCF24"/>
      <c r="CCG24"/>
      <c r="CCH24"/>
      <c r="CCI24"/>
      <c r="CCJ24"/>
      <c r="CCK24"/>
      <c r="CCL24"/>
      <c r="CCM24"/>
      <c r="CCN24"/>
      <c r="CCO24"/>
      <c r="CCP24"/>
      <c r="CCQ24"/>
      <c r="CCR24"/>
      <c r="CCS24"/>
      <c r="CCT24"/>
      <c r="CCU24"/>
      <c r="CCV24"/>
      <c r="CCW24"/>
      <c r="CCX24"/>
      <c r="CCY24"/>
      <c r="CCZ24"/>
      <c r="CDA24"/>
      <c r="CDB24"/>
      <c r="CDC24"/>
      <c r="CDD24"/>
      <c r="CDE24"/>
      <c r="CDF24"/>
      <c r="CDG24"/>
      <c r="CDH24"/>
      <c r="CDI24"/>
      <c r="CDJ24"/>
      <c r="CDK24"/>
      <c r="CDL24"/>
      <c r="CDM24"/>
      <c r="CDN24"/>
      <c r="CDO24"/>
      <c r="CDP24"/>
      <c r="CDQ24"/>
      <c r="CDR24"/>
      <c r="CDS24"/>
      <c r="CDT24"/>
      <c r="CDU24"/>
      <c r="CDV24"/>
      <c r="CDW24"/>
      <c r="CDX24"/>
      <c r="CDY24"/>
      <c r="CDZ24"/>
      <c r="CEA24"/>
      <c r="CEB24"/>
      <c r="CEC24"/>
      <c r="CED24"/>
      <c r="CEE24"/>
      <c r="CEF24"/>
      <c r="CEG24"/>
      <c r="CEH24"/>
      <c r="CEI24"/>
      <c r="CEJ24"/>
      <c r="CEK24"/>
      <c r="CEL24"/>
      <c r="CEM24"/>
      <c r="CEN24"/>
      <c r="CEO24"/>
      <c r="CEP24"/>
      <c r="CEQ24"/>
      <c r="CER24"/>
      <c r="CES24"/>
      <c r="CET24"/>
      <c r="CEU24"/>
      <c r="CEV24"/>
      <c r="CEW24"/>
      <c r="CEX24"/>
      <c r="CEY24"/>
      <c r="CEZ24"/>
      <c r="CFA24"/>
      <c r="CFB24"/>
      <c r="CFC24"/>
      <c r="CFD24"/>
      <c r="CFE24"/>
      <c r="CFF24"/>
      <c r="CFG24"/>
      <c r="CFH24"/>
      <c r="CFI24"/>
      <c r="CFJ24"/>
      <c r="CFK24"/>
      <c r="CFL24"/>
      <c r="CFM24"/>
      <c r="CFN24"/>
      <c r="CFO24"/>
      <c r="CFP24"/>
      <c r="CFQ24"/>
      <c r="CFR24"/>
      <c r="CFS24"/>
      <c r="CFT24"/>
      <c r="CFU24"/>
      <c r="CFV24"/>
      <c r="CFW24"/>
      <c r="CFX24"/>
      <c r="CFY24"/>
      <c r="CFZ24"/>
      <c r="CGA24"/>
      <c r="CGB24"/>
      <c r="CGC24"/>
      <c r="CGD24"/>
      <c r="CGE24"/>
      <c r="CGF24"/>
      <c r="CGG24"/>
      <c r="CGH24"/>
      <c r="CGI24"/>
      <c r="CGJ24"/>
      <c r="CGK24"/>
      <c r="CGL24"/>
      <c r="CGM24"/>
      <c r="CGN24"/>
      <c r="CGO24"/>
      <c r="CGP24"/>
      <c r="CGQ24"/>
      <c r="CGR24"/>
      <c r="CGS24"/>
      <c r="CGT24"/>
      <c r="CGU24"/>
      <c r="CGV24"/>
      <c r="CGW24"/>
      <c r="CGX24"/>
      <c r="CGY24"/>
      <c r="CGZ24"/>
      <c r="CHA24"/>
      <c r="CHB24"/>
      <c r="CHC24"/>
      <c r="CHD24"/>
      <c r="CHE24"/>
      <c r="CHF24"/>
      <c r="CHG24"/>
      <c r="CHH24"/>
      <c r="CHI24"/>
      <c r="CHJ24"/>
      <c r="CHK24"/>
      <c r="CHL24"/>
      <c r="CHM24"/>
      <c r="CHN24"/>
      <c r="CHO24"/>
      <c r="CHP24"/>
      <c r="CHQ24"/>
      <c r="CHR24"/>
      <c r="CHS24"/>
      <c r="CHT24"/>
      <c r="CHU24"/>
      <c r="CHV24"/>
      <c r="CHW24"/>
      <c r="CHX24"/>
      <c r="CHY24"/>
      <c r="CHZ24"/>
      <c r="CIA24"/>
      <c r="CIB24"/>
      <c r="CIC24"/>
      <c r="CID24"/>
      <c r="CIE24"/>
      <c r="CIF24"/>
      <c r="CIG24"/>
      <c r="CIH24"/>
      <c r="CII24"/>
      <c r="CIJ24"/>
      <c r="CIK24"/>
      <c r="CIL24"/>
      <c r="CIM24"/>
      <c r="CIN24"/>
      <c r="CIO24"/>
      <c r="CIP24"/>
      <c r="CIQ24"/>
      <c r="CIR24"/>
      <c r="CIS24"/>
      <c r="CIT24"/>
      <c r="CIU24"/>
      <c r="CIV24"/>
      <c r="CIW24"/>
      <c r="CIX24"/>
      <c r="CIY24"/>
      <c r="CIZ24"/>
      <c r="CJA24"/>
      <c r="CJB24"/>
      <c r="CJC24"/>
      <c r="CJD24"/>
      <c r="CJE24"/>
      <c r="CJF24"/>
      <c r="CJG24"/>
      <c r="CJH24"/>
      <c r="CJI24"/>
      <c r="CJJ24"/>
      <c r="CJK24"/>
      <c r="CJL24"/>
      <c r="CJM24"/>
      <c r="CJN24"/>
      <c r="CJO24"/>
      <c r="CJP24"/>
      <c r="CJQ24"/>
      <c r="CJR24"/>
      <c r="CJS24"/>
      <c r="CJT24"/>
      <c r="CJU24"/>
      <c r="CJV24"/>
      <c r="CJW24"/>
      <c r="CJX24"/>
      <c r="CJY24"/>
      <c r="CJZ24"/>
      <c r="CKA24"/>
      <c r="CKB24"/>
      <c r="CKC24"/>
      <c r="CKD24"/>
      <c r="CKE24"/>
      <c r="CKF24"/>
      <c r="CKG24"/>
      <c r="CKH24"/>
      <c r="CKI24"/>
      <c r="CKJ24"/>
      <c r="CKK24"/>
      <c r="CKL24"/>
      <c r="CKM24"/>
      <c r="CKN24"/>
      <c r="CKO24"/>
      <c r="CKP24"/>
      <c r="CKQ24"/>
      <c r="CKR24"/>
      <c r="CKS24"/>
      <c r="CKT24"/>
      <c r="CKU24"/>
      <c r="CKV24"/>
      <c r="CKW24"/>
      <c r="CKX24"/>
      <c r="CKY24"/>
      <c r="CKZ24"/>
      <c r="CLA24"/>
      <c r="CLB24"/>
      <c r="CLC24"/>
      <c r="CLD24"/>
      <c r="CLE24"/>
      <c r="CLF24"/>
      <c r="CLG24"/>
      <c r="CLH24"/>
      <c r="CLI24"/>
      <c r="CLJ24"/>
      <c r="CLK24"/>
      <c r="CLL24"/>
      <c r="CLM24"/>
      <c r="CLN24"/>
      <c r="CLO24"/>
      <c r="CLP24"/>
      <c r="CLQ24"/>
      <c r="CLR24"/>
      <c r="CLS24"/>
      <c r="CLT24"/>
      <c r="CLU24"/>
      <c r="CLV24"/>
      <c r="CLW24"/>
      <c r="CLX24"/>
      <c r="CLY24"/>
      <c r="CLZ24"/>
      <c r="CMA24"/>
      <c r="CMB24"/>
      <c r="CMC24"/>
      <c r="CMD24"/>
      <c r="CME24"/>
      <c r="CMF24"/>
      <c r="CMG24"/>
      <c r="CMH24"/>
      <c r="CMI24"/>
      <c r="CMJ24"/>
      <c r="CMK24"/>
      <c r="CML24"/>
      <c r="CMM24"/>
      <c r="CMN24"/>
      <c r="CMO24"/>
      <c r="CMP24"/>
      <c r="CMQ24"/>
      <c r="CMR24"/>
      <c r="CMS24"/>
      <c r="CMT24"/>
      <c r="CMU24"/>
      <c r="CMV24"/>
      <c r="CMW24"/>
      <c r="CMX24"/>
      <c r="CMY24"/>
      <c r="CMZ24"/>
      <c r="CNA24"/>
      <c r="CNB24"/>
      <c r="CNC24"/>
      <c r="CND24"/>
      <c r="CNE24"/>
      <c r="CNF24"/>
      <c r="CNG24"/>
      <c r="CNH24"/>
      <c r="CNI24"/>
      <c r="CNJ24"/>
      <c r="CNK24"/>
      <c r="CNL24"/>
      <c r="CNM24"/>
      <c r="CNN24"/>
      <c r="CNO24"/>
      <c r="CNP24"/>
      <c r="CNQ24"/>
      <c r="CNR24"/>
      <c r="CNS24"/>
      <c r="CNT24"/>
      <c r="CNU24"/>
      <c r="CNV24"/>
      <c r="CNW24"/>
      <c r="CNX24"/>
      <c r="CNY24"/>
      <c r="CNZ24"/>
      <c r="COA24"/>
      <c r="COB24"/>
      <c r="COC24"/>
      <c r="COD24"/>
      <c r="COE24"/>
      <c r="COF24"/>
      <c r="COG24"/>
      <c r="COH24"/>
      <c r="COI24"/>
      <c r="COJ24"/>
      <c r="COK24"/>
      <c r="COL24"/>
      <c r="COM24"/>
      <c r="CON24"/>
      <c r="COO24"/>
      <c r="COP24"/>
      <c r="COQ24"/>
      <c r="COR24"/>
      <c r="COS24"/>
      <c r="COT24"/>
      <c r="COU24"/>
      <c r="COV24"/>
      <c r="COW24"/>
      <c r="COX24"/>
      <c r="COY24"/>
      <c r="COZ24"/>
      <c r="CPA24"/>
      <c r="CPB24"/>
      <c r="CPC24"/>
      <c r="CPD24"/>
      <c r="CPE24"/>
      <c r="CPF24"/>
      <c r="CPG24"/>
      <c r="CPH24"/>
      <c r="CPI24"/>
      <c r="CPJ24"/>
      <c r="CPK24"/>
      <c r="CPL24"/>
      <c r="CPM24"/>
      <c r="CPN24"/>
      <c r="CPO24"/>
      <c r="CPP24"/>
      <c r="CPQ24"/>
      <c r="CPR24"/>
      <c r="CPS24"/>
      <c r="CPT24"/>
      <c r="CPU24"/>
      <c r="CPV24"/>
      <c r="CPW24"/>
      <c r="CPX24"/>
      <c r="CPY24"/>
      <c r="CPZ24"/>
      <c r="CQA24"/>
      <c r="CQB24"/>
      <c r="CQC24"/>
      <c r="CQD24"/>
      <c r="CQE24"/>
      <c r="CQF24"/>
      <c r="CQG24"/>
      <c r="CQH24"/>
      <c r="CQI24"/>
      <c r="CQJ24"/>
      <c r="CQK24"/>
      <c r="CQL24"/>
      <c r="CQM24"/>
      <c r="CQN24"/>
      <c r="CQO24"/>
      <c r="CQP24"/>
      <c r="CQQ24"/>
      <c r="CQR24"/>
      <c r="CQS24"/>
      <c r="CQT24"/>
      <c r="CQU24"/>
      <c r="CQV24"/>
      <c r="CQW24"/>
      <c r="CQX24"/>
      <c r="CQY24"/>
      <c r="CQZ24"/>
      <c r="CRA24"/>
      <c r="CRB24"/>
      <c r="CRC24"/>
      <c r="CRD24"/>
      <c r="CRE24"/>
      <c r="CRF24"/>
      <c r="CRG24"/>
      <c r="CRH24"/>
      <c r="CRI24"/>
    </row>
    <row r="25" spans="1:2505" s="30" customFormat="1" ht="18" customHeight="1" x14ac:dyDescent="0.25">
      <c r="A25" s="13"/>
      <c r="B25" s="358"/>
      <c r="C25" s="59" t="s">
        <v>16</v>
      </c>
      <c r="D25" s="205">
        <v>0</v>
      </c>
      <c r="E25" s="205">
        <v>0</v>
      </c>
      <c r="F25" s="14"/>
      <c r="G25" s="358"/>
      <c r="H25" s="59" t="s">
        <v>16</v>
      </c>
      <c r="I25" s="77">
        <v>98.666666666669997</v>
      </c>
      <c r="J25" s="78">
        <f t="shared" si="0"/>
        <v>98.666666666669997</v>
      </c>
      <c r="K25" s="73">
        <f t="shared" si="1"/>
        <v>98.666666666669997</v>
      </c>
      <c r="L25" s="24"/>
      <c r="M25" s="75">
        <v>101.12222222229001</v>
      </c>
      <c r="N25" s="74">
        <f t="shared" si="2"/>
        <v>101.12222222229001</v>
      </c>
      <c r="O25" s="74">
        <f t="shared" si="3"/>
        <v>101.12222222229001</v>
      </c>
      <c r="P25" s="34">
        <f t="shared" si="8"/>
        <v>10080</v>
      </c>
      <c r="Q25" s="34" t="e">
        <f>3*ROUNDUP(P25*(1+#REF!)/3,0)</f>
        <v>#REF!</v>
      </c>
      <c r="R25" s="34" t="e">
        <f>3*ROUNDUP(Q25*(1+#REF!)/3,0)</f>
        <v>#REF!</v>
      </c>
      <c r="S25"/>
      <c r="T25"/>
      <c r="U25">
        <f t="shared" si="4"/>
        <v>0</v>
      </c>
      <c r="V25">
        <f t="shared" si="5"/>
        <v>0</v>
      </c>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c r="AMM25"/>
      <c r="AMN25"/>
      <c r="AMO25"/>
      <c r="AMP25"/>
      <c r="AMQ25"/>
      <c r="AMR25"/>
      <c r="AMS25"/>
      <c r="AMT25"/>
      <c r="AMU25"/>
      <c r="AMV25"/>
      <c r="AMW25"/>
      <c r="AMX25"/>
      <c r="AMY25"/>
      <c r="AMZ25"/>
      <c r="ANA25"/>
      <c r="ANB25"/>
      <c r="ANC25"/>
      <c r="AND25"/>
      <c r="ANE25"/>
      <c r="ANF25"/>
      <c r="ANG25"/>
      <c r="ANH25"/>
      <c r="ANI25"/>
      <c r="ANJ25"/>
      <c r="ANK25"/>
      <c r="ANL25"/>
      <c r="ANM25"/>
      <c r="ANN25"/>
      <c r="ANO25"/>
      <c r="ANP25"/>
      <c r="ANQ25"/>
      <c r="ANR25"/>
      <c r="ANS25"/>
      <c r="ANT25"/>
      <c r="ANU25"/>
      <c r="ANV25"/>
      <c r="ANW25"/>
      <c r="ANX25"/>
      <c r="ANY25"/>
      <c r="ANZ25"/>
      <c r="AOA25"/>
      <c r="AOB25"/>
      <c r="AOC25"/>
      <c r="AOD25"/>
      <c r="AOE25"/>
      <c r="AOF25"/>
      <c r="AOG25"/>
      <c r="AOH25"/>
      <c r="AOI25"/>
      <c r="AOJ25"/>
      <c r="AOK25"/>
      <c r="AOL25"/>
      <c r="AOM25"/>
      <c r="AON25"/>
      <c r="AOO25"/>
      <c r="AOP25"/>
      <c r="AOQ25"/>
      <c r="AOR25"/>
      <c r="AOS25"/>
      <c r="AOT25"/>
      <c r="AOU25"/>
      <c r="AOV25"/>
      <c r="AOW25"/>
      <c r="AOX25"/>
      <c r="AOY25"/>
      <c r="AOZ25"/>
      <c r="APA25"/>
      <c r="APB25"/>
      <c r="APC25"/>
      <c r="APD25"/>
      <c r="APE25"/>
      <c r="APF25"/>
      <c r="APG25"/>
      <c r="APH25"/>
      <c r="API25"/>
      <c r="APJ25"/>
      <c r="APK25"/>
      <c r="APL25"/>
      <c r="APM25"/>
      <c r="APN25"/>
      <c r="APO25"/>
      <c r="APP25"/>
      <c r="APQ25"/>
      <c r="APR25"/>
      <c r="APS25"/>
      <c r="APT25"/>
      <c r="APU25"/>
      <c r="APV25"/>
      <c r="APW25"/>
      <c r="APX25"/>
      <c r="APY25"/>
      <c r="APZ25"/>
      <c r="AQA25"/>
      <c r="AQB25"/>
      <c r="AQC25"/>
      <c r="AQD25"/>
      <c r="AQE25"/>
      <c r="AQF25"/>
      <c r="AQG25"/>
      <c r="AQH25"/>
      <c r="AQI25"/>
      <c r="AQJ25"/>
      <c r="AQK25"/>
      <c r="AQL25"/>
      <c r="AQM25"/>
      <c r="AQN25"/>
      <c r="AQO25"/>
      <c r="AQP25"/>
      <c r="AQQ25"/>
      <c r="AQR25"/>
      <c r="AQS25"/>
      <c r="AQT25"/>
      <c r="AQU25"/>
      <c r="AQV25"/>
      <c r="AQW25"/>
      <c r="AQX25"/>
      <c r="AQY25"/>
      <c r="AQZ25"/>
      <c r="ARA25"/>
      <c r="ARB25"/>
      <c r="ARC25"/>
      <c r="ARD25"/>
      <c r="ARE25"/>
      <c r="ARF25"/>
      <c r="ARG25"/>
      <c r="ARH25"/>
      <c r="ARI25"/>
      <c r="ARJ25"/>
      <c r="ARK25"/>
      <c r="ARL25"/>
      <c r="ARM25"/>
      <c r="ARN25"/>
      <c r="ARO25"/>
      <c r="ARP25"/>
      <c r="ARQ25"/>
      <c r="ARR25"/>
      <c r="ARS25"/>
      <c r="ART25"/>
      <c r="ARU25"/>
      <c r="ARV25"/>
      <c r="ARW25"/>
      <c r="ARX25"/>
      <c r="ARY25"/>
      <c r="ARZ25"/>
      <c r="ASA25"/>
      <c r="ASB25"/>
      <c r="ASC25"/>
      <c r="ASD25"/>
      <c r="ASE25"/>
      <c r="ASF25"/>
      <c r="ASG25"/>
      <c r="ASH25"/>
      <c r="ASI25"/>
      <c r="ASJ25"/>
      <c r="ASK25"/>
      <c r="ASL25"/>
      <c r="ASM25"/>
      <c r="ASN25"/>
      <c r="ASO25"/>
      <c r="ASP25"/>
      <c r="ASQ25"/>
      <c r="ASR25"/>
      <c r="ASS25"/>
      <c r="AST25"/>
      <c r="ASU25"/>
      <c r="ASV25"/>
      <c r="ASW25"/>
      <c r="ASX25"/>
      <c r="ASY25"/>
      <c r="ASZ25"/>
      <c r="ATA25"/>
      <c r="ATB25"/>
      <c r="ATC25"/>
      <c r="ATD25"/>
      <c r="ATE25"/>
      <c r="ATF25"/>
      <c r="ATG25"/>
      <c r="ATH25"/>
      <c r="ATI25"/>
      <c r="ATJ25"/>
      <c r="ATK25"/>
      <c r="ATL25"/>
      <c r="ATM25"/>
      <c r="ATN25"/>
      <c r="ATO25"/>
      <c r="ATP25"/>
      <c r="ATQ25"/>
      <c r="ATR25"/>
      <c r="ATS25"/>
      <c r="ATT25"/>
      <c r="ATU25"/>
      <c r="ATV25"/>
      <c r="ATW25"/>
      <c r="ATX25"/>
      <c r="ATY25"/>
      <c r="ATZ25"/>
      <c r="AUA25"/>
      <c r="AUB25"/>
      <c r="AUC25"/>
      <c r="AUD25"/>
      <c r="AUE25"/>
      <c r="AUF25"/>
      <c r="AUG25"/>
      <c r="AUH25"/>
      <c r="AUI25"/>
      <c r="AUJ25"/>
      <c r="AUK25"/>
      <c r="AUL25"/>
      <c r="AUM25"/>
      <c r="AUN25"/>
      <c r="AUO25"/>
      <c r="AUP25"/>
      <c r="AUQ25"/>
      <c r="AUR25"/>
      <c r="AUS25"/>
      <c r="AUT25"/>
      <c r="AUU25"/>
      <c r="AUV25"/>
      <c r="AUW25"/>
      <c r="AUX25"/>
      <c r="AUY25"/>
      <c r="AUZ25"/>
      <c r="AVA25"/>
      <c r="AVB25"/>
      <c r="AVC25"/>
      <c r="AVD25"/>
      <c r="AVE25"/>
      <c r="AVF25"/>
      <c r="AVG25"/>
      <c r="AVH25"/>
      <c r="AVI25"/>
      <c r="AVJ25"/>
      <c r="AVK25"/>
      <c r="AVL25"/>
      <c r="AVM25"/>
      <c r="AVN25"/>
      <c r="AVO25"/>
      <c r="AVP25"/>
      <c r="AVQ25"/>
      <c r="AVR25"/>
      <c r="AVS25"/>
      <c r="AVT25"/>
      <c r="AVU25"/>
      <c r="AVV25"/>
      <c r="AVW25"/>
      <c r="AVX25"/>
      <c r="AVY25"/>
      <c r="AVZ25"/>
      <c r="AWA25"/>
      <c r="AWB25"/>
      <c r="AWC25"/>
      <c r="AWD25"/>
      <c r="AWE25"/>
      <c r="AWF25"/>
      <c r="AWG25"/>
      <c r="AWH25"/>
      <c r="AWI25"/>
      <c r="AWJ25"/>
      <c r="AWK25"/>
      <c r="AWL25"/>
      <c r="AWM25"/>
      <c r="AWN25"/>
      <c r="AWO25"/>
      <c r="AWP25"/>
      <c r="AWQ25"/>
      <c r="AWR25"/>
      <c r="AWS25"/>
      <c r="AWT25"/>
      <c r="AWU25"/>
      <c r="AWV25"/>
      <c r="AWW25"/>
      <c r="AWX25"/>
      <c r="AWY25"/>
      <c r="AWZ25"/>
      <c r="AXA25"/>
      <c r="AXB25"/>
      <c r="AXC25"/>
      <c r="AXD25"/>
      <c r="AXE25"/>
      <c r="AXF25"/>
      <c r="AXG25"/>
      <c r="AXH25"/>
      <c r="AXI25"/>
      <c r="AXJ25"/>
      <c r="AXK25"/>
      <c r="AXL25"/>
      <c r="AXM25"/>
      <c r="AXN25"/>
      <c r="AXO25"/>
      <c r="AXP25"/>
      <c r="AXQ25"/>
      <c r="AXR25"/>
      <c r="AXS25"/>
      <c r="AXT25"/>
      <c r="AXU25"/>
      <c r="AXV25"/>
      <c r="AXW25"/>
      <c r="AXX25"/>
      <c r="AXY25"/>
      <c r="AXZ25"/>
      <c r="AYA25"/>
      <c r="AYB25"/>
      <c r="AYC25"/>
      <c r="AYD25"/>
      <c r="AYE25"/>
      <c r="AYF25"/>
      <c r="AYG25"/>
      <c r="AYH25"/>
      <c r="AYI25"/>
      <c r="AYJ25"/>
      <c r="AYK25"/>
      <c r="AYL25"/>
      <c r="AYM25"/>
      <c r="AYN25"/>
      <c r="AYO25"/>
      <c r="AYP25"/>
      <c r="AYQ25"/>
      <c r="AYR25"/>
      <c r="AYS25"/>
      <c r="AYT25"/>
      <c r="AYU25"/>
      <c r="AYV25"/>
      <c r="AYW25"/>
      <c r="AYX25"/>
      <c r="AYY25"/>
      <c r="AYZ25"/>
      <c r="AZA25"/>
      <c r="AZB25"/>
      <c r="AZC25"/>
      <c r="AZD25"/>
      <c r="AZE25"/>
      <c r="AZF25"/>
      <c r="AZG25"/>
      <c r="AZH25"/>
      <c r="AZI25"/>
      <c r="AZJ25"/>
      <c r="AZK25"/>
      <c r="AZL25"/>
      <c r="AZM25"/>
      <c r="AZN25"/>
      <c r="AZO25"/>
      <c r="AZP25"/>
      <c r="AZQ25"/>
      <c r="AZR25"/>
      <c r="AZS25"/>
      <c r="AZT25"/>
      <c r="AZU25"/>
      <c r="AZV25"/>
      <c r="AZW25"/>
      <c r="AZX25"/>
      <c r="AZY25"/>
      <c r="AZZ25"/>
      <c r="BAA25"/>
      <c r="BAB25"/>
      <c r="BAC25"/>
      <c r="BAD25"/>
      <c r="BAE25"/>
      <c r="BAF25"/>
      <c r="BAG25"/>
      <c r="BAH25"/>
      <c r="BAI25"/>
      <c r="BAJ25"/>
      <c r="BAK25"/>
      <c r="BAL25"/>
      <c r="BAM25"/>
      <c r="BAN25"/>
      <c r="BAO25"/>
      <c r="BAP25"/>
      <c r="BAQ25"/>
      <c r="BAR25"/>
      <c r="BAS25"/>
      <c r="BAT25"/>
      <c r="BAU25"/>
      <c r="BAV25"/>
      <c r="BAW25"/>
      <c r="BAX25"/>
      <c r="BAY25"/>
      <c r="BAZ25"/>
      <c r="BBA25"/>
      <c r="BBB25"/>
      <c r="BBC25"/>
      <c r="BBD25"/>
      <c r="BBE25"/>
      <c r="BBF25"/>
      <c r="BBG25"/>
      <c r="BBH25"/>
      <c r="BBI25"/>
      <c r="BBJ25"/>
      <c r="BBK25"/>
      <c r="BBL25"/>
      <c r="BBM25"/>
      <c r="BBN25"/>
      <c r="BBO25"/>
      <c r="BBP25"/>
      <c r="BBQ25"/>
      <c r="BBR25"/>
      <c r="BBS25"/>
      <c r="BBT25"/>
      <c r="BBU25"/>
      <c r="BBV25"/>
      <c r="BBW25"/>
      <c r="BBX25"/>
      <c r="BBY25"/>
      <c r="BBZ25"/>
      <c r="BCA25"/>
      <c r="BCB25"/>
      <c r="BCC25"/>
      <c r="BCD25"/>
      <c r="BCE25"/>
      <c r="BCF25"/>
      <c r="BCG25"/>
      <c r="BCH25"/>
      <c r="BCI25"/>
      <c r="BCJ25"/>
      <c r="BCK25"/>
      <c r="BCL25"/>
      <c r="BCM25"/>
      <c r="BCN25"/>
      <c r="BCO25"/>
      <c r="BCP25"/>
      <c r="BCQ25"/>
      <c r="BCR25"/>
      <c r="BCS25"/>
      <c r="BCT25"/>
      <c r="BCU25"/>
      <c r="BCV25"/>
      <c r="BCW25"/>
      <c r="BCX25"/>
      <c r="BCY25"/>
      <c r="BCZ25"/>
      <c r="BDA25"/>
      <c r="BDB25"/>
      <c r="BDC25"/>
      <c r="BDD25"/>
      <c r="BDE25"/>
      <c r="BDF25"/>
      <c r="BDG25"/>
      <c r="BDH25"/>
      <c r="BDI25"/>
      <c r="BDJ25"/>
      <c r="BDK25"/>
      <c r="BDL25"/>
      <c r="BDM25"/>
      <c r="BDN25"/>
      <c r="BDO25"/>
      <c r="BDP25"/>
      <c r="BDQ25"/>
      <c r="BDR25"/>
      <c r="BDS25"/>
      <c r="BDT25"/>
      <c r="BDU25"/>
      <c r="BDV25"/>
      <c r="BDW25"/>
      <c r="BDX25"/>
      <c r="BDY25"/>
      <c r="BDZ25"/>
      <c r="BEA25"/>
      <c r="BEB25"/>
      <c r="BEC25"/>
      <c r="BED25"/>
      <c r="BEE25"/>
      <c r="BEF25"/>
      <c r="BEG25"/>
      <c r="BEH25"/>
      <c r="BEI25"/>
      <c r="BEJ25"/>
      <c r="BEK25"/>
      <c r="BEL25"/>
      <c r="BEM25"/>
      <c r="BEN25"/>
      <c r="BEO25"/>
      <c r="BEP25"/>
      <c r="BEQ25"/>
      <c r="BER25"/>
      <c r="BES25"/>
      <c r="BET25"/>
      <c r="BEU25"/>
      <c r="BEV25"/>
      <c r="BEW25"/>
      <c r="BEX25"/>
      <c r="BEY25"/>
      <c r="BEZ25"/>
      <c r="BFA25"/>
      <c r="BFB25"/>
      <c r="BFC25"/>
      <c r="BFD25"/>
      <c r="BFE25"/>
      <c r="BFF25"/>
      <c r="BFG25"/>
      <c r="BFH25"/>
      <c r="BFI25"/>
      <c r="BFJ25"/>
      <c r="BFK25"/>
      <c r="BFL25"/>
      <c r="BFM25"/>
      <c r="BFN25"/>
      <c r="BFO25"/>
      <c r="BFP25"/>
      <c r="BFQ25"/>
      <c r="BFR25"/>
      <c r="BFS25"/>
      <c r="BFT25"/>
      <c r="BFU25"/>
      <c r="BFV25"/>
      <c r="BFW25"/>
      <c r="BFX25"/>
      <c r="BFY25"/>
      <c r="BFZ25"/>
      <c r="BGA25"/>
      <c r="BGB25"/>
      <c r="BGC25"/>
      <c r="BGD25"/>
      <c r="BGE25"/>
      <c r="BGF25"/>
      <c r="BGG25"/>
      <c r="BGH25"/>
      <c r="BGI25"/>
      <c r="BGJ25"/>
      <c r="BGK25"/>
      <c r="BGL25"/>
      <c r="BGM25"/>
      <c r="BGN25"/>
      <c r="BGO25"/>
      <c r="BGP25"/>
      <c r="BGQ25"/>
      <c r="BGR25"/>
      <c r="BGS25"/>
      <c r="BGT25"/>
      <c r="BGU25"/>
      <c r="BGV25"/>
      <c r="BGW25"/>
      <c r="BGX25"/>
      <c r="BGY25"/>
      <c r="BGZ25"/>
      <c r="BHA25"/>
      <c r="BHB25"/>
      <c r="BHC25"/>
      <c r="BHD25"/>
      <c r="BHE25"/>
      <c r="BHF25"/>
      <c r="BHG25"/>
      <c r="BHH25"/>
      <c r="BHI25"/>
      <c r="BHJ25"/>
      <c r="BHK25"/>
      <c r="BHL25"/>
      <c r="BHM25"/>
      <c r="BHN25"/>
      <c r="BHO25"/>
      <c r="BHP25"/>
      <c r="BHQ25"/>
      <c r="BHR25"/>
      <c r="BHS25"/>
      <c r="BHT25"/>
      <c r="BHU25"/>
      <c r="BHV25"/>
      <c r="BHW25"/>
      <c r="BHX25"/>
      <c r="BHY25"/>
      <c r="BHZ25"/>
      <c r="BIA25"/>
      <c r="BIB25"/>
      <c r="BIC25"/>
      <c r="BID25"/>
      <c r="BIE25"/>
      <c r="BIF25"/>
      <c r="BIG25"/>
      <c r="BIH25"/>
      <c r="BII25"/>
      <c r="BIJ25"/>
      <c r="BIK25"/>
      <c r="BIL25"/>
      <c r="BIM25"/>
      <c r="BIN25"/>
      <c r="BIO25"/>
      <c r="BIP25"/>
      <c r="BIQ25"/>
      <c r="BIR25"/>
      <c r="BIS25"/>
      <c r="BIT25"/>
      <c r="BIU25"/>
      <c r="BIV25"/>
      <c r="BIW25"/>
      <c r="BIX25"/>
      <c r="BIY25"/>
      <c r="BIZ25"/>
      <c r="BJA25"/>
      <c r="BJB25"/>
      <c r="BJC25"/>
      <c r="BJD25"/>
      <c r="BJE25"/>
      <c r="BJF25"/>
      <c r="BJG25"/>
      <c r="BJH25"/>
      <c r="BJI25"/>
      <c r="BJJ25"/>
      <c r="BJK25"/>
      <c r="BJL25"/>
      <c r="BJM25"/>
      <c r="BJN25"/>
      <c r="BJO25"/>
      <c r="BJP25"/>
      <c r="BJQ25"/>
      <c r="BJR25"/>
      <c r="BJS25"/>
      <c r="BJT25"/>
      <c r="BJU25"/>
      <c r="BJV25"/>
      <c r="BJW25"/>
      <c r="BJX25"/>
      <c r="BJY25"/>
      <c r="BJZ25"/>
      <c r="BKA25"/>
      <c r="BKB25"/>
      <c r="BKC25"/>
      <c r="BKD25"/>
      <c r="BKE25"/>
      <c r="BKF25"/>
      <c r="BKG25"/>
      <c r="BKH25"/>
      <c r="BKI25"/>
      <c r="BKJ25"/>
      <c r="BKK25"/>
      <c r="BKL25"/>
      <c r="BKM25"/>
      <c r="BKN25"/>
      <c r="BKO25"/>
      <c r="BKP25"/>
      <c r="BKQ25"/>
      <c r="BKR25"/>
      <c r="BKS25"/>
      <c r="BKT25"/>
      <c r="BKU25"/>
      <c r="BKV25"/>
      <c r="BKW25"/>
      <c r="BKX25"/>
      <c r="BKY25"/>
      <c r="BKZ25"/>
      <c r="BLA25"/>
      <c r="BLB25"/>
      <c r="BLC25"/>
      <c r="BLD25"/>
      <c r="BLE25"/>
      <c r="BLF25"/>
      <c r="BLG25"/>
      <c r="BLH25"/>
      <c r="BLI25"/>
      <c r="BLJ25"/>
      <c r="BLK25"/>
      <c r="BLL25"/>
      <c r="BLM25"/>
      <c r="BLN25"/>
      <c r="BLO25"/>
      <c r="BLP25"/>
      <c r="BLQ25"/>
      <c r="BLR25"/>
      <c r="BLS25"/>
      <c r="BLT25"/>
      <c r="BLU25"/>
      <c r="BLV25"/>
      <c r="BLW25"/>
      <c r="BLX25"/>
      <c r="BLY25"/>
      <c r="BLZ25"/>
      <c r="BMA25"/>
      <c r="BMB25"/>
      <c r="BMC25"/>
      <c r="BMD25"/>
      <c r="BME25"/>
      <c r="BMF25"/>
      <c r="BMG25"/>
      <c r="BMH25"/>
      <c r="BMI25"/>
      <c r="BMJ25"/>
      <c r="BMK25"/>
      <c r="BML25"/>
      <c r="BMM25"/>
      <c r="BMN25"/>
      <c r="BMO25"/>
      <c r="BMP25"/>
      <c r="BMQ25"/>
      <c r="BMR25"/>
      <c r="BMS25"/>
      <c r="BMT25"/>
      <c r="BMU25"/>
      <c r="BMV25"/>
      <c r="BMW25"/>
      <c r="BMX25"/>
      <c r="BMY25"/>
      <c r="BMZ25"/>
      <c r="BNA25"/>
      <c r="BNB25"/>
      <c r="BNC25"/>
      <c r="BND25"/>
      <c r="BNE25"/>
      <c r="BNF25"/>
      <c r="BNG25"/>
      <c r="BNH25"/>
      <c r="BNI25"/>
      <c r="BNJ25"/>
      <c r="BNK25"/>
      <c r="BNL25"/>
      <c r="BNM25"/>
      <c r="BNN25"/>
      <c r="BNO25"/>
      <c r="BNP25"/>
      <c r="BNQ25"/>
      <c r="BNR25"/>
      <c r="BNS25"/>
      <c r="BNT25"/>
      <c r="BNU25"/>
      <c r="BNV25"/>
      <c r="BNW25"/>
      <c r="BNX25"/>
      <c r="BNY25"/>
      <c r="BNZ25"/>
      <c r="BOA25"/>
      <c r="BOB25"/>
      <c r="BOC25"/>
      <c r="BOD25"/>
      <c r="BOE25"/>
      <c r="BOF25"/>
      <c r="BOG25"/>
      <c r="BOH25"/>
      <c r="BOI25"/>
      <c r="BOJ25"/>
      <c r="BOK25"/>
      <c r="BOL25"/>
      <c r="BOM25"/>
      <c r="BON25"/>
      <c r="BOO25"/>
      <c r="BOP25"/>
      <c r="BOQ25"/>
      <c r="BOR25"/>
      <c r="BOS25"/>
      <c r="BOT25"/>
      <c r="BOU25"/>
      <c r="BOV25"/>
      <c r="BOW25"/>
      <c r="BOX25"/>
      <c r="BOY25"/>
      <c r="BOZ25"/>
      <c r="BPA25"/>
      <c r="BPB25"/>
      <c r="BPC25"/>
      <c r="BPD25"/>
      <c r="BPE25"/>
      <c r="BPF25"/>
      <c r="BPG25"/>
      <c r="BPH25"/>
      <c r="BPI25"/>
      <c r="BPJ25"/>
      <c r="BPK25"/>
      <c r="BPL25"/>
      <c r="BPM25"/>
      <c r="BPN25"/>
      <c r="BPO25"/>
      <c r="BPP25"/>
      <c r="BPQ25"/>
      <c r="BPR25"/>
      <c r="BPS25"/>
      <c r="BPT25"/>
      <c r="BPU25"/>
      <c r="BPV25"/>
      <c r="BPW25"/>
      <c r="BPX25"/>
      <c r="BPY25"/>
      <c r="BPZ25"/>
      <c r="BQA25"/>
      <c r="BQB25"/>
      <c r="BQC25"/>
      <c r="BQD25"/>
      <c r="BQE25"/>
      <c r="BQF25"/>
      <c r="BQG25"/>
      <c r="BQH25"/>
      <c r="BQI25"/>
      <c r="BQJ25"/>
      <c r="BQK25"/>
      <c r="BQL25"/>
      <c r="BQM25"/>
      <c r="BQN25"/>
      <c r="BQO25"/>
      <c r="BQP25"/>
      <c r="BQQ25"/>
      <c r="BQR25"/>
      <c r="BQS25"/>
      <c r="BQT25"/>
      <c r="BQU25"/>
      <c r="BQV25"/>
      <c r="BQW25"/>
      <c r="BQX25"/>
      <c r="BQY25"/>
      <c r="BQZ25"/>
      <c r="BRA25"/>
      <c r="BRB25"/>
      <c r="BRC25"/>
      <c r="BRD25"/>
      <c r="BRE25"/>
      <c r="BRF25"/>
      <c r="BRG25"/>
      <c r="BRH25"/>
      <c r="BRI25"/>
      <c r="BRJ25"/>
      <c r="BRK25"/>
      <c r="BRL25"/>
      <c r="BRM25"/>
      <c r="BRN25"/>
      <c r="BRO25"/>
      <c r="BRP25"/>
      <c r="BRQ25"/>
      <c r="BRR25"/>
      <c r="BRS25"/>
      <c r="BRT25"/>
      <c r="BRU25"/>
      <c r="BRV25"/>
      <c r="BRW25"/>
      <c r="BRX25"/>
      <c r="BRY25"/>
      <c r="BRZ25"/>
      <c r="BSA25"/>
      <c r="BSB25"/>
      <c r="BSC25"/>
      <c r="BSD25"/>
      <c r="BSE25"/>
      <c r="BSF25"/>
      <c r="BSG25"/>
      <c r="BSH25"/>
      <c r="BSI25"/>
      <c r="BSJ25"/>
      <c r="BSK25"/>
      <c r="BSL25"/>
      <c r="BSM25"/>
      <c r="BSN25"/>
      <c r="BSO25"/>
      <c r="BSP25"/>
      <c r="BSQ25"/>
      <c r="BSR25"/>
      <c r="BSS25"/>
      <c r="BST25"/>
      <c r="BSU25"/>
      <c r="BSV25"/>
      <c r="BSW25"/>
      <c r="BSX25"/>
      <c r="BSY25"/>
      <c r="BSZ25"/>
      <c r="BTA25"/>
      <c r="BTB25"/>
      <c r="BTC25"/>
      <c r="BTD25"/>
      <c r="BTE25"/>
      <c r="BTF25"/>
      <c r="BTG25"/>
      <c r="BTH25"/>
      <c r="BTI25"/>
      <c r="BTJ25"/>
      <c r="BTK25"/>
      <c r="BTL25"/>
      <c r="BTM25"/>
      <c r="BTN25"/>
      <c r="BTO25"/>
      <c r="BTP25"/>
      <c r="BTQ25"/>
      <c r="BTR25"/>
      <c r="BTS25"/>
      <c r="BTT25"/>
      <c r="BTU25"/>
      <c r="BTV25"/>
      <c r="BTW25"/>
      <c r="BTX25"/>
      <c r="BTY25"/>
      <c r="BTZ25"/>
      <c r="BUA25"/>
      <c r="BUB25"/>
      <c r="BUC25"/>
      <c r="BUD25"/>
      <c r="BUE25"/>
      <c r="BUF25"/>
      <c r="BUG25"/>
      <c r="BUH25"/>
      <c r="BUI25"/>
      <c r="BUJ25"/>
      <c r="BUK25"/>
      <c r="BUL25"/>
      <c r="BUM25"/>
      <c r="BUN25"/>
      <c r="BUO25"/>
      <c r="BUP25"/>
      <c r="BUQ25"/>
      <c r="BUR25"/>
      <c r="BUS25"/>
      <c r="BUT25"/>
      <c r="BUU25"/>
      <c r="BUV25"/>
      <c r="BUW25"/>
      <c r="BUX25"/>
      <c r="BUY25"/>
      <c r="BUZ25"/>
      <c r="BVA25"/>
      <c r="BVB25"/>
      <c r="BVC25"/>
      <c r="BVD25"/>
      <c r="BVE25"/>
      <c r="BVF25"/>
      <c r="BVG25"/>
      <c r="BVH25"/>
      <c r="BVI25"/>
      <c r="BVJ25"/>
      <c r="BVK25"/>
      <c r="BVL25"/>
      <c r="BVM25"/>
      <c r="BVN25"/>
      <c r="BVO25"/>
      <c r="BVP25"/>
      <c r="BVQ25"/>
      <c r="BVR25"/>
      <c r="BVS25"/>
      <c r="BVT25"/>
      <c r="BVU25"/>
      <c r="BVV25"/>
      <c r="BVW25"/>
      <c r="BVX25"/>
      <c r="BVY25"/>
      <c r="BVZ25"/>
      <c r="BWA25"/>
      <c r="BWB25"/>
      <c r="BWC25"/>
      <c r="BWD25"/>
      <c r="BWE25"/>
      <c r="BWF25"/>
      <c r="BWG25"/>
      <c r="BWH25"/>
      <c r="BWI25"/>
      <c r="BWJ25"/>
      <c r="BWK25"/>
      <c r="BWL25"/>
      <c r="BWM25"/>
      <c r="BWN25"/>
      <c r="BWO25"/>
      <c r="BWP25"/>
      <c r="BWQ25"/>
      <c r="BWR25"/>
      <c r="BWS25"/>
      <c r="BWT25"/>
      <c r="BWU25"/>
      <c r="BWV25"/>
      <c r="BWW25"/>
      <c r="BWX25"/>
      <c r="BWY25"/>
      <c r="BWZ25"/>
      <c r="BXA25"/>
      <c r="BXB25"/>
      <c r="BXC25"/>
      <c r="BXD25"/>
      <c r="BXE25"/>
      <c r="BXF25"/>
      <c r="BXG25"/>
      <c r="BXH25"/>
      <c r="BXI25"/>
      <c r="BXJ25"/>
      <c r="BXK25"/>
      <c r="BXL25"/>
      <c r="BXM25"/>
      <c r="BXN25"/>
      <c r="BXO25"/>
      <c r="BXP25"/>
      <c r="BXQ25"/>
      <c r="BXR25"/>
      <c r="BXS25"/>
      <c r="BXT25"/>
      <c r="BXU25"/>
      <c r="BXV25"/>
      <c r="BXW25"/>
      <c r="BXX25"/>
      <c r="BXY25"/>
      <c r="BXZ25"/>
      <c r="BYA25"/>
      <c r="BYB25"/>
      <c r="BYC25"/>
      <c r="BYD25"/>
      <c r="BYE25"/>
      <c r="BYF25"/>
      <c r="BYG25"/>
      <c r="BYH25"/>
      <c r="BYI25"/>
      <c r="BYJ25"/>
      <c r="BYK25"/>
      <c r="BYL25"/>
      <c r="BYM25"/>
      <c r="BYN25"/>
      <c r="BYO25"/>
      <c r="BYP25"/>
      <c r="BYQ25"/>
      <c r="BYR25"/>
      <c r="BYS25"/>
      <c r="BYT25"/>
      <c r="BYU25"/>
      <c r="BYV25"/>
      <c r="BYW25"/>
      <c r="BYX25"/>
      <c r="BYY25"/>
      <c r="BYZ25"/>
      <c r="BZA25"/>
      <c r="BZB25"/>
      <c r="BZC25"/>
      <c r="BZD25"/>
      <c r="BZE25"/>
      <c r="BZF25"/>
      <c r="BZG25"/>
      <c r="BZH25"/>
      <c r="BZI25"/>
      <c r="BZJ25"/>
      <c r="BZK25"/>
      <c r="BZL25"/>
      <c r="BZM25"/>
      <c r="BZN25"/>
      <c r="BZO25"/>
      <c r="BZP25"/>
      <c r="BZQ25"/>
      <c r="BZR25"/>
      <c r="BZS25"/>
      <c r="BZT25"/>
      <c r="BZU25"/>
      <c r="BZV25"/>
      <c r="BZW25"/>
      <c r="BZX25"/>
      <c r="BZY25"/>
      <c r="BZZ25"/>
      <c r="CAA25"/>
      <c r="CAB25"/>
      <c r="CAC25"/>
      <c r="CAD25"/>
      <c r="CAE25"/>
      <c r="CAF25"/>
      <c r="CAG25"/>
      <c r="CAH25"/>
      <c r="CAI25"/>
      <c r="CAJ25"/>
      <c r="CAK25"/>
      <c r="CAL25"/>
      <c r="CAM25"/>
      <c r="CAN25"/>
      <c r="CAO25"/>
      <c r="CAP25"/>
      <c r="CAQ25"/>
      <c r="CAR25"/>
      <c r="CAS25"/>
      <c r="CAT25"/>
      <c r="CAU25"/>
      <c r="CAV25"/>
      <c r="CAW25"/>
      <c r="CAX25"/>
      <c r="CAY25"/>
      <c r="CAZ25"/>
      <c r="CBA25"/>
      <c r="CBB25"/>
      <c r="CBC25"/>
      <c r="CBD25"/>
      <c r="CBE25"/>
      <c r="CBF25"/>
      <c r="CBG25"/>
      <c r="CBH25"/>
      <c r="CBI25"/>
      <c r="CBJ25"/>
      <c r="CBK25"/>
      <c r="CBL25"/>
      <c r="CBM25"/>
      <c r="CBN25"/>
      <c r="CBO25"/>
      <c r="CBP25"/>
      <c r="CBQ25"/>
      <c r="CBR25"/>
      <c r="CBS25"/>
      <c r="CBT25"/>
      <c r="CBU25"/>
      <c r="CBV25"/>
      <c r="CBW25"/>
      <c r="CBX25"/>
      <c r="CBY25"/>
      <c r="CBZ25"/>
      <c r="CCA25"/>
      <c r="CCB25"/>
      <c r="CCC25"/>
      <c r="CCD25"/>
      <c r="CCE25"/>
      <c r="CCF25"/>
      <c r="CCG25"/>
      <c r="CCH25"/>
      <c r="CCI25"/>
      <c r="CCJ25"/>
      <c r="CCK25"/>
      <c r="CCL25"/>
      <c r="CCM25"/>
      <c r="CCN25"/>
      <c r="CCO25"/>
      <c r="CCP25"/>
      <c r="CCQ25"/>
      <c r="CCR25"/>
      <c r="CCS25"/>
      <c r="CCT25"/>
      <c r="CCU25"/>
      <c r="CCV25"/>
      <c r="CCW25"/>
      <c r="CCX25"/>
      <c r="CCY25"/>
      <c r="CCZ25"/>
      <c r="CDA25"/>
      <c r="CDB25"/>
      <c r="CDC25"/>
      <c r="CDD25"/>
      <c r="CDE25"/>
      <c r="CDF25"/>
      <c r="CDG25"/>
      <c r="CDH25"/>
      <c r="CDI25"/>
      <c r="CDJ25"/>
      <c r="CDK25"/>
      <c r="CDL25"/>
      <c r="CDM25"/>
      <c r="CDN25"/>
      <c r="CDO25"/>
      <c r="CDP25"/>
      <c r="CDQ25"/>
      <c r="CDR25"/>
      <c r="CDS25"/>
      <c r="CDT25"/>
      <c r="CDU25"/>
      <c r="CDV25"/>
      <c r="CDW25"/>
      <c r="CDX25"/>
      <c r="CDY25"/>
      <c r="CDZ25"/>
      <c r="CEA25"/>
      <c r="CEB25"/>
      <c r="CEC25"/>
      <c r="CED25"/>
      <c r="CEE25"/>
      <c r="CEF25"/>
      <c r="CEG25"/>
      <c r="CEH25"/>
      <c r="CEI25"/>
      <c r="CEJ25"/>
      <c r="CEK25"/>
      <c r="CEL25"/>
      <c r="CEM25"/>
      <c r="CEN25"/>
      <c r="CEO25"/>
      <c r="CEP25"/>
      <c r="CEQ25"/>
      <c r="CER25"/>
      <c r="CES25"/>
      <c r="CET25"/>
      <c r="CEU25"/>
      <c r="CEV25"/>
      <c r="CEW25"/>
      <c r="CEX25"/>
      <c r="CEY25"/>
      <c r="CEZ25"/>
      <c r="CFA25"/>
      <c r="CFB25"/>
      <c r="CFC25"/>
      <c r="CFD25"/>
      <c r="CFE25"/>
      <c r="CFF25"/>
      <c r="CFG25"/>
      <c r="CFH25"/>
      <c r="CFI25"/>
      <c r="CFJ25"/>
      <c r="CFK25"/>
      <c r="CFL25"/>
      <c r="CFM25"/>
      <c r="CFN25"/>
      <c r="CFO25"/>
      <c r="CFP25"/>
      <c r="CFQ25"/>
      <c r="CFR25"/>
      <c r="CFS25"/>
      <c r="CFT25"/>
      <c r="CFU25"/>
      <c r="CFV25"/>
      <c r="CFW25"/>
      <c r="CFX25"/>
      <c r="CFY25"/>
      <c r="CFZ25"/>
      <c r="CGA25"/>
      <c r="CGB25"/>
      <c r="CGC25"/>
      <c r="CGD25"/>
      <c r="CGE25"/>
      <c r="CGF25"/>
      <c r="CGG25"/>
      <c r="CGH25"/>
      <c r="CGI25"/>
      <c r="CGJ25"/>
      <c r="CGK25"/>
      <c r="CGL25"/>
      <c r="CGM25"/>
      <c r="CGN25"/>
      <c r="CGO25"/>
      <c r="CGP25"/>
      <c r="CGQ25"/>
      <c r="CGR25"/>
      <c r="CGS25"/>
      <c r="CGT25"/>
      <c r="CGU25"/>
      <c r="CGV25"/>
      <c r="CGW25"/>
      <c r="CGX25"/>
      <c r="CGY25"/>
      <c r="CGZ25"/>
      <c r="CHA25"/>
      <c r="CHB25"/>
      <c r="CHC25"/>
      <c r="CHD25"/>
      <c r="CHE25"/>
      <c r="CHF25"/>
      <c r="CHG25"/>
      <c r="CHH25"/>
      <c r="CHI25"/>
      <c r="CHJ25"/>
      <c r="CHK25"/>
      <c r="CHL25"/>
      <c r="CHM25"/>
      <c r="CHN25"/>
      <c r="CHO25"/>
      <c r="CHP25"/>
      <c r="CHQ25"/>
      <c r="CHR25"/>
      <c r="CHS25"/>
      <c r="CHT25"/>
      <c r="CHU25"/>
      <c r="CHV25"/>
      <c r="CHW25"/>
      <c r="CHX25"/>
      <c r="CHY25"/>
      <c r="CHZ25"/>
      <c r="CIA25"/>
      <c r="CIB25"/>
      <c r="CIC25"/>
      <c r="CID25"/>
      <c r="CIE25"/>
      <c r="CIF25"/>
      <c r="CIG25"/>
      <c r="CIH25"/>
      <c r="CII25"/>
      <c r="CIJ25"/>
      <c r="CIK25"/>
      <c r="CIL25"/>
      <c r="CIM25"/>
      <c r="CIN25"/>
      <c r="CIO25"/>
      <c r="CIP25"/>
      <c r="CIQ25"/>
      <c r="CIR25"/>
      <c r="CIS25"/>
      <c r="CIT25"/>
      <c r="CIU25"/>
      <c r="CIV25"/>
      <c r="CIW25"/>
      <c r="CIX25"/>
      <c r="CIY25"/>
      <c r="CIZ25"/>
      <c r="CJA25"/>
      <c r="CJB25"/>
      <c r="CJC25"/>
      <c r="CJD25"/>
      <c r="CJE25"/>
      <c r="CJF25"/>
      <c r="CJG25"/>
      <c r="CJH25"/>
      <c r="CJI25"/>
      <c r="CJJ25"/>
      <c r="CJK25"/>
      <c r="CJL25"/>
      <c r="CJM25"/>
      <c r="CJN25"/>
      <c r="CJO25"/>
      <c r="CJP25"/>
      <c r="CJQ25"/>
      <c r="CJR25"/>
      <c r="CJS25"/>
      <c r="CJT25"/>
      <c r="CJU25"/>
      <c r="CJV25"/>
      <c r="CJW25"/>
      <c r="CJX25"/>
      <c r="CJY25"/>
      <c r="CJZ25"/>
      <c r="CKA25"/>
      <c r="CKB25"/>
      <c r="CKC25"/>
      <c r="CKD25"/>
      <c r="CKE25"/>
      <c r="CKF25"/>
      <c r="CKG25"/>
      <c r="CKH25"/>
      <c r="CKI25"/>
      <c r="CKJ25"/>
      <c r="CKK25"/>
      <c r="CKL25"/>
      <c r="CKM25"/>
      <c r="CKN25"/>
      <c r="CKO25"/>
      <c r="CKP25"/>
      <c r="CKQ25"/>
      <c r="CKR25"/>
      <c r="CKS25"/>
      <c r="CKT25"/>
      <c r="CKU25"/>
      <c r="CKV25"/>
      <c r="CKW25"/>
      <c r="CKX25"/>
      <c r="CKY25"/>
      <c r="CKZ25"/>
      <c r="CLA25"/>
      <c r="CLB25"/>
      <c r="CLC25"/>
      <c r="CLD25"/>
      <c r="CLE25"/>
      <c r="CLF25"/>
      <c r="CLG25"/>
      <c r="CLH25"/>
      <c r="CLI25"/>
      <c r="CLJ25"/>
      <c r="CLK25"/>
      <c r="CLL25"/>
      <c r="CLM25"/>
      <c r="CLN25"/>
      <c r="CLO25"/>
      <c r="CLP25"/>
      <c r="CLQ25"/>
      <c r="CLR25"/>
      <c r="CLS25"/>
      <c r="CLT25"/>
      <c r="CLU25"/>
      <c r="CLV25"/>
      <c r="CLW25"/>
      <c r="CLX25"/>
      <c r="CLY25"/>
      <c r="CLZ25"/>
      <c r="CMA25"/>
      <c r="CMB25"/>
      <c r="CMC25"/>
      <c r="CMD25"/>
      <c r="CME25"/>
      <c r="CMF25"/>
      <c r="CMG25"/>
      <c r="CMH25"/>
      <c r="CMI25"/>
      <c r="CMJ25"/>
      <c r="CMK25"/>
      <c r="CML25"/>
      <c r="CMM25"/>
      <c r="CMN25"/>
      <c r="CMO25"/>
      <c r="CMP25"/>
      <c r="CMQ25"/>
      <c r="CMR25"/>
      <c r="CMS25"/>
      <c r="CMT25"/>
      <c r="CMU25"/>
      <c r="CMV25"/>
      <c r="CMW25"/>
      <c r="CMX25"/>
      <c r="CMY25"/>
      <c r="CMZ25"/>
      <c r="CNA25"/>
      <c r="CNB25"/>
      <c r="CNC25"/>
      <c r="CND25"/>
      <c r="CNE25"/>
      <c r="CNF25"/>
      <c r="CNG25"/>
      <c r="CNH25"/>
      <c r="CNI25"/>
      <c r="CNJ25"/>
      <c r="CNK25"/>
      <c r="CNL25"/>
      <c r="CNM25"/>
      <c r="CNN25"/>
      <c r="CNO25"/>
      <c r="CNP25"/>
      <c r="CNQ25"/>
      <c r="CNR25"/>
      <c r="CNS25"/>
      <c r="CNT25"/>
      <c r="CNU25"/>
      <c r="CNV25"/>
      <c r="CNW25"/>
      <c r="CNX25"/>
      <c r="CNY25"/>
      <c r="CNZ25"/>
      <c r="COA25"/>
      <c r="COB25"/>
      <c r="COC25"/>
      <c r="COD25"/>
      <c r="COE25"/>
      <c r="COF25"/>
      <c r="COG25"/>
      <c r="COH25"/>
      <c r="COI25"/>
      <c r="COJ25"/>
      <c r="COK25"/>
      <c r="COL25"/>
      <c r="COM25"/>
      <c r="CON25"/>
      <c r="COO25"/>
      <c r="COP25"/>
      <c r="COQ25"/>
      <c r="COR25"/>
      <c r="COS25"/>
      <c r="COT25"/>
      <c r="COU25"/>
      <c r="COV25"/>
      <c r="COW25"/>
      <c r="COX25"/>
      <c r="COY25"/>
      <c r="COZ25"/>
      <c r="CPA25"/>
      <c r="CPB25"/>
      <c r="CPC25"/>
      <c r="CPD25"/>
      <c r="CPE25"/>
      <c r="CPF25"/>
      <c r="CPG25"/>
      <c r="CPH25"/>
      <c r="CPI25"/>
      <c r="CPJ25"/>
      <c r="CPK25"/>
      <c r="CPL25"/>
      <c r="CPM25"/>
      <c r="CPN25"/>
      <c r="CPO25"/>
      <c r="CPP25"/>
      <c r="CPQ25"/>
      <c r="CPR25"/>
      <c r="CPS25"/>
      <c r="CPT25"/>
      <c r="CPU25"/>
      <c r="CPV25"/>
      <c r="CPW25"/>
      <c r="CPX25"/>
      <c r="CPY25"/>
      <c r="CPZ25"/>
      <c r="CQA25"/>
      <c r="CQB25"/>
      <c r="CQC25"/>
      <c r="CQD25"/>
      <c r="CQE25"/>
      <c r="CQF25"/>
      <c r="CQG25"/>
      <c r="CQH25"/>
      <c r="CQI25"/>
      <c r="CQJ25"/>
      <c r="CQK25"/>
      <c r="CQL25"/>
      <c r="CQM25"/>
      <c r="CQN25"/>
      <c r="CQO25"/>
      <c r="CQP25"/>
      <c r="CQQ25"/>
      <c r="CQR25"/>
      <c r="CQS25"/>
      <c r="CQT25"/>
      <c r="CQU25"/>
      <c r="CQV25"/>
      <c r="CQW25"/>
      <c r="CQX25"/>
      <c r="CQY25"/>
      <c r="CQZ25"/>
      <c r="CRA25"/>
      <c r="CRB25"/>
      <c r="CRC25"/>
      <c r="CRD25"/>
      <c r="CRE25"/>
      <c r="CRF25"/>
      <c r="CRG25"/>
      <c r="CRH25"/>
      <c r="CRI25"/>
    </row>
    <row r="26" spans="1:2505" ht="18" customHeight="1" x14ac:dyDescent="0.25">
      <c r="A26" s="13"/>
      <c r="B26" s="358" t="s">
        <v>42</v>
      </c>
      <c r="C26" s="59" t="s">
        <v>14</v>
      </c>
      <c r="D26" s="205">
        <v>0</v>
      </c>
      <c r="E26" s="205">
        <v>0</v>
      </c>
      <c r="F26" s="14"/>
      <c r="G26" s="358" t="s">
        <v>42</v>
      </c>
      <c r="H26" s="59" t="s">
        <v>14</v>
      </c>
      <c r="I26" s="77">
        <v>180.33333333332999</v>
      </c>
      <c r="J26" s="78">
        <f t="shared" si="0"/>
        <v>180.33333333332999</v>
      </c>
      <c r="K26" s="73">
        <f t="shared" si="1"/>
        <v>180.33333333332999</v>
      </c>
      <c r="L26" s="24"/>
      <c r="M26" s="74">
        <v>231.56666666557101</v>
      </c>
      <c r="N26" s="74">
        <f t="shared" si="2"/>
        <v>231.56666666557101</v>
      </c>
      <c r="O26" s="74">
        <f t="shared" si="3"/>
        <v>231.56666666557101</v>
      </c>
      <c r="P26" s="32">
        <f t="shared" si="8"/>
        <v>41991</v>
      </c>
      <c r="Q26" s="32" t="e">
        <f>3*ROUNDUP(P26*(1+#REF!)/3,0)</f>
        <v>#REF!</v>
      </c>
      <c r="R26" s="32" t="e">
        <f>3*ROUNDUP(Q26*(1+#REF!)/3,0)</f>
        <v>#REF!</v>
      </c>
      <c r="U26">
        <f t="shared" si="4"/>
        <v>0</v>
      </c>
      <c r="V26">
        <f t="shared" si="5"/>
        <v>0</v>
      </c>
    </row>
    <row r="27" spans="1:2505" ht="18" customHeight="1" x14ac:dyDescent="0.25">
      <c r="A27" s="13"/>
      <c r="B27" s="358"/>
      <c r="C27" s="59" t="s">
        <v>16</v>
      </c>
      <c r="D27" s="205">
        <v>0</v>
      </c>
      <c r="E27" s="205">
        <v>0</v>
      </c>
      <c r="F27" s="14"/>
      <c r="G27" s="358"/>
      <c r="H27" s="59" t="s">
        <v>16</v>
      </c>
      <c r="I27" s="77">
        <v>61.666666666669997</v>
      </c>
      <c r="J27" s="78">
        <f t="shared" si="0"/>
        <v>61.666666666669997</v>
      </c>
      <c r="K27" s="73">
        <f t="shared" si="1"/>
        <v>61.666666666669997</v>
      </c>
      <c r="L27" s="24"/>
      <c r="M27" s="74">
        <v>82.366666666249913</v>
      </c>
      <c r="N27" s="74">
        <f t="shared" si="2"/>
        <v>82.366666666249913</v>
      </c>
      <c r="O27" s="74">
        <f t="shared" si="3"/>
        <v>82.366666666249913</v>
      </c>
      <c r="P27" s="32">
        <f t="shared" si="8"/>
        <v>5163</v>
      </c>
      <c r="Q27" s="32" t="e">
        <f>3*ROUNDUP(P27*(1+#REF!)/3,0)</f>
        <v>#REF!</v>
      </c>
      <c r="R27" s="32" t="e">
        <f>3*ROUNDUP(Q27*(1+#REF!)/3,0)</f>
        <v>#REF!</v>
      </c>
      <c r="U27">
        <f t="shared" si="4"/>
        <v>0</v>
      </c>
      <c r="V27">
        <f t="shared" si="5"/>
        <v>0</v>
      </c>
    </row>
    <row r="28" spans="1:2505" ht="18" customHeight="1" x14ac:dyDescent="0.25">
      <c r="A28" s="13"/>
      <c r="B28" s="358" t="s">
        <v>47</v>
      </c>
      <c r="C28" s="59" t="s">
        <v>14</v>
      </c>
      <c r="D28" s="205">
        <v>0</v>
      </c>
      <c r="E28" s="205">
        <v>0</v>
      </c>
      <c r="F28" s="14"/>
      <c r="G28" s="358" t="s">
        <v>47</v>
      </c>
      <c r="H28" s="59" t="s">
        <v>14</v>
      </c>
      <c r="I28" s="77">
        <v>137.66666666667001</v>
      </c>
      <c r="J28" s="78">
        <f t="shared" si="0"/>
        <v>137.66666666667001</v>
      </c>
      <c r="K28" s="73">
        <f t="shared" si="1"/>
        <v>137.66666666667001</v>
      </c>
      <c r="L28" s="24"/>
      <c r="M28" s="74">
        <v>131.99999999863002</v>
      </c>
      <c r="N28" s="74">
        <f t="shared" si="2"/>
        <v>131.99999999863002</v>
      </c>
      <c r="O28" s="74">
        <f t="shared" si="3"/>
        <v>131.99999999863002</v>
      </c>
      <c r="P28" s="32">
        <f t="shared" si="8"/>
        <v>18306</v>
      </c>
      <c r="Q28" s="32" t="e">
        <f>3*ROUNDUP(P28*(1+#REF!)/3,0)</f>
        <v>#REF!</v>
      </c>
      <c r="R28" s="32" t="e">
        <f>3*ROUNDUP(Q28*(1+#REF!)/3,0)</f>
        <v>#REF!</v>
      </c>
      <c r="U28">
        <f t="shared" si="4"/>
        <v>0</v>
      </c>
      <c r="V28">
        <f t="shared" si="5"/>
        <v>0</v>
      </c>
    </row>
    <row r="29" spans="1:2505" ht="18" customHeight="1" x14ac:dyDescent="0.25">
      <c r="A29" s="13"/>
      <c r="B29" s="358"/>
      <c r="C29" s="59" t="s">
        <v>16</v>
      </c>
      <c r="D29" s="205">
        <v>0</v>
      </c>
      <c r="E29" s="205">
        <v>0</v>
      </c>
      <c r="F29" s="14"/>
      <c r="G29" s="358"/>
      <c r="H29" s="59" t="s">
        <v>16</v>
      </c>
      <c r="I29" s="77">
        <v>173</v>
      </c>
      <c r="J29" s="78">
        <f t="shared" si="0"/>
        <v>173</v>
      </c>
      <c r="K29" s="73">
        <f t="shared" si="1"/>
        <v>173</v>
      </c>
      <c r="L29" s="24"/>
      <c r="M29" s="74">
        <v>196.39444444128901</v>
      </c>
      <c r="N29" s="74">
        <f t="shared" si="2"/>
        <v>196.39444444128901</v>
      </c>
      <c r="O29" s="74">
        <f t="shared" si="3"/>
        <v>196.39444444128901</v>
      </c>
      <c r="P29" s="32">
        <f t="shared" si="8"/>
        <v>34173</v>
      </c>
      <c r="Q29" s="32" t="e">
        <f>3*ROUNDUP(P29*(1+#REF!)/3,0)</f>
        <v>#REF!</v>
      </c>
      <c r="R29" s="32" t="e">
        <f>3*ROUNDUP(Q29*(1+#REF!)/3,0)</f>
        <v>#REF!</v>
      </c>
      <c r="U29">
        <f t="shared" si="4"/>
        <v>0</v>
      </c>
      <c r="V29">
        <f t="shared" si="5"/>
        <v>0</v>
      </c>
    </row>
    <row r="30" spans="1:2505" ht="18" customHeight="1" x14ac:dyDescent="0.25">
      <c r="A30" s="13"/>
      <c r="B30" s="358" t="s">
        <v>50</v>
      </c>
      <c r="C30" s="59" t="s">
        <v>14</v>
      </c>
      <c r="D30" s="205">
        <v>0</v>
      </c>
      <c r="E30" s="205">
        <v>0</v>
      </c>
      <c r="F30" s="14"/>
      <c r="G30" s="358" t="s">
        <v>50</v>
      </c>
      <c r="H30" s="59" t="s">
        <v>14</v>
      </c>
      <c r="I30" s="77">
        <v>72</v>
      </c>
      <c r="J30" s="78">
        <f t="shared" si="0"/>
        <v>72</v>
      </c>
      <c r="K30" s="73">
        <f t="shared" si="1"/>
        <v>72</v>
      </c>
      <c r="L30" s="24"/>
      <c r="M30" s="74">
        <v>89.822222221070092</v>
      </c>
      <c r="N30" s="74">
        <f t="shared" si="2"/>
        <v>89.822222221070092</v>
      </c>
      <c r="O30" s="74">
        <f t="shared" si="3"/>
        <v>89.822222221070092</v>
      </c>
      <c r="P30" s="32">
        <f t="shared" si="8"/>
        <v>6558</v>
      </c>
      <c r="Q30" s="32" t="e">
        <f>3*ROUNDUP(P30*(1+#REF!)/3,0)</f>
        <v>#REF!</v>
      </c>
      <c r="R30" s="32" t="e">
        <f>3*ROUNDUP(Q30*(1+#REF!)/3,0)</f>
        <v>#REF!</v>
      </c>
      <c r="U30">
        <f t="shared" si="4"/>
        <v>0</v>
      </c>
      <c r="V30">
        <f t="shared" si="5"/>
        <v>0</v>
      </c>
    </row>
    <row r="31" spans="1:2505" ht="18" customHeight="1" x14ac:dyDescent="0.25">
      <c r="A31" s="13"/>
      <c r="B31" s="358"/>
      <c r="C31" s="59" t="s">
        <v>16</v>
      </c>
      <c r="D31" s="205">
        <v>0</v>
      </c>
      <c r="E31" s="205">
        <v>0</v>
      </c>
      <c r="F31" s="14"/>
      <c r="G31" s="358"/>
      <c r="H31" s="59" t="s">
        <v>16</v>
      </c>
      <c r="I31" s="77">
        <v>71.333333333330003</v>
      </c>
      <c r="J31" s="78">
        <f t="shared" si="0"/>
        <v>71.333333333330003</v>
      </c>
      <c r="K31" s="73">
        <f t="shared" si="1"/>
        <v>71.333333333330003</v>
      </c>
      <c r="L31" s="24"/>
      <c r="M31" s="74">
        <v>94.255555554110018</v>
      </c>
      <c r="N31" s="74">
        <f t="shared" si="2"/>
        <v>94.255555554110018</v>
      </c>
      <c r="O31" s="74">
        <f t="shared" si="3"/>
        <v>94.255555554110018</v>
      </c>
      <c r="P31" s="32">
        <f t="shared" si="8"/>
        <v>6819</v>
      </c>
      <c r="Q31" s="32" t="e">
        <f>3*ROUNDUP(P31*(1+#REF!)/3,0)</f>
        <v>#REF!</v>
      </c>
      <c r="R31" s="32" t="e">
        <f>3*ROUNDUP(Q31*(1+#REF!)/3,0)</f>
        <v>#REF!</v>
      </c>
      <c r="U31">
        <f t="shared" si="4"/>
        <v>0</v>
      </c>
      <c r="V31">
        <f t="shared" si="5"/>
        <v>0</v>
      </c>
    </row>
    <row r="32" spans="1:2505" ht="18" customHeight="1" x14ac:dyDescent="0.25">
      <c r="A32" s="13"/>
      <c r="B32" s="358" t="s">
        <v>54</v>
      </c>
      <c r="C32" s="59" t="s">
        <v>14</v>
      </c>
      <c r="D32" s="205">
        <v>0</v>
      </c>
      <c r="E32" s="205">
        <v>0</v>
      </c>
      <c r="F32" s="14"/>
      <c r="G32" s="358" t="s">
        <v>54</v>
      </c>
      <c r="H32" s="59" t="s">
        <v>14</v>
      </c>
      <c r="I32" s="77">
        <v>86.666666666669997</v>
      </c>
      <c r="J32" s="78">
        <f t="shared" si="0"/>
        <v>86.666666666669997</v>
      </c>
      <c r="K32" s="73">
        <f t="shared" si="1"/>
        <v>86.666666666669997</v>
      </c>
      <c r="L32" s="24"/>
      <c r="M32" s="74">
        <v>98.744444444700008</v>
      </c>
      <c r="N32" s="74">
        <f t="shared" si="2"/>
        <v>98.744444444700008</v>
      </c>
      <c r="O32" s="74">
        <f t="shared" si="3"/>
        <v>98.744444444700008</v>
      </c>
      <c r="P32" s="32">
        <f t="shared" si="8"/>
        <v>8658</v>
      </c>
      <c r="Q32" s="32" t="e">
        <f>3*ROUNDUP(P32*(1+#REF!)/3,0)</f>
        <v>#REF!</v>
      </c>
      <c r="R32" s="32" t="e">
        <f>3*ROUNDUP(Q32*(1+#REF!)/3,0)</f>
        <v>#REF!</v>
      </c>
      <c r="U32">
        <f t="shared" si="4"/>
        <v>0</v>
      </c>
      <c r="V32">
        <f t="shared" si="5"/>
        <v>0</v>
      </c>
    </row>
    <row r="33" spans="1:22" ht="18" customHeight="1" x14ac:dyDescent="0.25">
      <c r="A33" s="13"/>
      <c r="B33" s="358"/>
      <c r="C33" s="59" t="s">
        <v>16</v>
      </c>
      <c r="D33" s="205">
        <v>0</v>
      </c>
      <c r="E33" s="205">
        <v>0</v>
      </c>
      <c r="F33" s="14"/>
      <c r="G33" s="358"/>
      <c r="H33" s="59" t="s">
        <v>16</v>
      </c>
      <c r="I33" s="77">
        <v>84.333333333330003</v>
      </c>
      <c r="J33" s="78">
        <f t="shared" si="0"/>
        <v>84.333333333330003</v>
      </c>
      <c r="K33" s="73">
        <f t="shared" si="1"/>
        <v>84.333333333330003</v>
      </c>
      <c r="L33" s="24"/>
      <c r="M33" s="74">
        <v>102.97777777813</v>
      </c>
      <c r="N33" s="74">
        <f t="shared" si="2"/>
        <v>102.97777777813</v>
      </c>
      <c r="O33" s="74">
        <f t="shared" si="3"/>
        <v>102.97777777813</v>
      </c>
      <c r="P33" s="32">
        <f t="shared" si="8"/>
        <v>8790</v>
      </c>
      <c r="Q33" s="32" t="e">
        <f>3*ROUNDUP(P33*(1+#REF!)/3,0)</f>
        <v>#REF!</v>
      </c>
      <c r="R33" s="32" t="e">
        <f>3*ROUNDUP(Q33*(1+#REF!)/3,0)</f>
        <v>#REF!</v>
      </c>
      <c r="U33">
        <f t="shared" si="4"/>
        <v>0</v>
      </c>
      <c r="V33">
        <f t="shared" si="5"/>
        <v>0</v>
      </c>
    </row>
    <row r="34" spans="1:22" ht="18" customHeight="1" x14ac:dyDescent="0.25">
      <c r="A34" s="13"/>
      <c r="B34" s="358" t="s">
        <v>56</v>
      </c>
      <c r="C34" s="59" t="s">
        <v>14</v>
      </c>
      <c r="D34" s="205">
        <v>0</v>
      </c>
      <c r="E34" s="205">
        <v>0</v>
      </c>
      <c r="F34" s="14"/>
      <c r="G34" s="358" t="s">
        <v>56</v>
      </c>
      <c r="H34" s="59" t="s">
        <v>14</v>
      </c>
      <c r="I34" s="77">
        <v>66</v>
      </c>
      <c r="J34" s="78">
        <f t="shared" si="0"/>
        <v>66</v>
      </c>
      <c r="K34" s="73">
        <f t="shared" si="1"/>
        <v>66</v>
      </c>
      <c r="L34" s="24"/>
      <c r="M34" s="74">
        <v>70.522222222310006</v>
      </c>
      <c r="N34" s="74">
        <f t="shared" si="2"/>
        <v>70.522222222310006</v>
      </c>
      <c r="O34" s="74">
        <f t="shared" si="3"/>
        <v>70.522222222310006</v>
      </c>
      <c r="P34" s="32">
        <f t="shared" si="8"/>
        <v>4725</v>
      </c>
      <c r="Q34" s="32" t="e">
        <f>3*ROUNDUP(P34*(1+#REF!)/3,0)</f>
        <v>#REF!</v>
      </c>
      <c r="R34" s="32" t="e">
        <f>3*ROUNDUP(Q34*(1+#REF!)/3,0)</f>
        <v>#REF!</v>
      </c>
      <c r="U34">
        <f t="shared" si="4"/>
        <v>0</v>
      </c>
      <c r="V34">
        <f t="shared" si="5"/>
        <v>0</v>
      </c>
    </row>
    <row r="35" spans="1:22" ht="18" customHeight="1" x14ac:dyDescent="0.25">
      <c r="A35" s="13"/>
      <c r="B35" s="358"/>
      <c r="C35" s="59" t="s">
        <v>16</v>
      </c>
      <c r="D35" s="205">
        <v>0</v>
      </c>
      <c r="E35" s="205">
        <v>0</v>
      </c>
      <c r="F35" s="14"/>
      <c r="G35" s="358"/>
      <c r="H35" s="59" t="s">
        <v>16</v>
      </c>
      <c r="I35" s="77">
        <v>97.666666666669997</v>
      </c>
      <c r="J35" s="78">
        <f t="shared" si="0"/>
        <v>97.666666666669997</v>
      </c>
      <c r="K35" s="73">
        <f t="shared" si="1"/>
        <v>97.666666666669997</v>
      </c>
      <c r="L35" s="24"/>
      <c r="M35" s="74">
        <v>116.21111111108</v>
      </c>
      <c r="N35" s="74">
        <f t="shared" si="2"/>
        <v>116.21111111108</v>
      </c>
      <c r="O35" s="74">
        <f t="shared" si="3"/>
        <v>116.21111111108</v>
      </c>
      <c r="P35" s="32">
        <f t="shared" si="8"/>
        <v>11469</v>
      </c>
      <c r="Q35" s="32" t="e">
        <f>3*ROUNDUP(P35*(1+#REF!)/3,0)</f>
        <v>#REF!</v>
      </c>
      <c r="R35" s="32" t="e">
        <f>3*ROUNDUP(Q35*(1+#REF!)/3,0)</f>
        <v>#REF!</v>
      </c>
      <c r="U35">
        <f t="shared" si="4"/>
        <v>0</v>
      </c>
      <c r="V35">
        <f t="shared" si="5"/>
        <v>0</v>
      </c>
    </row>
    <row r="36" spans="1:22" ht="18" customHeight="1" x14ac:dyDescent="0.25">
      <c r="A36" s="13"/>
      <c r="B36" s="358" t="s">
        <v>60</v>
      </c>
      <c r="C36" s="59" t="s">
        <v>14</v>
      </c>
      <c r="D36" s="205">
        <v>0</v>
      </c>
      <c r="E36" s="205">
        <v>0</v>
      </c>
      <c r="F36" s="14"/>
      <c r="G36" s="358" t="s">
        <v>60</v>
      </c>
      <c r="H36" s="59" t="s">
        <v>14</v>
      </c>
      <c r="I36" s="77">
        <v>1</v>
      </c>
      <c r="J36" s="78">
        <f t="shared" si="0"/>
        <v>1</v>
      </c>
      <c r="K36" s="73">
        <f t="shared" si="1"/>
        <v>1</v>
      </c>
      <c r="L36" s="24"/>
      <c r="M36" s="74">
        <v>1.2666666666499999</v>
      </c>
      <c r="N36" s="74">
        <f t="shared" si="2"/>
        <v>1.2666666666499999</v>
      </c>
      <c r="O36" s="74">
        <f t="shared" si="3"/>
        <v>1.2666666666499999</v>
      </c>
      <c r="P36" s="32">
        <f t="shared" si="8"/>
        <v>3</v>
      </c>
      <c r="Q36" s="32" t="e">
        <f>3*ROUNDUP(P36*(1+#REF!)/3,0)</f>
        <v>#REF!</v>
      </c>
      <c r="R36" s="32" t="e">
        <f>3*ROUNDUP(Q36*(1+#REF!)/3,0)</f>
        <v>#REF!</v>
      </c>
      <c r="U36">
        <f t="shared" si="4"/>
        <v>0</v>
      </c>
      <c r="V36">
        <f t="shared" si="5"/>
        <v>0</v>
      </c>
    </row>
    <row r="37" spans="1:22" ht="18" customHeight="1" x14ac:dyDescent="0.25">
      <c r="A37" s="13"/>
      <c r="B37" s="358"/>
      <c r="C37" s="59" t="s">
        <v>16</v>
      </c>
      <c r="D37" s="205">
        <v>0</v>
      </c>
      <c r="E37" s="205">
        <v>0</v>
      </c>
      <c r="F37" s="14"/>
      <c r="G37" s="358"/>
      <c r="H37" s="59" t="s">
        <v>16</v>
      </c>
      <c r="I37" s="77">
        <v>6.3333333333299997</v>
      </c>
      <c r="J37" s="78">
        <f t="shared" si="0"/>
        <v>6.3333333333299997</v>
      </c>
      <c r="K37" s="73">
        <f t="shared" si="1"/>
        <v>6.3333333333299997</v>
      </c>
      <c r="L37" s="24"/>
      <c r="M37" s="74">
        <v>4.8555555554899996</v>
      </c>
      <c r="N37" s="74">
        <f t="shared" si="2"/>
        <v>4.8555555554899996</v>
      </c>
      <c r="O37" s="74">
        <f t="shared" si="3"/>
        <v>4.8555555554899996</v>
      </c>
      <c r="P37" s="32">
        <f t="shared" si="8"/>
        <v>36</v>
      </c>
      <c r="Q37" s="32" t="e">
        <f>3*ROUNDUP(P37*(1+#REF!)/3,0)</f>
        <v>#REF!</v>
      </c>
      <c r="R37" s="32" t="e">
        <f>3*ROUNDUP(Q37*(1+#REF!)/3,0)</f>
        <v>#REF!</v>
      </c>
      <c r="U37">
        <f t="shared" si="4"/>
        <v>0</v>
      </c>
      <c r="V37">
        <f t="shared" si="5"/>
        <v>0</v>
      </c>
    </row>
    <row r="38" spans="1:22" ht="18" customHeight="1" x14ac:dyDescent="0.25">
      <c r="A38" s="13"/>
      <c r="B38" s="358" t="s">
        <v>62</v>
      </c>
      <c r="C38" s="59" t="s">
        <v>14</v>
      </c>
      <c r="D38" s="205">
        <v>0</v>
      </c>
      <c r="E38" s="205">
        <v>0</v>
      </c>
      <c r="F38" s="14"/>
      <c r="G38" s="358" t="s">
        <v>62</v>
      </c>
      <c r="H38" s="59" t="s">
        <v>14</v>
      </c>
      <c r="I38" s="77">
        <v>7</v>
      </c>
      <c r="J38" s="78">
        <f t="shared" si="0"/>
        <v>7</v>
      </c>
      <c r="K38" s="73">
        <f t="shared" si="1"/>
        <v>7</v>
      </c>
      <c r="L38" s="24"/>
      <c r="M38" s="74">
        <v>8.1333333332399995</v>
      </c>
      <c r="N38" s="74">
        <f t="shared" si="2"/>
        <v>8.1333333332399995</v>
      </c>
      <c r="O38" s="74">
        <f t="shared" si="3"/>
        <v>8.1333333332399995</v>
      </c>
      <c r="P38" s="32">
        <f t="shared" si="8"/>
        <v>66</v>
      </c>
      <c r="Q38" s="32" t="e">
        <f>3*ROUNDUP(P38*(1+#REF!)/3,0)</f>
        <v>#REF!</v>
      </c>
      <c r="R38" s="32" t="e">
        <f>3*ROUNDUP(Q38*(1+#REF!)/3,0)</f>
        <v>#REF!</v>
      </c>
      <c r="U38">
        <f t="shared" si="4"/>
        <v>0</v>
      </c>
      <c r="V38">
        <f t="shared" si="5"/>
        <v>0</v>
      </c>
    </row>
    <row r="39" spans="1:22" ht="18" customHeight="1" x14ac:dyDescent="0.25">
      <c r="A39" s="13"/>
      <c r="B39" s="358"/>
      <c r="C39" s="59" t="s">
        <v>16</v>
      </c>
      <c r="D39" s="205">
        <v>0</v>
      </c>
      <c r="E39" s="205">
        <v>0</v>
      </c>
      <c r="F39" s="14"/>
      <c r="G39" s="358"/>
      <c r="H39" s="59" t="s">
        <v>16</v>
      </c>
      <c r="I39" s="77">
        <v>11.33333333333</v>
      </c>
      <c r="J39" s="78">
        <f t="shared" si="0"/>
        <v>11.33333333333</v>
      </c>
      <c r="K39" s="73">
        <f t="shared" si="1"/>
        <v>11.33333333333</v>
      </c>
      <c r="L39" s="24"/>
      <c r="M39" s="74">
        <v>12.52222222208</v>
      </c>
      <c r="N39" s="74">
        <f t="shared" si="2"/>
        <v>12.52222222208</v>
      </c>
      <c r="O39" s="74">
        <f t="shared" si="3"/>
        <v>12.52222222208</v>
      </c>
      <c r="P39" s="32">
        <f t="shared" si="8"/>
        <v>156</v>
      </c>
      <c r="Q39" s="32" t="e">
        <f>3*ROUNDUP(P39*(1+#REF!)/3,0)</f>
        <v>#REF!</v>
      </c>
      <c r="R39" s="32" t="e">
        <f>3*ROUNDUP(Q39*(1+#REF!)/3,0)</f>
        <v>#REF!</v>
      </c>
      <c r="U39">
        <f t="shared" si="4"/>
        <v>0</v>
      </c>
      <c r="V39">
        <f t="shared" si="5"/>
        <v>0</v>
      </c>
    </row>
    <row r="40" spans="1:22" ht="18" customHeight="1" x14ac:dyDescent="0.25">
      <c r="A40" s="13"/>
      <c r="B40" s="358" t="s">
        <v>64</v>
      </c>
      <c r="C40" s="59" t="s">
        <v>14</v>
      </c>
      <c r="D40" s="205">
        <v>0</v>
      </c>
      <c r="E40" s="205">
        <v>0</v>
      </c>
      <c r="F40" s="14"/>
      <c r="G40" s="358" t="s">
        <v>64</v>
      </c>
      <c r="H40" s="59" t="s">
        <v>14</v>
      </c>
      <c r="I40" s="77">
        <v>12.66666666667</v>
      </c>
      <c r="J40" s="78">
        <f t="shared" si="0"/>
        <v>12.66666666667</v>
      </c>
      <c r="K40" s="73">
        <f t="shared" si="1"/>
        <v>12.66666666667</v>
      </c>
      <c r="L40" s="24"/>
      <c r="M40" s="74">
        <v>5.0999999999799996</v>
      </c>
      <c r="N40" s="74">
        <f t="shared" si="2"/>
        <v>5.0999999999799996</v>
      </c>
      <c r="O40" s="74">
        <f t="shared" si="3"/>
        <v>5.0999999999799996</v>
      </c>
      <c r="P40" s="32">
        <f t="shared" si="8"/>
        <v>72</v>
      </c>
      <c r="Q40" s="32" t="e">
        <f>3*ROUNDUP(P40*(1+#REF!)/3,0)</f>
        <v>#REF!</v>
      </c>
      <c r="R40" s="32" t="e">
        <f>3*ROUNDUP(Q40*(1+#REF!)/3,0)</f>
        <v>#REF!</v>
      </c>
      <c r="U40">
        <f t="shared" si="4"/>
        <v>0</v>
      </c>
      <c r="V40">
        <f t="shared" si="5"/>
        <v>0</v>
      </c>
    </row>
    <row r="41" spans="1:22" ht="18" customHeight="1" x14ac:dyDescent="0.25">
      <c r="A41" s="13"/>
      <c r="B41" s="358"/>
      <c r="C41" s="59" t="s">
        <v>16</v>
      </c>
      <c r="D41" s="205">
        <v>0</v>
      </c>
      <c r="E41" s="205">
        <v>0</v>
      </c>
      <c r="F41" s="14"/>
      <c r="G41" s="358"/>
      <c r="H41" s="59" t="s">
        <v>16</v>
      </c>
      <c r="I41" s="77">
        <v>1.6666666666700001</v>
      </c>
      <c r="J41" s="78">
        <f t="shared" si="0"/>
        <v>1.6666666666700001</v>
      </c>
      <c r="K41" s="73">
        <f t="shared" si="1"/>
        <v>1.6666666666700001</v>
      </c>
      <c r="L41" s="24"/>
      <c r="M41" s="74">
        <v>0.83333333333000004</v>
      </c>
      <c r="N41" s="74">
        <f t="shared" si="2"/>
        <v>0.83333333333000004</v>
      </c>
      <c r="O41" s="74">
        <f t="shared" si="3"/>
        <v>0.83333333333000004</v>
      </c>
      <c r="P41" s="32">
        <f t="shared" si="8"/>
        <v>3</v>
      </c>
      <c r="Q41" s="32" t="e">
        <f>3*ROUNDUP(P41*(1+#REF!)/3,0)</f>
        <v>#REF!</v>
      </c>
      <c r="R41" s="32" t="e">
        <f>3*ROUNDUP(Q41*(1+#REF!)/3,0)</f>
        <v>#REF!</v>
      </c>
      <c r="U41">
        <f t="shared" si="4"/>
        <v>0</v>
      </c>
      <c r="V41">
        <f t="shared" si="5"/>
        <v>0</v>
      </c>
    </row>
    <row r="42" spans="1:22" ht="18" customHeight="1" x14ac:dyDescent="0.25">
      <c r="A42" s="13"/>
      <c r="B42" s="358" t="s">
        <v>67</v>
      </c>
      <c r="C42" s="59" t="s">
        <v>14</v>
      </c>
      <c r="D42" s="205">
        <v>0</v>
      </c>
      <c r="E42" s="205">
        <v>0</v>
      </c>
      <c r="F42" s="14"/>
      <c r="G42" s="358" t="s">
        <v>67</v>
      </c>
      <c r="H42" s="59" t="s">
        <v>14</v>
      </c>
      <c r="I42" s="77">
        <v>198.66666666667001</v>
      </c>
      <c r="J42" s="78">
        <f t="shared" si="0"/>
        <v>198.66666666667001</v>
      </c>
      <c r="K42" s="73">
        <f t="shared" si="1"/>
        <v>198.66666666667001</v>
      </c>
      <c r="L42" s="24"/>
      <c r="M42" s="74">
        <v>241.64444443895999</v>
      </c>
      <c r="N42" s="74">
        <f t="shared" si="2"/>
        <v>241.64444443895999</v>
      </c>
      <c r="O42" s="74">
        <f t="shared" si="3"/>
        <v>241.64444443895999</v>
      </c>
      <c r="P42" s="32">
        <f t="shared" si="8"/>
        <v>48249</v>
      </c>
      <c r="Q42" s="32" t="e">
        <f>3*ROUNDUP(P42*(1+#REF!)/3,0)</f>
        <v>#REF!</v>
      </c>
      <c r="R42" s="32" t="e">
        <f>3*ROUNDUP(Q42*(1+#REF!)/3,0)</f>
        <v>#REF!</v>
      </c>
      <c r="U42">
        <f t="shared" si="4"/>
        <v>0</v>
      </c>
      <c r="V42">
        <f t="shared" si="5"/>
        <v>0</v>
      </c>
    </row>
    <row r="43" spans="1:22" ht="18" customHeight="1" x14ac:dyDescent="0.25">
      <c r="A43" s="13"/>
      <c r="B43" s="358"/>
      <c r="C43" s="59" t="s">
        <v>16</v>
      </c>
      <c r="D43" s="205">
        <v>0</v>
      </c>
      <c r="E43" s="205">
        <v>0</v>
      </c>
      <c r="F43" s="14"/>
      <c r="G43" s="358"/>
      <c r="H43" s="59" t="s">
        <v>16</v>
      </c>
      <c r="I43" s="77">
        <v>135.66666666667001</v>
      </c>
      <c r="J43" s="78">
        <f t="shared" si="0"/>
        <v>135.66666666667001</v>
      </c>
      <c r="K43" s="73">
        <f t="shared" si="1"/>
        <v>135.66666666667001</v>
      </c>
      <c r="L43" s="24"/>
      <c r="M43" s="74">
        <v>172.93333332917001</v>
      </c>
      <c r="N43" s="74">
        <f t="shared" si="2"/>
        <v>172.93333332917001</v>
      </c>
      <c r="O43" s="74">
        <f t="shared" si="3"/>
        <v>172.93333332917001</v>
      </c>
      <c r="P43" s="32">
        <f t="shared" si="8"/>
        <v>23637</v>
      </c>
      <c r="Q43" s="32" t="e">
        <f>3*ROUNDUP(P43*(1+#REF!)/3,0)</f>
        <v>#REF!</v>
      </c>
      <c r="R43" s="32" t="e">
        <f>3*ROUNDUP(Q43*(1+#REF!)/3,0)</f>
        <v>#REF!</v>
      </c>
      <c r="U43">
        <f t="shared" si="4"/>
        <v>0</v>
      </c>
      <c r="V43">
        <f t="shared" si="5"/>
        <v>0</v>
      </c>
    </row>
    <row r="44" spans="1:22" ht="18" customHeight="1" x14ac:dyDescent="0.25">
      <c r="A44" s="13"/>
      <c r="B44" s="358" t="s">
        <v>70</v>
      </c>
      <c r="C44" s="59" t="s">
        <v>14</v>
      </c>
      <c r="D44" s="205">
        <v>0</v>
      </c>
      <c r="E44" s="205">
        <v>0</v>
      </c>
      <c r="F44" s="14"/>
      <c r="G44" s="358" t="s">
        <v>70</v>
      </c>
      <c r="H44" s="59" t="s">
        <v>14</v>
      </c>
      <c r="I44" s="77">
        <v>46.666666666669997</v>
      </c>
      <c r="J44" s="78">
        <f t="shared" si="0"/>
        <v>46.666666666669997</v>
      </c>
      <c r="K44" s="73">
        <f t="shared" si="1"/>
        <v>46.666666666669997</v>
      </c>
      <c r="L44" s="24"/>
      <c r="M44" s="74">
        <v>74.544444444410104</v>
      </c>
      <c r="N44" s="74">
        <f t="shared" si="2"/>
        <v>74.544444444410104</v>
      </c>
      <c r="O44" s="74">
        <f t="shared" si="3"/>
        <v>74.544444444410104</v>
      </c>
      <c r="P44" s="32">
        <f t="shared" si="8"/>
        <v>3555</v>
      </c>
      <c r="Q44" s="32" t="e">
        <f>3*ROUNDUP(P44*(1+#REF!)/3,0)</f>
        <v>#REF!</v>
      </c>
      <c r="R44" s="32" t="e">
        <f>3*ROUNDUP(Q44*(1+#REF!)/3,0)</f>
        <v>#REF!</v>
      </c>
      <c r="U44">
        <f t="shared" si="4"/>
        <v>0</v>
      </c>
      <c r="V44">
        <f t="shared" si="5"/>
        <v>0</v>
      </c>
    </row>
    <row r="45" spans="1:22" ht="18" customHeight="1" x14ac:dyDescent="0.25">
      <c r="A45" s="13"/>
      <c r="B45" s="358"/>
      <c r="C45" s="59" t="s">
        <v>16</v>
      </c>
      <c r="D45" s="205">
        <v>0</v>
      </c>
      <c r="E45" s="205">
        <v>0</v>
      </c>
      <c r="F45" s="14"/>
      <c r="G45" s="358"/>
      <c r="H45" s="59" t="s">
        <v>16</v>
      </c>
      <c r="I45" s="77">
        <v>94</v>
      </c>
      <c r="J45" s="78">
        <f t="shared" si="0"/>
        <v>94</v>
      </c>
      <c r="K45" s="73">
        <f t="shared" si="1"/>
        <v>94</v>
      </c>
      <c r="L45" s="24"/>
      <c r="M45" s="74">
        <v>150.15555555534002</v>
      </c>
      <c r="N45" s="74">
        <f t="shared" si="2"/>
        <v>150.15555555534002</v>
      </c>
      <c r="O45" s="74">
        <f t="shared" si="3"/>
        <v>150.15555555534002</v>
      </c>
      <c r="P45" s="32">
        <f t="shared" si="8"/>
        <v>14265</v>
      </c>
      <c r="Q45" s="32" t="e">
        <f>3*ROUNDUP(P45*(1+#REF!)/3,0)</f>
        <v>#REF!</v>
      </c>
      <c r="R45" s="32" t="e">
        <f>3*ROUNDUP(Q45*(1+#REF!)/3,0)</f>
        <v>#REF!</v>
      </c>
      <c r="U45">
        <f t="shared" si="4"/>
        <v>0</v>
      </c>
      <c r="V45">
        <f t="shared" si="5"/>
        <v>0</v>
      </c>
    </row>
    <row r="46" spans="1:22" ht="18" customHeight="1" x14ac:dyDescent="0.25">
      <c r="A46" s="13"/>
      <c r="B46" s="358" t="s">
        <v>71</v>
      </c>
      <c r="C46" s="59" t="s">
        <v>14</v>
      </c>
      <c r="D46" s="205">
        <v>0</v>
      </c>
      <c r="E46" s="205">
        <v>0</v>
      </c>
      <c r="F46" s="14"/>
      <c r="G46" s="358" t="s">
        <v>71</v>
      </c>
      <c r="H46" s="59" t="s">
        <v>14</v>
      </c>
      <c r="I46" s="77">
        <v>46.333333333330003</v>
      </c>
      <c r="J46" s="78">
        <f t="shared" si="0"/>
        <v>46.333333333330003</v>
      </c>
      <c r="K46" s="73">
        <f t="shared" si="1"/>
        <v>46.333333333330003</v>
      </c>
      <c r="L46" s="24"/>
      <c r="M46" s="74">
        <v>66.288888887569996</v>
      </c>
      <c r="N46" s="74">
        <f t="shared" si="2"/>
        <v>66.288888887569996</v>
      </c>
      <c r="O46" s="74">
        <f t="shared" si="3"/>
        <v>66.288888887569996</v>
      </c>
      <c r="P46" s="32">
        <f t="shared" si="8"/>
        <v>3138</v>
      </c>
      <c r="Q46" s="32" t="e">
        <f>3*ROUNDUP(P46*(1+#REF!)/3,0)</f>
        <v>#REF!</v>
      </c>
      <c r="R46" s="32" t="e">
        <f>3*ROUNDUP(Q46*(1+#REF!)/3,0)</f>
        <v>#REF!</v>
      </c>
      <c r="U46">
        <f t="shared" si="4"/>
        <v>0</v>
      </c>
      <c r="V46">
        <f t="shared" si="5"/>
        <v>0</v>
      </c>
    </row>
    <row r="47" spans="1:22" ht="18" customHeight="1" x14ac:dyDescent="0.25">
      <c r="A47" s="13"/>
      <c r="B47" s="358"/>
      <c r="C47" s="59" t="s">
        <v>16</v>
      </c>
      <c r="D47" s="205">
        <v>0</v>
      </c>
      <c r="E47" s="205">
        <v>0</v>
      </c>
      <c r="F47" s="14"/>
      <c r="G47" s="358"/>
      <c r="H47" s="59" t="s">
        <v>16</v>
      </c>
      <c r="I47" s="77">
        <v>43</v>
      </c>
      <c r="J47" s="78">
        <f t="shared" si="0"/>
        <v>43</v>
      </c>
      <c r="K47" s="73">
        <f t="shared" si="1"/>
        <v>43</v>
      </c>
      <c r="L47" s="24"/>
      <c r="M47" s="74">
        <v>63.555555554270001</v>
      </c>
      <c r="N47" s="74">
        <f t="shared" si="2"/>
        <v>63.555555554270001</v>
      </c>
      <c r="O47" s="74">
        <f t="shared" si="3"/>
        <v>63.555555554270001</v>
      </c>
      <c r="P47" s="32">
        <f t="shared" si="8"/>
        <v>2799</v>
      </c>
      <c r="Q47" s="32" t="e">
        <f>3*ROUNDUP(P47*(1+#REF!)/3,0)</f>
        <v>#REF!</v>
      </c>
      <c r="R47" s="32" t="e">
        <f>3*ROUNDUP(Q47*(1+#REF!)/3,0)</f>
        <v>#REF!</v>
      </c>
      <c r="U47">
        <f t="shared" si="4"/>
        <v>0</v>
      </c>
      <c r="V47">
        <f t="shared" si="5"/>
        <v>0</v>
      </c>
    </row>
    <row r="48" spans="1:22" ht="18" customHeight="1" x14ac:dyDescent="0.25">
      <c r="A48" s="13"/>
      <c r="B48" s="358" t="s">
        <v>73</v>
      </c>
      <c r="C48" s="59" t="s">
        <v>14</v>
      </c>
      <c r="D48" s="205">
        <v>0</v>
      </c>
      <c r="E48" s="205">
        <v>0</v>
      </c>
      <c r="F48" s="14"/>
      <c r="G48" s="358" t="s">
        <v>73</v>
      </c>
      <c r="H48" s="59" t="s">
        <v>14</v>
      </c>
      <c r="I48" s="77">
        <v>359.33333333333002</v>
      </c>
      <c r="J48" s="78">
        <f t="shared" si="0"/>
        <v>359.33333333333002</v>
      </c>
      <c r="K48" s="73">
        <f t="shared" si="1"/>
        <v>359.33333333333002</v>
      </c>
      <c r="L48" s="24"/>
      <c r="M48" s="74">
        <v>536.15555555391893</v>
      </c>
      <c r="N48" s="74">
        <f t="shared" si="2"/>
        <v>536.15555555391893</v>
      </c>
      <c r="O48" s="74">
        <f t="shared" si="3"/>
        <v>536.15555555391893</v>
      </c>
      <c r="P48" s="32">
        <f t="shared" si="8"/>
        <v>193197</v>
      </c>
      <c r="Q48" s="32" t="e">
        <f>3*ROUNDUP(P48*(1+#REF!)/3,0)</f>
        <v>#REF!</v>
      </c>
      <c r="R48" s="32" t="e">
        <f>3*ROUNDUP(Q48*(1+#REF!)/3,0)</f>
        <v>#REF!</v>
      </c>
      <c r="U48">
        <f t="shared" si="4"/>
        <v>0</v>
      </c>
      <c r="V48">
        <f t="shared" si="5"/>
        <v>0</v>
      </c>
    </row>
    <row r="49" spans="1:22" ht="18" customHeight="1" x14ac:dyDescent="0.25">
      <c r="A49" s="13"/>
      <c r="B49" s="358"/>
      <c r="C49" s="59" t="s">
        <v>16</v>
      </c>
      <c r="D49" s="205">
        <v>0</v>
      </c>
      <c r="E49" s="205">
        <v>0</v>
      </c>
      <c r="F49" s="14"/>
      <c r="G49" s="358"/>
      <c r="H49" s="59" t="s">
        <v>16</v>
      </c>
      <c r="I49" s="77">
        <v>153.66666666667001</v>
      </c>
      <c r="J49" s="78">
        <f t="shared" si="0"/>
        <v>153.66666666667001</v>
      </c>
      <c r="K49" s="73">
        <f t="shared" si="1"/>
        <v>153.66666666667001</v>
      </c>
      <c r="L49" s="24"/>
      <c r="M49" s="74">
        <v>229.85555555471998</v>
      </c>
      <c r="N49" s="74">
        <f t="shared" si="2"/>
        <v>229.85555555471998</v>
      </c>
      <c r="O49" s="74">
        <f t="shared" si="3"/>
        <v>229.85555555471998</v>
      </c>
      <c r="P49" s="32">
        <f t="shared" si="8"/>
        <v>35553</v>
      </c>
      <c r="Q49" s="32" t="e">
        <f>3*ROUNDUP(P49*(1+#REF!)/3,0)</f>
        <v>#REF!</v>
      </c>
      <c r="R49" s="32" t="e">
        <f>3*ROUNDUP(Q49*(1+#REF!)/3,0)</f>
        <v>#REF!</v>
      </c>
      <c r="U49">
        <f t="shared" si="4"/>
        <v>0</v>
      </c>
      <c r="V49">
        <f t="shared" si="5"/>
        <v>0</v>
      </c>
    </row>
    <row r="50" spans="1:22" ht="18" customHeight="1" x14ac:dyDescent="0.25">
      <c r="A50" s="13"/>
      <c r="B50" s="358" t="s">
        <v>77</v>
      </c>
      <c r="C50" s="59" t="s">
        <v>14</v>
      </c>
      <c r="D50" s="82">
        <v>0</v>
      </c>
      <c r="E50" s="83">
        <v>1</v>
      </c>
      <c r="F50" s="14"/>
      <c r="G50" s="358" t="s">
        <v>77</v>
      </c>
      <c r="H50" s="59" t="s">
        <v>14</v>
      </c>
      <c r="I50" s="77">
        <v>5</v>
      </c>
      <c r="J50" s="78">
        <f t="shared" si="0"/>
        <v>5</v>
      </c>
      <c r="K50" s="73">
        <f t="shared" si="1"/>
        <v>6</v>
      </c>
      <c r="L50" s="24"/>
      <c r="M50" s="74">
        <v>5.9444444444099993</v>
      </c>
      <c r="N50" s="74">
        <f t="shared" si="2"/>
        <v>5.9444444444099993</v>
      </c>
      <c r="O50" s="74">
        <f t="shared" si="3"/>
        <v>7.1333333332919988</v>
      </c>
      <c r="P50" s="32">
        <f t="shared" ref="P50:P75" si="9">3*ROUNDUP(O50*(1+K50)/3,0)</f>
        <v>51</v>
      </c>
      <c r="Q50" s="32" t="e">
        <f>3*ROUNDUP(P50*(1+#REF!)/3,0)</f>
        <v>#REF!</v>
      </c>
      <c r="R50" s="32" t="e">
        <f>3*ROUNDUP(Q50*(1+#REF!)/3,0)</f>
        <v>#REF!</v>
      </c>
      <c r="U50">
        <f t="shared" si="4"/>
        <v>0</v>
      </c>
      <c r="V50">
        <f t="shared" si="5"/>
        <v>0.19999999999999996</v>
      </c>
    </row>
    <row r="51" spans="1:22" ht="18" customHeight="1" x14ac:dyDescent="0.25">
      <c r="A51" s="13"/>
      <c r="B51" s="358"/>
      <c r="C51" s="59" t="s">
        <v>16</v>
      </c>
      <c r="D51" s="82">
        <v>0</v>
      </c>
      <c r="E51" s="83">
        <v>2</v>
      </c>
      <c r="F51" s="14"/>
      <c r="G51" s="358"/>
      <c r="H51" s="59" t="s">
        <v>16</v>
      </c>
      <c r="I51" s="77">
        <v>40</v>
      </c>
      <c r="J51" s="78">
        <f t="shared" si="0"/>
        <v>40</v>
      </c>
      <c r="K51" s="73">
        <f t="shared" si="1"/>
        <v>42</v>
      </c>
      <c r="L51" s="24"/>
      <c r="M51" s="74">
        <v>54.977777777509999</v>
      </c>
      <c r="N51" s="74">
        <f t="shared" si="2"/>
        <v>54.977777777509999</v>
      </c>
      <c r="O51" s="74">
        <f t="shared" si="3"/>
        <v>57.726666666385505</v>
      </c>
      <c r="P51" s="32">
        <f t="shared" si="9"/>
        <v>2484</v>
      </c>
      <c r="Q51" s="32" t="e">
        <f>3*ROUNDUP(P51*(1+#REF!)/3,0)</f>
        <v>#REF!</v>
      </c>
      <c r="R51" s="32" t="e">
        <f>3*ROUNDUP(Q51*(1+#REF!)/3,0)</f>
        <v>#REF!</v>
      </c>
      <c r="U51">
        <f t="shared" si="4"/>
        <v>0</v>
      </c>
      <c r="V51">
        <f t="shared" si="5"/>
        <v>5.0000000000000044E-2</v>
      </c>
    </row>
    <row r="52" spans="1:22" ht="18" customHeight="1" x14ac:dyDescent="0.25">
      <c r="A52" s="13"/>
      <c r="B52" s="358" t="s">
        <v>78</v>
      </c>
      <c r="C52" s="59" t="s">
        <v>14</v>
      </c>
      <c r="D52" s="82">
        <v>0</v>
      </c>
      <c r="E52" s="83">
        <v>0</v>
      </c>
      <c r="F52" s="14"/>
      <c r="G52" s="358" t="s">
        <v>78</v>
      </c>
      <c r="H52" s="59" t="s">
        <v>14</v>
      </c>
      <c r="I52" s="77">
        <v>1</v>
      </c>
      <c r="J52" s="78">
        <f t="shared" si="0"/>
        <v>1</v>
      </c>
      <c r="K52" s="73">
        <f t="shared" si="1"/>
        <v>1</v>
      </c>
      <c r="L52" s="24"/>
      <c r="M52" s="74">
        <v>0.86666666666000003</v>
      </c>
      <c r="N52" s="74">
        <f t="shared" si="2"/>
        <v>0.86666666666000003</v>
      </c>
      <c r="O52" s="74">
        <f t="shared" si="3"/>
        <v>0.86666666666000003</v>
      </c>
      <c r="P52" s="32">
        <f t="shared" si="9"/>
        <v>3</v>
      </c>
      <c r="Q52" s="32" t="e">
        <f>3*ROUNDUP(P52*(1+#REF!)/3,0)</f>
        <v>#REF!</v>
      </c>
      <c r="R52" s="32" t="e">
        <f>3*ROUNDUP(Q52*(1+#REF!)/3,0)</f>
        <v>#REF!</v>
      </c>
      <c r="U52">
        <f t="shared" si="4"/>
        <v>0</v>
      </c>
      <c r="V52">
        <f t="shared" si="5"/>
        <v>0</v>
      </c>
    </row>
    <row r="53" spans="1:22" ht="18" customHeight="1" x14ac:dyDescent="0.25">
      <c r="A53" s="13"/>
      <c r="B53" s="358"/>
      <c r="C53" s="59" t="s">
        <v>16</v>
      </c>
      <c r="D53" s="82">
        <v>0</v>
      </c>
      <c r="E53" s="83">
        <v>0</v>
      </c>
      <c r="F53" s="14"/>
      <c r="G53" s="358"/>
      <c r="H53" s="59" t="s">
        <v>16</v>
      </c>
      <c r="I53" s="77">
        <v>21</v>
      </c>
      <c r="J53" s="78">
        <f t="shared" si="0"/>
        <v>21</v>
      </c>
      <c r="K53" s="73">
        <f t="shared" si="1"/>
        <v>21</v>
      </c>
      <c r="L53" s="24"/>
      <c r="M53" s="74">
        <v>18.35555555549</v>
      </c>
      <c r="N53" s="74">
        <f t="shared" si="2"/>
        <v>18.35555555549</v>
      </c>
      <c r="O53" s="74">
        <f t="shared" si="3"/>
        <v>18.35555555549</v>
      </c>
      <c r="P53" s="32">
        <f t="shared" si="9"/>
        <v>405</v>
      </c>
      <c r="Q53" s="32" t="e">
        <f>3*ROUNDUP(P53*(1+#REF!)/3,0)</f>
        <v>#REF!</v>
      </c>
      <c r="R53" s="32" t="e">
        <f>3*ROUNDUP(Q53*(1+#REF!)/3,0)</f>
        <v>#REF!</v>
      </c>
      <c r="U53">
        <f t="shared" si="4"/>
        <v>0</v>
      </c>
      <c r="V53">
        <f t="shared" si="5"/>
        <v>0</v>
      </c>
    </row>
    <row r="54" spans="1:22" ht="18" customHeight="1" x14ac:dyDescent="0.25">
      <c r="A54" s="13"/>
      <c r="B54" s="358" t="s">
        <v>82</v>
      </c>
      <c r="C54" s="59" t="s">
        <v>14</v>
      </c>
      <c r="D54" s="205">
        <v>0</v>
      </c>
      <c r="E54" s="205">
        <v>0</v>
      </c>
      <c r="F54" s="14"/>
      <c r="G54" s="358" t="s">
        <v>82</v>
      </c>
      <c r="H54" s="59" t="s">
        <v>14</v>
      </c>
      <c r="I54" s="77">
        <v>68.333333333330003</v>
      </c>
      <c r="J54" s="78">
        <f t="shared" si="0"/>
        <v>68.333333333330003</v>
      </c>
      <c r="K54" s="73">
        <f t="shared" si="1"/>
        <v>68.333333333330003</v>
      </c>
      <c r="L54" s="24"/>
      <c r="M54" s="74">
        <v>70.522222222150006</v>
      </c>
      <c r="N54" s="74">
        <f t="shared" si="2"/>
        <v>70.522222222150006</v>
      </c>
      <c r="O54" s="74">
        <f t="shared" si="3"/>
        <v>70.522222222150006</v>
      </c>
      <c r="P54" s="32">
        <f t="shared" si="9"/>
        <v>4890</v>
      </c>
      <c r="Q54" s="32" t="e">
        <f>3*ROUNDUP(P54*(1+#REF!)/3,0)</f>
        <v>#REF!</v>
      </c>
      <c r="R54" s="32" t="e">
        <f>3*ROUNDUP(Q54*(1+#REF!)/3,0)</f>
        <v>#REF!</v>
      </c>
      <c r="U54">
        <f t="shared" si="4"/>
        <v>0</v>
      </c>
      <c r="V54">
        <f t="shared" si="5"/>
        <v>0</v>
      </c>
    </row>
    <row r="55" spans="1:22" ht="18" customHeight="1" x14ac:dyDescent="0.25">
      <c r="B55" s="358"/>
      <c r="C55" s="59" t="s">
        <v>16</v>
      </c>
      <c r="D55" s="205">
        <v>0</v>
      </c>
      <c r="E55" s="205">
        <v>0</v>
      </c>
      <c r="F55" s="14"/>
      <c r="G55" s="358"/>
      <c r="H55" s="59" t="s">
        <v>16</v>
      </c>
      <c r="I55" s="77">
        <v>7.3333333333299997</v>
      </c>
      <c r="J55" s="78">
        <f t="shared" si="0"/>
        <v>7.3333333333299997</v>
      </c>
      <c r="K55" s="73">
        <f t="shared" si="1"/>
        <v>7.3333333333299997</v>
      </c>
      <c r="L55" s="24"/>
      <c r="M55" s="74">
        <v>7.8</v>
      </c>
      <c r="N55" s="74">
        <f t="shared" si="2"/>
        <v>7.8</v>
      </c>
      <c r="O55" s="74">
        <f t="shared" si="3"/>
        <v>7.8</v>
      </c>
      <c r="P55" s="32">
        <f t="shared" si="9"/>
        <v>66</v>
      </c>
      <c r="Q55" s="32" t="e">
        <f>3*ROUNDUP(P55*(1+#REF!)/3,0)</f>
        <v>#REF!</v>
      </c>
      <c r="R55" s="32" t="e">
        <f>3*ROUNDUP(Q55*(1+#REF!)/3,0)</f>
        <v>#REF!</v>
      </c>
      <c r="U55">
        <f t="shared" si="4"/>
        <v>0</v>
      </c>
      <c r="V55">
        <f t="shared" si="5"/>
        <v>0</v>
      </c>
    </row>
    <row r="56" spans="1:22" ht="18" customHeight="1" x14ac:dyDescent="0.25">
      <c r="A56" s="13"/>
      <c r="B56" s="358" t="s">
        <v>86</v>
      </c>
      <c r="C56" s="59" t="s">
        <v>14</v>
      </c>
      <c r="D56" s="205">
        <v>0</v>
      </c>
      <c r="E56" s="205">
        <v>0</v>
      </c>
      <c r="F56" s="14"/>
      <c r="G56" s="358" t="s">
        <v>86</v>
      </c>
      <c r="H56" s="59" t="s">
        <v>14</v>
      </c>
      <c r="I56" s="77">
        <v>244.66666666667001</v>
      </c>
      <c r="J56" s="78">
        <f t="shared" si="0"/>
        <v>244.66666666667001</v>
      </c>
      <c r="K56" s="73">
        <f t="shared" si="1"/>
        <v>244.66666666667001</v>
      </c>
      <c r="L56" s="24"/>
      <c r="M56" s="74">
        <v>404.66666666620802</v>
      </c>
      <c r="N56" s="74">
        <f t="shared" si="2"/>
        <v>404.66666666620802</v>
      </c>
      <c r="O56" s="74">
        <f t="shared" si="3"/>
        <v>404.66666666620802</v>
      </c>
      <c r="P56" s="32">
        <f t="shared" si="9"/>
        <v>99414</v>
      </c>
      <c r="Q56" s="32" t="e">
        <f>3*ROUNDUP(P56*(1+#REF!)/3,0)</f>
        <v>#REF!</v>
      </c>
      <c r="R56" s="32" t="e">
        <f>3*ROUNDUP(Q56*(1+#REF!)/3,0)</f>
        <v>#REF!</v>
      </c>
      <c r="U56">
        <f t="shared" si="4"/>
        <v>0</v>
      </c>
      <c r="V56">
        <f t="shared" si="5"/>
        <v>0</v>
      </c>
    </row>
    <row r="57" spans="1:22" ht="18" customHeight="1" x14ac:dyDescent="0.25">
      <c r="A57" s="13"/>
      <c r="B57" s="358"/>
      <c r="C57" s="59" t="s">
        <v>16</v>
      </c>
      <c r="D57" s="205">
        <v>0</v>
      </c>
      <c r="E57" s="205">
        <v>0</v>
      </c>
      <c r="F57" s="14"/>
      <c r="G57" s="358"/>
      <c r="H57" s="59" t="s">
        <v>16</v>
      </c>
      <c r="I57" s="77">
        <v>120</v>
      </c>
      <c r="J57" s="78">
        <f t="shared" si="0"/>
        <v>120</v>
      </c>
      <c r="K57" s="73">
        <f t="shared" si="1"/>
        <v>120</v>
      </c>
      <c r="L57" s="24"/>
      <c r="M57" s="74">
        <v>200.69999999966998</v>
      </c>
      <c r="N57" s="74">
        <f t="shared" si="2"/>
        <v>200.69999999966998</v>
      </c>
      <c r="O57" s="74">
        <f t="shared" si="3"/>
        <v>200.69999999966998</v>
      </c>
      <c r="P57" s="32">
        <f t="shared" si="9"/>
        <v>24285</v>
      </c>
      <c r="Q57" s="32" t="e">
        <f>3*ROUNDUP(P57*(1+#REF!)/3,0)</f>
        <v>#REF!</v>
      </c>
      <c r="R57" s="32" t="e">
        <f>3*ROUNDUP(Q57*(1+#REF!)/3,0)</f>
        <v>#REF!</v>
      </c>
      <c r="U57">
        <f t="shared" si="4"/>
        <v>0</v>
      </c>
      <c r="V57">
        <f t="shared" si="5"/>
        <v>0</v>
      </c>
    </row>
    <row r="58" spans="1:22" ht="18" customHeight="1" x14ac:dyDescent="0.25">
      <c r="B58" s="358" t="s">
        <v>89</v>
      </c>
      <c r="C58" s="59" t="s">
        <v>14</v>
      </c>
      <c r="D58" s="205">
        <v>0</v>
      </c>
      <c r="E58" s="205">
        <v>0</v>
      </c>
      <c r="F58" s="14"/>
      <c r="G58" s="358" t="s">
        <v>89</v>
      </c>
      <c r="H58" s="59" t="s">
        <v>14</v>
      </c>
      <c r="I58" s="77">
        <v>457.66666666666998</v>
      </c>
      <c r="J58" s="78">
        <f t="shared" si="0"/>
        <v>457.66666666666998</v>
      </c>
      <c r="K58" s="73">
        <f t="shared" si="1"/>
        <v>457.66666666666998</v>
      </c>
      <c r="L58" s="24"/>
      <c r="M58" s="74">
        <v>824.05555555197702</v>
      </c>
      <c r="N58" s="74">
        <f t="shared" si="2"/>
        <v>824.05555555197702</v>
      </c>
      <c r="O58" s="74">
        <f t="shared" si="3"/>
        <v>824.05555555197702</v>
      </c>
      <c r="P58" s="32">
        <f t="shared" si="9"/>
        <v>377967</v>
      </c>
      <c r="Q58" s="32" t="e">
        <f>3*ROUNDUP(P58*(1+#REF!)/3,0)</f>
        <v>#REF!</v>
      </c>
      <c r="R58" s="32" t="e">
        <f>3*ROUNDUP(Q58*(1+#REF!)/3,0)</f>
        <v>#REF!</v>
      </c>
      <c r="U58">
        <f t="shared" si="4"/>
        <v>0</v>
      </c>
      <c r="V58">
        <f t="shared" si="5"/>
        <v>0</v>
      </c>
    </row>
    <row r="59" spans="1:22" ht="18" customHeight="1" x14ac:dyDescent="0.25">
      <c r="B59" s="358"/>
      <c r="C59" s="59" t="s">
        <v>16</v>
      </c>
      <c r="D59" s="205">
        <v>0</v>
      </c>
      <c r="E59" s="205">
        <v>0</v>
      </c>
      <c r="F59" s="14"/>
      <c r="G59" s="358"/>
      <c r="H59" s="59" t="s">
        <v>16</v>
      </c>
      <c r="I59" s="77">
        <v>293.33333333333002</v>
      </c>
      <c r="J59" s="78">
        <f t="shared" si="0"/>
        <v>293.33333333333002</v>
      </c>
      <c r="K59" s="73">
        <f t="shared" si="1"/>
        <v>293.33333333333002</v>
      </c>
      <c r="L59" s="24"/>
      <c r="M59" s="74">
        <v>525.56111110907898</v>
      </c>
      <c r="N59" s="74">
        <f t="shared" si="2"/>
        <v>525.56111110907898</v>
      </c>
      <c r="O59" s="74">
        <f t="shared" si="3"/>
        <v>525.56111110907898</v>
      </c>
      <c r="P59" s="32">
        <f t="shared" si="9"/>
        <v>154692</v>
      </c>
      <c r="Q59" s="32" t="e">
        <f>3*ROUNDUP(P59*(1+#REF!)/3,0)</f>
        <v>#REF!</v>
      </c>
      <c r="R59" s="32" t="e">
        <f>3*ROUNDUP(Q59*(1+#REF!)/3,0)</f>
        <v>#REF!</v>
      </c>
      <c r="U59">
        <f t="shared" si="4"/>
        <v>0</v>
      </c>
      <c r="V59">
        <f t="shared" si="5"/>
        <v>0</v>
      </c>
    </row>
    <row r="60" spans="1:22" ht="18" customHeight="1" x14ac:dyDescent="0.25">
      <c r="B60" s="358" t="s">
        <v>93</v>
      </c>
      <c r="C60" s="59" t="s">
        <v>14</v>
      </c>
      <c r="D60" s="205">
        <v>0</v>
      </c>
      <c r="E60" s="205">
        <v>0</v>
      </c>
      <c r="F60" s="14"/>
      <c r="G60" s="358" t="s">
        <v>93</v>
      </c>
      <c r="H60" s="59" t="s">
        <v>14</v>
      </c>
      <c r="I60" s="77">
        <v>49.333333333330003</v>
      </c>
      <c r="J60" s="78">
        <f t="shared" si="0"/>
        <v>49.333333333330003</v>
      </c>
      <c r="K60" s="73">
        <f t="shared" si="1"/>
        <v>49.333333333330003</v>
      </c>
      <c r="L60" s="24"/>
      <c r="M60" s="74">
        <v>122.71111111027999</v>
      </c>
      <c r="N60" s="74">
        <f t="shared" si="2"/>
        <v>122.71111111027999</v>
      </c>
      <c r="O60" s="74">
        <f t="shared" si="3"/>
        <v>122.71111111027999</v>
      </c>
      <c r="P60" s="32">
        <f t="shared" si="9"/>
        <v>6177</v>
      </c>
      <c r="Q60" s="32" t="e">
        <f>3*ROUNDUP(P60*(1+#REF!)/3,0)</f>
        <v>#REF!</v>
      </c>
      <c r="R60" s="32" t="e">
        <f>3*ROUNDUP(Q60*(1+#REF!)/3,0)</f>
        <v>#REF!</v>
      </c>
      <c r="U60">
        <f t="shared" si="4"/>
        <v>0</v>
      </c>
      <c r="V60">
        <f t="shared" si="5"/>
        <v>0</v>
      </c>
    </row>
    <row r="61" spans="1:22" ht="18" customHeight="1" x14ac:dyDescent="0.25">
      <c r="B61" s="358"/>
      <c r="C61" s="59" t="s">
        <v>16</v>
      </c>
      <c r="D61" s="205">
        <v>0</v>
      </c>
      <c r="E61" s="205">
        <v>0</v>
      </c>
      <c r="F61" s="14"/>
      <c r="G61" s="358"/>
      <c r="H61" s="59" t="s">
        <v>16</v>
      </c>
      <c r="I61" s="77">
        <v>7</v>
      </c>
      <c r="J61" s="78">
        <f t="shared" si="0"/>
        <v>7</v>
      </c>
      <c r="K61" s="73">
        <f t="shared" si="1"/>
        <v>7</v>
      </c>
      <c r="L61" s="24"/>
      <c r="M61" s="74">
        <v>17.87777777762</v>
      </c>
      <c r="N61" s="74">
        <f t="shared" si="2"/>
        <v>17.87777777762</v>
      </c>
      <c r="O61" s="74">
        <f t="shared" si="3"/>
        <v>17.87777777762</v>
      </c>
      <c r="P61" s="32">
        <f t="shared" si="9"/>
        <v>144</v>
      </c>
      <c r="Q61" s="32" t="e">
        <f>3*ROUNDUP(P61*(1+#REF!)/3,0)</f>
        <v>#REF!</v>
      </c>
      <c r="R61" s="32" t="e">
        <f>3*ROUNDUP(Q61*(1+#REF!)/3,0)</f>
        <v>#REF!</v>
      </c>
      <c r="U61">
        <f t="shared" si="4"/>
        <v>0</v>
      </c>
      <c r="V61">
        <f t="shared" si="5"/>
        <v>0</v>
      </c>
    </row>
    <row r="62" spans="1:22" ht="18" customHeight="1" x14ac:dyDescent="0.25">
      <c r="A62" s="13"/>
      <c r="B62" s="358" t="s">
        <v>92</v>
      </c>
      <c r="C62" s="59" t="s">
        <v>14</v>
      </c>
      <c r="D62" s="205">
        <v>0</v>
      </c>
      <c r="E62" s="205">
        <v>0</v>
      </c>
      <c r="F62" s="14"/>
      <c r="G62" s="358" t="s">
        <v>92</v>
      </c>
      <c r="H62" s="59" t="s">
        <v>14</v>
      </c>
      <c r="I62" s="77">
        <v>55</v>
      </c>
      <c r="J62" s="78">
        <f t="shared" si="0"/>
        <v>55</v>
      </c>
      <c r="K62" s="73">
        <f t="shared" si="1"/>
        <v>55</v>
      </c>
      <c r="L62" s="24"/>
      <c r="M62" s="74">
        <v>125.75555555539002</v>
      </c>
      <c r="N62" s="74">
        <f t="shared" si="2"/>
        <v>125.75555555539002</v>
      </c>
      <c r="O62" s="74">
        <f t="shared" si="3"/>
        <v>125.75555555539002</v>
      </c>
      <c r="P62" s="32">
        <f t="shared" si="9"/>
        <v>7044</v>
      </c>
      <c r="Q62" s="32" t="e">
        <f>3*ROUNDUP(P62*(1+#REF!)/3,0)</f>
        <v>#REF!</v>
      </c>
      <c r="R62" s="32" t="e">
        <f>3*ROUNDUP(Q62*(1+#REF!)/3,0)</f>
        <v>#REF!</v>
      </c>
      <c r="U62">
        <f t="shared" si="4"/>
        <v>0</v>
      </c>
      <c r="V62">
        <f t="shared" si="5"/>
        <v>0</v>
      </c>
    </row>
    <row r="63" spans="1:22" ht="18" customHeight="1" x14ac:dyDescent="0.25">
      <c r="A63" s="13"/>
      <c r="B63" s="358"/>
      <c r="C63" s="59" t="s">
        <v>16</v>
      </c>
      <c r="D63" s="205">
        <v>0</v>
      </c>
      <c r="E63" s="205">
        <v>0</v>
      </c>
      <c r="F63" s="14"/>
      <c r="G63" s="358"/>
      <c r="H63" s="59" t="s">
        <v>16</v>
      </c>
      <c r="I63" s="77">
        <v>7</v>
      </c>
      <c r="J63" s="78">
        <f t="shared" si="0"/>
        <v>7</v>
      </c>
      <c r="K63" s="73">
        <f t="shared" si="1"/>
        <v>7</v>
      </c>
      <c r="L63" s="24"/>
      <c r="M63" s="74">
        <v>16.022222222179998</v>
      </c>
      <c r="N63" s="74">
        <f t="shared" si="2"/>
        <v>16.022222222179998</v>
      </c>
      <c r="O63" s="74">
        <f t="shared" si="3"/>
        <v>16.022222222179998</v>
      </c>
      <c r="P63" s="32">
        <f t="shared" si="9"/>
        <v>129</v>
      </c>
      <c r="Q63" s="32" t="e">
        <f>3*ROUNDUP(P63*(1+#REF!)/3,0)</f>
        <v>#REF!</v>
      </c>
      <c r="R63" s="32" t="e">
        <f>3*ROUNDUP(Q63*(1+#REF!)/3,0)</f>
        <v>#REF!</v>
      </c>
      <c r="U63">
        <f t="shared" si="4"/>
        <v>0</v>
      </c>
      <c r="V63">
        <f t="shared" si="5"/>
        <v>0</v>
      </c>
    </row>
    <row r="64" spans="1:22" ht="18" customHeight="1" x14ac:dyDescent="0.25">
      <c r="A64" s="13"/>
      <c r="B64" s="358" t="s">
        <v>95</v>
      </c>
      <c r="C64" s="59" t="s">
        <v>14</v>
      </c>
      <c r="D64" s="205">
        <v>0</v>
      </c>
      <c r="E64" s="205">
        <v>0</v>
      </c>
      <c r="F64" s="14"/>
      <c r="G64" s="358" t="s">
        <v>95</v>
      </c>
      <c r="H64" s="59" t="s">
        <v>14</v>
      </c>
      <c r="I64" s="77">
        <v>59.333333333330003</v>
      </c>
      <c r="J64" s="78">
        <f t="shared" si="0"/>
        <v>59.333333333330003</v>
      </c>
      <c r="K64" s="73">
        <f t="shared" si="1"/>
        <v>59.333333333330003</v>
      </c>
      <c r="L64" s="24"/>
      <c r="M64" s="74">
        <v>133.39999999525</v>
      </c>
      <c r="N64" s="74">
        <f t="shared" si="2"/>
        <v>133.39999999525</v>
      </c>
      <c r="O64" s="74">
        <f t="shared" si="3"/>
        <v>133.39999999525</v>
      </c>
      <c r="P64" s="32">
        <f t="shared" si="9"/>
        <v>8049</v>
      </c>
      <c r="Q64" s="32" t="e">
        <f>3*ROUNDUP(P64*(1+#REF!)/3,0)</f>
        <v>#REF!</v>
      </c>
      <c r="R64" s="32" t="e">
        <f>3*ROUNDUP(Q64*(1+#REF!)/3,0)</f>
        <v>#REF!</v>
      </c>
      <c r="U64">
        <f t="shared" si="4"/>
        <v>0</v>
      </c>
      <c r="V64">
        <f t="shared" si="5"/>
        <v>0</v>
      </c>
    </row>
    <row r="65" spans="1:2505" ht="18" customHeight="1" x14ac:dyDescent="0.25">
      <c r="A65" s="13"/>
      <c r="B65" s="358"/>
      <c r="C65" s="59" t="s">
        <v>16</v>
      </c>
      <c r="D65" s="205">
        <v>0</v>
      </c>
      <c r="E65" s="205">
        <v>0</v>
      </c>
      <c r="F65" s="14"/>
      <c r="G65" s="358"/>
      <c r="H65" s="59" t="s">
        <v>16</v>
      </c>
      <c r="I65" s="77">
        <v>3</v>
      </c>
      <c r="J65" s="78">
        <f t="shared" si="0"/>
        <v>3</v>
      </c>
      <c r="K65" s="73">
        <f t="shared" si="1"/>
        <v>3</v>
      </c>
      <c r="L65" s="24"/>
      <c r="M65" s="74">
        <v>7.3666666663799996</v>
      </c>
      <c r="N65" s="74">
        <f t="shared" si="2"/>
        <v>7.3666666663799996</v>
      </c>
      <c r="O65" s="74">
        <f t="shared" si="3"/>
        <v>7.3666666663799996</v>
      </c>
      <c r="P65" s="32">
        <f t="shared" si="9"/>
        <v>30</v>
      </c>
      <c r="Q65" s="32" t="e">
        <f>3*ROUNDUP(P65*(1+#REF!)/3,0)</f>
        <v>#REF!</v>
      </c>
      <c r="R65" s="32" t="e">
        <f>3*ROUNDUP(Q65*(1+#REF!)/3,0)</f>
        <v>#REF!</v>
      </c>
      <c r="U65">
        <f t="shared" si="4"/>
        <v>0</v>
      </c>
      <c r="V65">
        <f t="shared" si="5"/>
        <v>0</v>
      </c>
    </row>
    <row r="66" spans="1:2505" ht="18" customHeight="1" x14ac:dyDescent="0.25">
      <c r="A66" s="13"/>
      <c r="B66" s="358" t="s">
        <v>97</v>
      </c>
      <c r="C66" s="59" t="s">
        <v>14</v>
      </c>
      <c r="D66" s="205">
        <v>0</v>
      </c>
      <c r="E66" s="205">
        <v>0</v>
      </c>
      <c r="F66" s="14"/>
      <c r="G66" s="358" t="s">
        <v>97</v>
      </c>
      <c r="H66" s="59" t="s">
        <v>14</v>
      </c>
      <c r="I66" s="77">
        <v>55.333333333330003</v>
      </c>
      <c r="J66" s="78">
        <f t="shared" si="0"/>
        <v>55.333333333330003</v>
      </c>
      <c r="K66" s="73">
        <f t="shared" si="1"/>
        <v>55.333333333330003</v>
      </c>
      <c r="L66" s="24"/>
      <c r="M66" s="74">
        <v>106.36666666329999</v>
      </c>
      <c r="N66" s="74">
        <f t="shared" si="2"/>
        <v>106.36666666329999</v>
      </c>
      <c r="O66" s="74">
        <f t="shared" si="3"/>
        <v>106.36666666329999</v>
      </c>
      <c r="P66" s="32">
        <f t="shared" si="9"/>
        <v>5994</v>
      </c>
      <c r="Q66" s="32" t="e">
        <f>3*ROUNDUP(P66*(1+#REF!)/3,0)</f>
        <v>#REF!</v>
      </c>
      <c r="R66" s="32" t="e">
        <f>3*ROUNDUP(Q66*(1+#REF!)/3,0)</f>
        <v>#REF!</v>
      </c>
      <c r="U66">
        <f t="shared" si="4"/>
        <v>0</v>
      </c>
      <c r="V66">
        <f t="shared" si="5"/>
        <v>0</v>
      </c>
    </row>
    <row r="67" spans="1:2505" ht="18" customHeight="1" x14ac:dyDescent="0.25">
      <c r="A67" s="13"/>
      <c r="B67" s="358"/>
      <c r="C67" s="59" t="s">
        <v>16</v>
      </c>
      <c r="D67" s="205">
        <v>0</v>
      </c>
      <c r="E67" s="205">
        <v>0</v>
      </c>
      <c r="F67" s="14"/>
      <c r="G67" s="358"/>
      <c r="H67" s="59" t="s">
        <v>16</v>
      </c>
      <c r="I67" s="77">
        <v>7</v>
      </c>
      <c r="J67" s="78">
        <f t="shared" si="0"/>
        <v>7</v>
      </c>
      <c r="K67" s="73">
        <f t="shared" si="1"/>
        <v>7</v>
      </c>
      <c r="L67" s="24"/>
      <c r="M67" s="74">
        <v>12.59999999956</v>
      </c>
      <c r="N67" s="74">
        <f t="shared" si="2"/>
        <v>12.59999999956</v>
      </c>
      <c r="O67" s="74">
        <f t="shared" si="3"/>
        <v>12.59999999956</v>
      </c>
      <c r="P67" s="32">
        <f t="shared" si="9"/>
        <v>102</v>
      </c>
      <c r="Q67" s="32" t="e">
        <f>3*ROUNDUP(P67*(1+#REF!)/3,0)</f>
        <v>#REF!</v>
      </c>
      <c r="R67" s="32" t="e">
        <f>3*ROUNDUP(Q67*(1+#REF!)/3,0)</f>
        <v>#REF!</v>
      </c>
      <c r="U67">
        <f t="shared" si="4"/>
        <v>0</v>
      </c>
      <c r="V67">
        <f t="shared" si="5"/>
        <v>0</v>
      </c>
    </row>
    <row r="68" spans="1:2505" ht="18" customHeight="1" x14ac:dyDescent="0.25">
      <c r="B68" s="358" t="s">
        <v>100</v>
      </c>
      <c r="C68" s="59" t="s">
        <v>14</v>
      </c>
      <c r="D68" s="205">
        <v>0</v>
      </c>
      <c r="E68" s="205">
        <v>0</v>
      </c>
      <c r="F68" s="14"/>
      <c r="G68" s="358" t="s">
        <v>100</v>
      </c>
      <c r="H68" s="59" t="s">
        <v>14</v>
      </c>
      <c r="I68" s="77">
        <v>8</v>
      </c>
      <c r="J68" s="78">
        <f t="shared" si="0"/>
        <v>8</v>
      </c>
      <c r="K68" s="73">
        <f t="shared" si="1"/>
        <v>8</v>
      </c>
      <c r="L68" s="24"/>
      <c r="M68" s="74">
        <v>9.4611111109999992</v>
      </c>
      <c r="N68" s="74">
        <f t="shared" si="2"/>
        <v>9.4611111109999992</v>
      </c>
      <c r="O68" s="74">
        <f t="shared" si="3"/>
        <v>9.4611111109999992</v>
      </c>
      <c r="P68" s="32">
        <f t="shared" si="9"/>
        <v>87</v>
      </c>
      <c r="Q68" s="32" t="e">
        <f>3*ROUNDUP(P68*(1+#REF!)/3,0)</f>
        <v>#REF!</v>
      </c>
      <c r="R68" s="32" t="e">
        <f>3*ROUNDUP(Q68*(1+#REF!)/3,0)</f>
        <v>#REF!</v>
      </c>
      <c r="U68">
        <f t="shared" si="4"/>
        <v>0</v>
      </c>
      <c r="V68">
        <f t="shared" si="5"/>
        <v>0</v>
      </c>
    </row>
    <row r="69" spans="1:2505" ht="18" customHeight="1" x14ac:dyDescent="0.25">
      <c r="B69" s="358"/>
      <c r="C69" s="59" t="s">
        <v>16</v>
      </c>
      <c r="D69" s="205">
        <v>0</v>
      </c>
      <c r="E69" s="205">
        <v>0</v>
      </c>
      <c r="F69" s="14"/>
      <c r="G69" s="358"/>
      <c r="H69" s="59" t="s">
        <v>16</v>
      </c>
      <c r="I69" s="77">
        <v>16</v>
      </c>
      <c r="J69" s="78">
        <f t="shared" si="0"/>
        <v>16</v>
      </c>
      <c r="K69" s="73">
        <f t="shared" si="1"/>
        <v>16</v>
      </c>
      <c r="L69" s="24"/>
      <c r="M69" s="74">
        <v>17.027777777699999</v>
      </c>
      <c r="N69" s="74">
        <f t="shared" si="2"/>
        <v>17.027777777699999</v>
      </c>
      <c r="O69" s="74">
        <f t="shared" si="3"/>
        <v>17.027777777699999</v>
      </c>
      <c r="P69" s="32">
        <f t="shared" si="9"/>
        <v>291</v>
      </c>
      <c r="Q69" s="32" t="e">
        <f>3*ROUNDUP(P69*(1+#REF!)/3,0)</f>
        <v>#REF!</v>
      </c>
      <c r="R69" s="32" t="e">
        <f>3*ROUNDUP(Q69*(1+#REF!)/3,0)</f>
        <v>#REF!</v>
      </c>
      <c r="U69">
        <f t="shared" si="4"/>
        <v>0</v>
      </c>
      <c r="V69">
        <f t="shared" si="5"/>
        <v>0</v>
      </c>
    </row>
    <row r="70" spans="1:2505" ht="18" customHeight="1" x14ac:dyDescent="0.25">
      <c r="A70" s="13"/>
      <c r="B70" s="358" t="s">
        <v>102</v>
      </c>
      <c r="C70" s="59" t="s">
        <v>14</v>
      </c>
      <c r="D70" s="205">
        <v>0</v>
      </c>
      <c r="E70" s="205">
        <v>0</v>
      </c>
      <c r="F70" s="14"/>
      <c r="G70" s="358" t="s">
        <v>102</v>
      </c>
      <c r="H70" s="59" t="s">
        <v>14</v>
      </c>
      <c r="I70" s="77">
        <v>9</v>
      </c>
      <c r="J70" s="78">
        <f t="shared" si="0"/>
        <v>9</v>
      </c>
      <c r="K70" s="73">
        <f t="shared" si="1"/>
        <v>9</v>
      </c>
      <c r="L70" s="24"/>
      <c r="M70" s="74">
        <v>12.76666666645</v>
      </c>
      <c r="N70" s="74">
        <f t="shared" si="2"/>
        <v>12.76666666645</v>
      </c>
      <c r="O70" s="74">
        <f t="shared" si="3"/>
        <v>12.76666666645</v>
      </c>
      <c r="P70" s="32">
        <f t="shared" si="9"/>
        <v>129</v>
      </c>
      <c r="Q70" s="32" t="e">
        <f>3*ROUNDUP(P70*(1+#REF!)/3,0)</f>
        <v>#REF!</v>
      </c>
      <c r="R70" s="32" t="e">
        <f>3*ROUNDUP(Q70*(1+#REF!)/3,0)</f>
        <v>#REF!</v>
      </c>
      <c r="U70">
        <f t="shared" si="4"/>
        <v>0</v>
      </c>
      <c r="V70">
        <f t="shared" si="5"/>
        <v>0</v>
      </c>
    </row>
    <row r="71" spans="1:2505" ht="18" customHeight="1" x14ac:dyDescent="0.25">
      <c r="A71" s="13"/>
      <c r="B71" s="358"/>
      <c r="C71" s="59" t="s">
        <v>16</v>
      </c>
      <c r="D71" s="205">
        <v>0</v>
      </c>
      <c r="E71" s="205">
        <v>0</v>
      </c>
      <c r="F71" s="14"/>
      <c r="G71" s="358"/>
      <c r="H71" s="59" t="s">
        <v>16</v>
      </c>
      <c r="I71" s="77">
        <v>18.66666666667</v>
      </c>
      <c r="J71" s="78">
        <f t="shared" si="0"/>
        <v>18.66666666667</v>
      </c>
      <c r="K71" s="73">
        <f t="shared" si="1"/>
        <v>18.66666666667</v>
      </c>
      <c r="L71" s="24"/>
      <c r="M71" s="74">
        <v>23.999999999650001</v>
      </c>
      <c r="N71" s="74">
        <f t="shared" si="2"/>
        <v>23.999999999650001</v>
      </c>
      <c r="O71" s="74">
        <f t="shared" si="3"/>
        <v>23.999999999650001</v>
      </c>
      <c r="P71" s="32">
        <f t="shared" si="9"/>
        <v>474</v>
      </c>
      <c r="Q71" s="32" t="e">
        <f>3*ROUNDUP(P71*(1+#REF!)/3,0)</f>
        <v>#REF!</v>
      </c>
      <c r="R71" s="32" t="e">
        <f>3*ROUNDUP(Q71*(1+#REF!)/3,0)</f>
        <v>#REF!</v>
      </c>
      <c r="U71">
        <f t="shared" si="4"/>
        <v>0</v>
      </c>
      <c r="V71">
        <f t="shared" si="5"/>
        <v>0</v>
      </c>
    </row>
    <row r="72" spans="1:2505" ht="18" customHeight="1" x14ac:dyDescent="0.25">
      <c r="A72" s="13"/>
      <c r="B72" s="358" t="s">
        <v>104</v>
      </c>
      <c r="C72" s="59" t="s">
        <v>14</v>
      </c>
      <c r="D72" s="205">
        <v>0</v>
      </c>
      <c r="E72" s="205">
        <v>0</v>
      </c>
      <c r="F72" s="14"/>
      <c r="G72" s="358" t="s">
        <v>104</v>
      </c>
      <c r="H72" s="59" t="s">
        <v>14</v>
      </c>
      <c r="I72" s="77">
        <v>6</v>
      </c>
      <c r="J72" s="78">
        <f t="shared" si="0"/>
        <v>6</v>
      </c>
      <c r="K72" s="73">
        <f t="shared" si="1"/>
        <v>6</v>
      </c>
      <c r="L72" s="24"/>
      <c r="M72" s="74">
        <v>9.6666666665999994</v>
      </c>
      <c r="N72" s="74">
        <f t="shared" si="2"/>
        <v>9.6666666665999994</v>
      </c>
      <c r="O72" s="74">
        <f t="shared" si="3"/>
        <v>9.6666666665999994</v>
      </c>
      <c r="P72" s="32">
        <f t="shared" si="9"/>
        <v>69</v>
      </c>
      <c r="Q72" s="32" t="e">
        <f>3*ROUNDUP(P72*(1+#REF!)/3,0)</f>
        <v>#REF!</v>
      </c>
      <c r="R72" s="32" t="e">
        <f>3*ROUNDUP(Q72*(1+#REF!)/3,0)</f>
        <v>#REF!</v>
      </c>
      <c r="U72">
        <f t="shared" si="4"/>
        <v>0</v>
      </c>
      <c r="V72">
        <f t="shared" si="5"/>
        <v>0</v>
      </c>
    </row>
    <row r="73" spans="1:2505" ht="18" customHeight="1" x14ac:dyDescent="0.25">
      <c r="A73" s="13"/>
      <c r="B73" s="358"/>
      <c r="C73" s="59" t="s">
        <v>16</v>
      </c>
      <c r="D73" s="205">
        <v>0</v>
      </c>
      <c r="E73" s="205">
        <v>0</v>
      </c>
      <c r="F73" s="14"/>
      <c r="G73" s="358"/>
      <c r="H73" s="59" t="s">
        <v>16</v>
      </c>
      <c r="I73" s="77">
        <v>2</v>
      </c>
      <c r="J73" s="78">
        <f t="shared" ref="J73:J75" si="10">+I73+D73</f>
        <v>2</v>
      </c>
      <c r="K73" s="73">
        <f t="shared" ref="K73:K113" si="11">J73+E73</f>
        <v>2</v>
      </c>
      <c r="L73" s="24"/>
      <c r="M73" s="74">
        <v>3</v>
      </c>
      <c r="N73" s="74">
        <f t="shared" ref="N73:N75" si="12">+(J73/I73)*M73</f>
        <v>3</v>
      </c>
      <c r="O73" s="74">
        <f t="shared" ref="O73:O75" si="13">+(K73/J73)*N73</f>
        <v>3</v>
      </c>
      <c r="P73" s="32">
        <f t="shared" si="9"/>
        <v>9</v>
      </c>
      <c r="Q73" s="32" t="e">
        <f>3*ROUNDUP(P73*(1+#REF!)/3,0)</f>
        <v>#REF!</v>
      </c>
      <c r="R73" s="32" t="e">
        <f>3*ROUNDUP(Q73*(1+#REF!)/3,0)</f>
        <v>#REF!</v>
      </c>
      <c r="U73">
        <f t="shared" ref="U73:U75" si="14">+J73/I73-1</f>
        <v>0</v>
      </c>
      <c r="V73">
        <f t="shared" ref="V73:V75" si="15">+K73/J73-1</f>
        <v>0</v>
      </c>
    </row>
    <row r="74" spans="1:2505" ht="18" customHeight="1" x14ac:dyDescent="0.25">
      <c r="A74" s="13"/>
      <c r="B74" s="358" t="s">
        <v>106</v>
      </c>
      <c r="C74" s="59" t="s">
        <v>14</v>
      </c>
      <c r="D74" s="205">
        <v>0</v>
      </c>
      <c r="E74" s="205">
        <v>0</v>
      </c>
      <c r="F74" s="14"/>
      <c r="G74" s="358" t="s">
        <v>106</v>
      </c>
      <c r="H74" s="59" t="s">
        <v>14</v>
      </c>
      <c r="I74" s="77">
        <v>2</v>
      </c>
      <c r="J74" s="78">
        <f t="shared" si="10"/>
        <v>2</v>
      </c>
      <c r="K74" s="73">
        <f t="shared" si="11"/>
        <v>2</v>
      </c>
      <c r="L74" s="24"/>
      <c r="M74" s="74">
        <v>2.6999999999200002</v>
      </c>
      <c r="N74" s="74">
        <f t="shared" si="12"/>
        <v>2.6999999999200002</v>
      </c>
      <c r="O74" s="74">
        <f t="shared" si="13"/>
        <v>2.6999999999200002</v>
      </c>
      <c r="P74" s="32">
        <f t="shared" si="9"/>
        <v>9</v>
      </c>
      <c r="Q74" s="32" t="e">
        <f>3*ROUNDUP(P74*(1+#REF!)/3,0)</f>
        <v>#REF!</v>
      </c>
      <c r="R74" s="32" t="e">
        <f>3*ROUNDUP(Q74*(1+#REF!)/3,0)</f>
        <v>#REF!</v>
      </c>
      <c r="U74">
        <f t="shared" si="14"/>
        <v>0</v>
      </c>
      <c r="V74">
        <f t="shared" si="15"/>
        <v>0</v>
      </c>
    </row>
    <row r="75" spans="1:2505" ht="18" customHeight="1" x14ac:dyDescent="0.25">
      <c r="A75" s="13"/>
      <c r="B75" s="358"/>
      <c r="C75" s="59" t="s">
        <v>16</v>
      </c>
      <c r="D75" s="205">
        <v>0</v>
      </c>
      <c r="E75" s="205">
        <v>0</v>
      </c>
      <c r="F75" s="14"/>
      <c r="G75" s="358"/>
      <c r="H75" s="59" t="s">
        <v>16</v>
      </c>
      <c r="I75" s="77">
        <v>9.6666666666700003</v>
      </c>
      <c r="J75" s="78">
        <f t="shared" si="10"/>
        <v>9.6666666666700003</v>
      </c>
      <c r="K75" s="73">
        <f t="shared" si="11"/>
        <v>9.6666666666700003</v>
      </c>
      <c r="L75" s="24"/>
      <c r="M75" s="74">
        <v>15.5666666665</v>
      </c>
      <c r="N75" s="74">
        <f t="shared" si="12"/>
        <v>15.5666666665</v>
      </c>
      <c r="O75" s="74">
        <f t="shared" si="13"/>
        <v>15.5666666665</v>
      </c>
      <c r="P75" s="32">
        <f t="shared" si="9"/>
        <v>168</v>
      </c>
      <c r="Q75" s="32" t="e">
        <f>3*ROUNDUP(P75*(1+#REF!)/3,0)</f>
        <v>#REF!</v>
      </c>
      <c r="R75" s="32" t="e">
        <f>3*ROUNDUP(Q75*(1+#REF!)/3,0)</f>
        <v>#REF!</v>
      </c>
      <c r="U75">
        <f t="shared" si="14"/>
        <v>0</v>
      </c>
      <c r="V75">
        <f t="shared" si="15"/>
        <v>0</v>
      </c>
    </row>
    <row r="76" spans="1:2505" ht="18" customHeight="1" x14ac:dyDescent="0.3">
      <c r="A76" s="13"/>
      <c r="B76" s="368" t="s">
        <v>192</v>
      </c>
      <c r="C76" s="368"/>
      <c r="D76" s="84"/>
      <c r="E76" s="84"/>
      <c r="F76" s="14"/>
      <c r="G76" s="368" t="s">
        <v>192</v>
      </c>
      <c r="H76" s="368"/>
      <c r="I76" s="76"/>
      <c r="J76" s="76"/>
      <c r="K76" s="24"/>
      <c r="L76" s="24"/>
    </row>
    <row r="77" spans="1:2505" s="28" customFormat="1" ht="18" customHeight="1" x14ac:dyDescent="0.25">
      <c r="A77" s="13"/>
      <c r="B77" s="358" t="s">
        <v>12</v>
      </c>
      <c r="C77" s="59" t="s">
        <v>14</v>
      </c>
      <c r="D77" s="82">
        <v>299</v>
      </c>
      <c r="E77" s="83">
        <v>322</v>
      </c>
      <c r="F77" s="13"/>
      <c r="G77" s="358" t="s">
        <v>12</v>
      </c>
      <c r="H77" s="59" t="s">
        <v>14</v>
      </c>
      <c r="I77" s="77">
        <v>3732.190474</v>
      </c>
      <c r="J77" s="78">
        <f>+I77+D77</f>
        <v>4031.190474</v>
      </c>
      <c r="K77" s="78">
        <f t="shared" si="11"/>
        <v>4353.190474</v>
      </c>
      <c r="L77"/>
      <c r="M77" s="78">
        <v>3482.4478177384603</v>
      </c>
      <c r="N77" s="74">
        <f t="shared" ref="N77:N94" si="16">+(J77/I77)*M77</f>
        <v>3761.4399819266482</v>
      </c>
      <c r="O77" s="74">
        <f t="shared" ref="O77:O94" si="17">+(K77/J77)*N77</f>
        <v>4061.8930818216204</v>
      </c>
      <c r="P77" s="33">
        <f t="shared" ref="P77:R88" si="18">+P8</f>
        <v>355501725</v>
      </c>
      <c r="Q77" s="33" t="e">
        <f t="shared" si="18"/>
        <v>#REF!</v>
      </c>
      <c r="R77" s="33" t="e">
        <f t="shared" si="18"/>
        <v>#REF!</v>
      </c>
      <c r="S77"/>
      <c r="T77"/>
      <c r="U77">
        <f t="shared" ref="U77:U94" si="19">+J77/I77-1</f>
        <v>8.0113810397127061E-2</v>
      </c>
      <c r="V77">
        <f t="shared" ref="V77:V94" si="20">+K77/J77-1</f>
        <v>7.9877148469368109E-2</v>
      </c>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c r="AMG77"/>
      <c r="AMH77"/>
      <c r="AMI77"/>
      <c r="AMJ77"/>
      <c r="AMK77"/>
      <c r="AML77"/>
      <c r="AMM77"/>
      <c r="AMN77"/>
      <c r="AMO77"/>
      <c r="AMP77"/>
      <c r="AMQ77"/>
      <c r="AMR77"/>
      <c r="AMS77"/>
      <c r="AMT77"/>
      <c r="AMU77"/>
      <c r="AMV77"/>
      <c r="AMW77"/>
      <c r="AMX77"/>
      <c r="AMY77"/>
      <c r="AMZ77"/>
      <c r="ANA77"/>
      <c r="ANB77"/>
      <c r="ANC77"/>
      <c r="AND77"/>
      <c r="ANE77"/>
      <c r="ANF77"/>
      <c r="ANG77"/>
      <c r="ANH77"/>
      <c r="ANI77"/>
      <c r="ANJ77"/>
      <c r="ANK77"/>
      <c r="ANL77"/>
      <c r="ANM77"/>
      <c r="ANN77"/>
      <c r="ANO77"/>
      <c r="ANP77"/>
      <c r="ANQ77"/>
      <c r="ANR77"/>
      <c r="ANS77"/>
      <c r="ANT77"/>
      <c r="ANU77"/>
      <c r="ANV77"/>
      <c r="ANW77"/>
      <c r="ANX77"/>
      <c r="ANY77"/>
      <c r="ANZ77"/>
      <c r="AOA77"/>
      <c r="AOB77"/>
      <c r="AOC77"/>
      <c r="AOD77"/>
      <c r="AOE77"/>
      <c r="AOF77"/>
      <c r="AOG77"/>
      <c r="AOH77"/>
      <c r="AOI77"/>
      <c r="AOJ77"/>
      <c r="AOK77"/>
      <c r="AOL77"/>
      <c r="AOM77"/>
      <c r="AON77"/>
      <c r="AOO77"/>
      <c r="AOP77"/>
      <c r="AOQ77"/>
      <c r="AOR77"/>
      <c r="AOS77"/>
      <c r="AOT77"/>
      <c r="AOU77"/>
      <c r="AOV77"/>
      <c r="AOW77"/>
      <c r="AOX77"/>
      <c r="AOY77"/>
      <c r="AOZ77"/>
      <c r="APA77"/>
      <c r="APB77"/>
      <c r="APC77"/>
      <c r="APD77"/>
      <c r="APE77"/>
      <c r="APF77"/>
      <c r="APG77"/>
      <c r="APH77"/>
      <c r="API77"/>
      <c r="APJ77"/>
      <c r="APK77"/>
      <c r="APL77"/>
      <c r="APM77"/>
      <c r="APN77"/>
      <c r="APO77"/>
      <c r="APP77"/>
      <c r="APQ77"/>
      <c r="APR77"/>
      <c r="APS77"/>
      <c r="APT77"/>
      <c r="APU77"/>
      <c r="APV77"/>
      <c r="APW77"/>
      <c r="APX77"/>
      <c r="APY77"/>
      <c r="APZ77"/>
      <c r="AQA77"/>
      <c r="AQB77"/>
      <c r="AQC77"/>
      <c r="AQD77"/>
      <c r="AQE77"/>
      <c r="AQF77"/>
      <c r="AQG77"/>
      <c r="AQH77"/>
      <c r="AQI77"/>
      <c r="AQJ77"/>
      <c r="AQK77"/>
      <c r="AQL77"/>
      <c r="AQM77"/>
      <c r="AQN77"/>
      <c r="AQO77"/>
      <c r="AQP77"/>
      <c r="AQQ77"/>
      <c r="AQR77"/>
      <c r="AQS77"/>
      <c r="AQT77"/>
      <c r="AQU77"/>
      <c r="AQV77"/>
      <c r="AQW77"/>
      <c r="AQX77"/>
      <c r="AQY77"/>
      <c r="AQZ77"/>
      <c r="ARA77"/>
      <c r="ARB77"/>
      <c r="ARC77"/>
      <c r="ARD77"/>
      <c r="ARE77"/>
      <c r="ARF77"/>
      <c r="ARG77"/>
      <c r="ARH77"/>
      <c r="ARI77"/>
      <c r="ARJ77"/>
      <c r="ARK77"/>
      <c r="ARL77"/>
      <c r="ARM77"/>
      <c r="ARN77"/>
      <c r="ARO77"/>
      <c r="ARP77"/>
      <c r="ARQ77"/>
      <c r="ARR77"/>
      <c r="ARS77"/>
      <c r="ART77"/>
      <c r="ARU77"/>
      <c r="ARV77"/>
      <c r="ARW77"/>
      <c r="ARX77"/>
      <c r="ARY77"/>
      <c r="ARZ77"/>
      <c r="ASA77"/>
      <c r="ASB77"/>
      <c r="ASC77"/>
      <c r="ASD77"/>
      <c r="ASE77"/>
      <c r="ASF77"/>
      <c r="ASG77"/>
      <c r="ASH77"/>
      <c r="ASI77"/>
      <c r="ASJ77"/>
      <c r="ASK77"/>
      <c r="ASL77"/>
      <c r="ASM77"/>
      <c r="ASN77"/>
      <c r="ASO77"/>
      <c r="ASP77"/>
      <c r="ASQ77"/>
      <c r="ASR77"/>
      <c r="ASS77"/>
      <c r="AST77"/>
      <c r="ASU77"/>
      <c r="ASV77"/>
      <c r="ASW77"/>
      <c r="ASX77"/>
      <c r="ASY77"/>
      <c r="ASZ77"/>
      <c r="ATA77"/>
      <c r="ATB77"/>
      <c r="ATC77"/>
      <c r="ATD77"/>
      <c r="ATE77"/>
      <c r="ATF77"/>
      <c r="ATG77"/>
      <c r="ATH77"/>
      <c r="ATI77"/>
      <c r="ATJ77"/>
      <c r="ATK77"/>
      <c r="ATL77"/>
      <c r="ATM77"/>
      <c r="ATN77"/>
      <c r="ATO77"/>
      <c r="ATP77"/>
      <c r="ATQ77"/>
      <c r="ATR77"/>
      <c r="ATS77"/>
      <c r="ATT77"/>
      <c r="ATU77"/>
      <c r="ATV77"/>
      <c r="ATW77"/>
      <c r="ATX77"/>
      <c r="ATY77"/>
      <c r="ATZ77"/>
      <c r="AUA77"/>
      <c r="AUB77"/>
      <c r="AUC77"/>
      <c r="AUD77"/>
      <c r="AUE77"/>
      <c r="AUF77"/>
      <c r="AUG77"/>
      <c r="AUH77"/>
      <c r="AUI77"/>
      <c r="AUJ77"/>
      <c r="AUK77"/>
      <c r="AUL77"/>
      <c r="AUM77"/>
      <c r="AUN77"/>
      <c r="AUO77"/>
      <c r="AUP77"/>
      <c r="AUQ77"/>
      <c r="AUR77"/>
      <c r="AUS77"/>
      <c r="AUT77"/>
      <c r="AUU77"/>
      <c r="AUV77"/>
      <c r="AUW77"/>
      <c r="AUX77"/>
      <c r="AUY77"/>
      <c r="AUZ77"/>
      <c r="AVA77"/>
      <c r="AVB77"/>
      <c r="AVC77"/>
      <c r="AVD77"/>
      <c r="AVE77"/>
      <c r="AVF77"/>
      <c r="AVG77"/>
      <c r="AVH77"/>
      <c r="AVI77"/>
      <c r="AVJ77"/>
      <c r="AVK77"/>
      <c r="AVL77"/>
      <c r="AVM77"/>
      <c r="AVN77"/>
      <c r="AVO77"/>
      <c r="AVP77"/>
      <c r="AVQ77"/>
      <c r="AVR77"/>
      <c r="AVS77"/>
      <c r="AVT77"/>
      <c r="AVU77"/>
      <c r="AVV77"/>
      <c r="AVW77"/>
      <c r="AVX77"/>
      <c r="AVY77"/>
      <c r="AVZ77"/>
      <c r="AWA77"/>
      <c r="AWB77"/>
      <c r="AWC77"/>
      <c r="AWD77"/>
      <c r="AWE77"/>
      <c r="AWF77"/>
      <c r="AWG77"/>
      <c r="AWH77"/>
      <c r="AWI77"/>
      <c r="AWJ77"/>
      <c r="AWK77"/>
      <c r="AWL77"/>
      <c r="AWM77"/>
      <c r="AWN77"/>
      <c r="AWO77"/>
      <c r="AWP77"/>
      <c r="AWQ77"/>
      <c r="AWR77"/>
      <c r="AWS77"/>
      <c r="AWT77"/>
      <c r="AWU77"/>
      <c r="AWV77"/>
      <c r="AWW77"/>
      <c r="AWX77"/>
      <c r="AWY77"/>
      <c r="AWZ77"/>
      <c r="AXA77"/>
      <c r="AXB77"/>
      <c r="AXC77"/>
      <c r="AXD77"/>
      <c r="AXE77"/>
      <c r="AXF77"/>
      <c r="AXG77"/>
      <c r="AXH77"/>
      <c r="AXI77"/>
      <c r="AXJ77"/>
      <c r="AXK77"/>
      <c r="AXL77"/>
      <c r="AXM77"/>
      <c r="AXN77"/>
      <c r="AXO77"/>
      <c r="AXP77"/>
      <c r="AXQ77"/>
      <c r="AXR77"/>
      <c r="AXS77"/>
      <c r="AXT77"/>
      <c r="AXU77"/>
      <c r="AXV77"/>
      <c r="AXW77"/>
      <c r="AXX77"/>
      <c r="AXY77"/>
      <c r="AXZ77"/>
      <c r="AYA77"/>
      <c r="AYB77"/>
      <c r="AYC77"/>
      <c r="AYD77"/>
      <c r="AYE77"/>
      <c r="AYF77"/>
      <c r="AYG77"/>
      <c r="AYH77"/>
      <c r="AYI77"/>
      <c r="AYJ77"/>
      <c r="AYK77"/>
      <c r="AYL77"/>
      <c r="AYM77"/>
      <c r="AYN77"/>
      <c r="AYO77"/>
      <c r="AYP77"/>
      <c r="AYQ77"/>
      <c r="AYR77"/>
      <c r="AYS77"/>
      <c r="AYT77"/>
      <c r="AYU77"/>
      <c r="AYV77"/>
      <c r="AYW77"/>
      <c r="AYX77"/>
      <c r="AYY77"/>
      <c r="AYZ77"/>
      <c r="AZA77"/>
      <c r="AZB77"/>
      <c r="AZC77"/>
      <c r="AZD77"/>
      <c r="AZE77"/>
      <c r="AZF77"/>
      <c r="AZG77"/>
      <c r="AZH77"/>
      <c r="AZI77"/>
      <c r="AZJ77"/>
      <c r="AZK77"/>
      <c r="AZL77"/>
      <c r="AZM77"/>
      <c r="AZN77"/>
      <c r="AZO77"/>
      <c r="AZP77"/>
      <c r="AZQ77"/>
      <c r="AZR77"/>
      <c r="AZS77"/>
      <c r="AZT77"/>
      <c r="AZU77"/>
      <c r="AZV77"/>
      <c r="AZW77"/>
      <c r="AZX77"/>
      <c r="AZY77"/>
      <c r="AZZ77"/>
      <c r="BAA77"/>
      <c r="BAB77"/>
      <c r="BAC77"/>
      <c r="BAD77"/>
      <c r="BAE77"/>
      <c r="BAF77"/>
      <c r="BAG77"/>
      <c r="BAH77"/>
      <c r="BAI77"/>
      <c r="BAJ77"/>
      <c r="BAK77"/>
      <c r="BAL77"/>
      <c r="BAM77"/>
      <c r="BAN77"/>
      <c r="BAO77"/>
      <c r="BAP77"/>
      <c r="BAQ77"/>
      <c r="BAR77"/>
      <c r="BAS77"/>
      <c r="BAT77"/>
      <c r="BAU77"/>
      <c r="BAV77"/>
      <c r="BAW77"/>
      <c r="BAX77"/>
      <c r="BAY77"/>
      <c r="BAZ77"/>
      <c r="BBA77"/>
      <c r="BBB77"/>
      <c r="BBC77"/>
      <c r="BBD77"/>
      <c r="BBE77"/>
      <c r="BBF77"/>
      <c r="BBG77"/>
      <c r="BBH77"/>
      <c r="BBI77"/>
      <c r="BBJ77"/>
      <c r="BBK77"/>
      <c r="BBL77"/>
      <c r="BBM77"/>
      <c r="BBN77"/>
      <c r="BBO77"/>
      <c r="BBP77"/>
      <c r="BBQ77"/>
      <c r="BBR77"/>
      <c r="BBS77"/>
      <c r="BBT77"/>
      <c r="BBU77"/>
      <c r="BBV77"/>
      <c r="BBW77"/>
      <c r="BBX77"/>
      <c r="BBY77"/>
      <c r="BBZ77"/>
      <c r="BCA77"/>
      <c r="BCB77"/>
      <c r="BCC77"/>
      <c r="BCD77"/>
      <c r="BCE77"/>
      <c r="BCF77"/>
      <c r="BCG77"/>
      <c r="BCH77"/>
      <c r="BCI77"/>
      <c r="BCJ77"/>
      <c r="BCK77"/>
      <c r="BCL77"/>
      <c r="BCM77"/>
      <c r="BCN77"/>
      <c r="BCO77"/>
      <c r="BCP77"/>
      <c r="BCQ77"/>
      <c r="BCR77"/>
      <c r="BCS77"/>
      <c r="BCT77"/>
      <c r="BCU77"/>
      <c r="BCV77"/>
      <c r="BCW77"/>
      <c r="BCX77"/>
      <c r="BCY77"/>
      <c r="BCZ77"/>
      <c r="BDA77"/>
      <c r="BDB77"/>
      <c r="BDC77"/>
      <c r="BDD77"/>
      <c r="BDE77"/>
      <c r="BDF77"/>
      <c r="BDG77"/>
      <c r="BDH77"/>
      <c r="BDI77"/>
      <c r="BDJ77"/>
      <c r="BDK77"/>
      <c r="BDL77"/>
      <c r="BDM77"/>
      <c r="BDN77"/>
      <c r="BDO77"/>
      <c r="BDP77"/>
      <c r="BDQ77"/>
      <c r="BDR77"/>
      <c r="BDS77"/>
      <c r="BDT77"/>
      <c r="BDU77"/>
      <c r="BDV77"/>
      <c r="BDW77"/>
      <c r="BDX77"/>
      <c r="BDY77"/>
      <c r="BDZ77"/>
      <c r="BEA77"/>
      <c r="BEB77"/>
      <c r="BEC77"/>
      <c r="BED77"/>
      <c r="BEE77"/>
      <c r="BEF77"/>
      <c r="BEG77"/>
      <c r="BEH77"/>
      <c r="BEI77"/>
      <c r="BEJ77"/>
      <c r="BEK77"/>
      <c r="BEL77"/>
      <c r="BEM77"/>
      <c r="BEN77"/>
      <c r="BEO77"/>
      <c r="BEP77"/>
      <c r="BEQ77"/>
      <c r="BER77"/>
      <c r="BES77"/>
      <c r="BET77"/>
      <c r="BEU77"/>
      <c r="BEV77"/>
      <c r="BEW77"/>
      <c r="BEX77"/>
      <c r="BEY77"/>
      <c r="BEZ77"/>
      <c r="BFA77"/>
      <c r="BFB77"/>
      <c r="BFC77"/>
      <c r="BFD77"/>
      <c r="BFE77"/>
      <c r="BFF77"/>
      <c r="BFG77"/>
      <c r="BFH77"/>
      <c r="BFI77"/>
      <c r="BFJ77"/>
      <c r="BFK77"/>
      <c r="BFL77"/>
      <c r="BFM77"/>
      <c r="BFN77"/>
      <c r="BFO77"/>
      <c r="BFP77"/>
      <c r="BFQ77"/>
      <c r="BFR77"/>
      <c r="BFS77"/>
      <c r="BFT77"/>
      <c r="BFU77"/>
      <c r="BFV77"/>
      <c r="BFW77"/>
      <c r="BFX77"/>
      <c r="BFY77"/>
      <c r="BFZ77"/>
      <c r="BGA77"/>
      <c r="BGB77"/>
      <c r="BGC77"/>
      <c r="BGD77"/>
      <c r="BGE77"/>
      <c r="BGF77"/>
      <c r="BGG77"/>
      <c r="BGH77"/>
      <c r="BGI77"/>
      <c r="BGJ77"/>
      <c r="BGK77"/>
      <c r="BGL77"/>
      <c r="BGM77"/>
      <c r="BGN77"/>
      <c r="BGO77"/>
      <c r="BGP77"/>
      <c r="BGQ77"/>
      <c r="BGR77"/>
      <c r="BGS77"/>
      <c r="BGT77"/>
      <c r="BGU77"/>
      <c r="BGV77"/>
      <c r="BGW77"/>
      <c r="BGX77"/>
      <c r="BGY77"/>
      <c r="BGZ77"/>
      <c r="BHA77"/>
      <c r="BHB77"/>
      <c r="BHC77"/>
      <c r="BHD77"/>
      <c r="BHE77"/>
      <c r="BHF77"/>
      <c r="BHG77"/>
      <c r="BHH77"/>
      <c r="BHI77"/>
      <c r="BHJ77"/>
      <c r="BHK77"/>
      <c r="BHL77"/>
      <c r="BHM77"/>
      <c r="BHN77"/>
      <c r="BHO77"/>
      <c r="BHP77"/>
      <c r="BHQ77"/>
      <c r="BHR77"/>
      <c r="BHS77"/>
      <c r="BHT77"/>
      <c r="BHU77"/>
      <c r="BHV77"/>
      <c r="BHW77"/>
      <c r="BHX77"/>
      <c r="BHY77"/>
      <c r="BHZ77"/>
      <c r="BIA77"/>
      <c r="BIB77"/>
      <c r="BIC77"/>
      <c r="BID77"/>
      <c r="BIE77"/>
      <c r="BIF77"/>
      <c r="BIG77"/>
      <c r="BIH77"/>
      <c r="BII77"/>
      <c r="BIJ77"/>
      <c r="BIK77"/>
      <c r="BIL77"/>
      <c r="BIM77"/>
      <c r="BIN77"/>
      <c r="BIO77"/>
      <c r="BIP77"/>
      <c r="BIQ77"/>
      <c r="BIR77"/>
      <c r="BIS77"/>
      <c r="BIT77"/>
      <c r="BIU77"/>
      <c r="BIV77"/>
      <c r="BIW77"/>
      <c r="BIX77"/>
      <c r="BIY77"/>
      <c r="BIZ77"/>
      <c r="BJA77"/>
      <c r="BJB77"/>
      <c r="BJC77"/>
      <c r="BJD77"/>
      <c r="BJE77"/>
      <c r="BJF77"/>
      <c r="BJG77"/>
      <c r="BJH77"/>
      <c r="BJI77"/>
      <c r="BJJ77"/>
      <c r="BJK77"/>
      <c r="BJL77"/>
      <c r="BJM77"/>
      <c r="BJN77"/>
      <c r="BJO77"/>
      <c r="BJP77"/>
      <c r="BJQ77"/>
      <c r="BJR77"/>
      <c r="BJS77"/>
      <c r="BJT77"/>
      <c r="BJU77"/>
      <c r="BJV77"/>
      <c r="BJW77"/>
      <c r="BJX77"/>
      <c r="BJY77"/>
      <c r="BJZ77"/>
      <c r="BKA77"/>
      <c r="BKB77"/>
      <c r="BKC77"/>
      <c r="BKD77"/>
      <c r="BKE77"/>
      <c r="BKF77"/>
      <c r="BKG77"/>
      <c r="BKH77"/>
      <c r="BKI77"/>
      <c r="BKJ77"/>
      <c r="BKK77"/>
      <c r="BKL77"/>
      <c r="BKM77"/>
      <c r="BKN77"/>
      <c r="BKO77"/>
      <c r="BKP77"/>
      <c r="BKQ77"/>
      <c r="BKR77"/>
      <c r="BKS77"/>
      <c r="BKT77"/>
      <c r="BKU77"/>
      <c r="BKV77"/>
      <c r="BKW77"/>
      <c r="BKX77"/>
      <c r="BKY77"/>
      <c r="BKZ77"/>
      <c r="BLA77"/>
      <c r="BLB77"/>
      <c r="BLC77"/>
      <c r="BLD77"/>
      <c r="BLE77"/>
      <c r="BLF77"/>
      <c r="BLG77"/>
      <c r="BLH77"/>
      <c r="BLI77"/>
      <c r="BLJ77"/>
      <c r="BLK77"/>
      <c r="BLL77"/>
      <c r="BLM77"/>
      <c r="BLN77"/>
      <c r="BLO77"/>
      <c r="BLP77"/>
      <c r="BLQ77"/>
      <c r="BLR77"/>
      <c r="BLS77"/>
      <c r="BLT77"/>
      <c r="BLU77"/>
      <c r="BLV77"/>
      <c r="BLW77"/>
      <c r="BLX77"/>
      <c r="BLY77"/>
      <c r="BLZ77"/>
      <c r="BMA77"/>
      <c r="BMB77"/>
      <c r="BMC77"/>
      <c r="BMD77"/>
      <c r="BME77"/>
      <c r="BMF77"/>
      <c r="BMG77"/>
      <c r="BMH77"/>
      <c r="BMI77"/>
      <c r="BMJ77"/>
      <c r="BMK77"/>
      <c r="BML77"/>
      <c r="BMM77"/>
      <c r="BMN77"/>
      <c r="BMO77"/>
      <c r="BMP77"/>
      <c r="BMQ77"/>
      <c r="BMR77"/>
      <c r="BMS77"/>
      <c r="BMT77"/>
      <c r="BMU77"/>
      <c r="BMV77"/>
      <c r="BMW77"/>
      <c r="BMX77"/>
      <c r="BMY77"/>
      <c r="BMZ77"/>
      <c r="BNA77"/>
      <c r="BNB77"/>
      <c r="BNC77"/>
      <c r="BND77"/>
      <c r="BNE77"/>
      <c r="BNF77"/>
      <c r="BNG77"/>
      <c r="BNH77"/>
      <c r="BNI77"/>
      <c r="BNJ77"/>
      <c r="BNK77"/>
      <c r="BNL77"/>
      <c r="BNM77"/>
      <c r="BNN77"/>
      <c r="BNO77"/>
      <c r="BNP77"/>
      <c r="BNQ77"/>
      <c r="BNR77"/>
      <c r="BNS77"/>
      <c r="BNT77"/>
      <c r="BNU77"/>
      <c r="BNV77"/>
      <c r="BNW77"/>
      <c r="BNX77"/>
      <c r="BNY77"/>
      <c r="BNZ77"/>
      <c r="BOA77"/>
      <c r="BOB77"/>
      <c r="BOC77"/>
      <c r="BOD77"/>
      <c r="BOE77"/>
      <c r="BOF77"/>
      <c r="BOG77"/>
      <c r="BOH77"/>
      <c r="BOI77"/>
      <c r="BOJ77"/>
      <c r="BOK77"/>
      <c r="BOL77"/>
      <c r="BOM77"/>
      <c r="BON77"/>
      <c r="BOO77"/>
      <c r="BOP77"/>
      <c r="BOQ77"/>
      <c r="BOR77"/>
      <c r="BOS77"/>
      <c r="BOT77"/>
      <c r="BOU77"/>
      <c r="BOV77"/>
      <c r="BOW77"/>
      <c r="BOX77"/>
      <c r="BOY77"/>
      <c r="BOZ77"/>
      <c r="BPA77"/>
      <c r="BPB77"/>
      <c r="BPC77"/>
      <c r="BPD77"/>
      <c r="BPE77"/>
      <c r="BPF77"/>
      <c r="BPG77"/>
      <c r="BPH77"/>
      <c r="BPI77"/>
      <c r="BPJ77"/>
      <c r="BPK77"/>
      <c r="BPL77"/>
      <c r="BPM77"/>
      <c r="BPN77"/>
      <c r="BPO77"/>
      <c r="BPP77"/>
      <c r="BPQ77"/>
      <c r="BPR77"/>
      <c r="BPS77"/>
      <c r="BPT77"/>
      <c r="BPU77"/>
      <c r="BPV77"/>
      <c r="BPW77"/>
      <c r="BPX77"/>
      <c r="BPY77"/>
      <c r="BPZ77"/>
      <c r="BQA77"/>
      <c r="BQB77"/>
      <c r="BQC77"/>
      <c r="BQD77"/>
      <c r="BQE77"/>
      <c r="BQF77"/>
      <c r="BQG77"/>
      <c r="BQH77"/>
      <c r="BQI77"/>
      <c r="BQJ77"/>
      <c r="BQK77"/>
      <c r="BQL77"/>
      <c r="BQM77"/>
      <c r="BQN77"/>
      <c r="BQO77"/>
      <c r="BQP77"/>
      <c r="BQQ77"/>
      <c r="BQR77"/>
      <c r="BQS77"/>
      <c r="BQT77"/>
      <c r="BQU77"/>
      <c r="BQV77"/>
      <c r="BQW77"/>
      <c r="BQX77"/>
      <c r="BQY77"/>
      <c r="BQZ77"/>
      <c r="BRA77"/>
      <c r="BRB77"/>
      <c r="BRC77"/>
      <c r="BRD77"/>
      <c r="BRE77"/>
      <c r="BRF77"/>
      <c r="BRG77"/>
      <c r="BRH77"/>
      <c r="BRI77"/>
      <c r="BRJ77"/>
      <c r="BRK77"/>
      <c r="BRL77"/>
      <c r="BRM77"/>
      <c r="BRN77"/>
      <c r="BRO77"/>
      <c r="BRP77"/>
      <c r="BRQ77"/>
      <c r="BRR77"/>
      <c r="BRS77"/>
      <c r="BRT77"/>
      <c r="BRU77"/>
      <c r="BRV77"/>
      <c r="BRW77"/>
      <c r="BRX77"/>
      <c r="BRY77"/>
      <c r="BRZ77"/>
      <c r="BSA77"/>
      <c r="BSB77"/>
      <c r="BSC77"/>
      <c r="BSD77"/>
      <c r="BSE77"/>
      <c r="BSF77"/>
      <c r="BSG77"/>
      <c r="BSH77"/>
      <c r="BSI77"/>
      <c r="BSJ77"/>
      <c r="BSK77"/>
      <c r="BSL77"/>
      <c r="BSM77"/>
      <c r="BSN77"/>
      <c r="BSO77"/>
      <c r="BSP77"/>
      <c r="BSQ77"/>
      <c r="BSR77"/>
      <c r="BSS77"/>
      <c r="BST77"/>
      <c r="BSU77"/>
      <c r="BSV77"/>
      <c r="BSW77"/>
      <c r="BSX77"/>
      <c r="BSY77"/>
      <c r="BSZ77"/>
      <c r="BTA77"/>
      <c r="BTB77"/>
      <c r="BTC77"/>
      <c r="BTD77"/>
      <c r="BTE77"/>
      <c r="BTF77"/>
      <c r="BTG77"/>
      <c r="BTH77"/>
      <c r="BTI77"/>
      <c r="BTJ77"/>
      <c r="BTK77"/>
      <c r="BTL77"/>
      <c r="BTM77"/>
      <c r="BTN77"/>
      <c r="BTO77"/>
      <c r="BTP77"/>
      <c r="BTQ77"/>
      <c r="BTR77"/>
      <c r="BTS77"/>
      <c r="BTT77"/>
      <c r="BTU77"/>
      <c r="BTV77"/>
      <c r="BTW77"/>
      <c r="BTX77"/>
      <c r="BTY77"/>
      <c r="BTZ77"/>
      <c r="BUA77"/>
      <c r="BUB77"/>
      <c r="BUC77"/>
      <c r="BUD77"/>
      <c r="BUE77"/>
      <c r="BUF77"/>
      <c r="BUG77"/>
      <c r="BUH77"/>
      <c r="BUI77"/>
      <c r="BUJ77"/>
      <c r="BUK77"/>
      <c r="BUL77"/>
      <c r="BUM77"/>
      <c r="BUN77"/>
      <c r="BUO77"/>
      <c r="BUP77"/>
      <c r="BUQ77"/>
      <c r="BUR77"/>
      <c r="BUS77"/>
      <c r="BUT77"/>
      <c r="BUU77"/>
      <c r="BUV77"/>
      <c r="BUW77"/>
      <c r="BUX77"/>
      <c r="BUY77"/>
      <c r="BUZ77"/>
      <c r="BVA77"/>
      <c r="BVB77"/>
      <c r="BVC77"/>
      <c r="BVD77"/>
      <c r="BVE77"/>
      <c r="BVF77"/>
      <c r="BVG77"/>
      <c r="BVH77"/>
      <c r="BVI77"/>
      <c r="BVJ77"/>
      <c r="BVK77"/>
      <c r="BVL77"/>
      <c r="BVM77"/>
      <c r="BVN77"/>
      <c r="BVO77"/>
      <c r="BVP77"/>
      <c r="BVQ77"/>
      <c r="BVR77"/>
      <c r="BVS77"/>
      <c r="BVT77"/>
      <c r="BVU77"/>
      <c r="BVV77"/>
      <c r="BVW77"/>
      <c r="BVX77"/>
      <c r="BVY77"/>
      <c r="BVZ77"/>
      <c r="BWA77"/>
      <c r="BWB77"/>
      <c r="BWC77"/>
      <c r="BWD77"/>
      <c r="BWE77"/>
      <c r="BWF77"/>
      <c r="BWG77"/>
      <c r="BWH77"/>
      <c r="BWI77"/>
      <c r="BWJ77"/>
      <c r="BWK77"/>
      <c r="BWL77"/>
      <c r="BWM77"/>
      <c r="BWN77"/>
      <c r="BWO77"/>
      <c r="BWP77"/>
      <c r="BWQ77"/>
      <c r="BWR77"/>
      <c r="BWS77"/>
      <c r="BWT77"/>
      <c r="BWU77"/>
      <c r="BWV77"/>
      <c r="BWW77"/>
      <c r="BWX77"/>
      <c r="BWY77"/>
      <c r="BWZ77"/>
      <c r="BXA77"/>
      <c r="BXB77"/>
      <c r="BXC77"/>
      <c r="BXD77"/>
      <c r="BXE77"/>
      <c r="BXF77"/>
      <c r="BXG77"/>
      <c r="BXH77"/>
      <c r="BXI77"/>
      <c r="BXJ77"/>
      <c r="BXK77"/>
      <c r="BXL77"/>
      <c r="BXM77"/>
      <c r="BXN77"/>
      <c r="BXO77"/>
      <c r="BXP77"/>
      <c r="BXQ77"/>
      <c r="BXR77"/>
      <c r="BXS77"/>
      <c r="BXT77"/>
      <c r="BXU77"/>
      <c r="BXV77"/>
      <c r="BXW77"/>
      <c r="BXX77"/>
      <c r="BXY77"/>
      <c r="BXZ77"/>
      <c r="BYA77"/>
      <c r="BYB77"/>
      <c r="BYC77"/>
      <c r="BYD77"/>
      <c r="BYE77"/>
      <c r="BYF77"/>
      <c r="BYG77"/>
      <c r="BYH77"/>
      <c r="BYI77"/>
      <c r="BYJ77"/>
      <c r="BYK77"/>
      <c r="BYL77"/>
      <c r="BYM77"/>
      <c r="BYN77"/>
      <c r="BYO77"/>
      <c r="BYP77"/>
      <c r="BYQ77"/>
      <c r="BYR77"/>
      <c r="BYS77"/>
      <c r="BYT77"/>
      <c r="BYU77"/>
      <c r="BYV77"/>
      <c r="BYW77"/>
      <c r="BYX77"/>
      <c r="BYY77"/>
      <c r="BYZ77"/>
      <c r="BZA77"/>
      <c r="BZB77"/>
      <c r="BZC77"/>
      <c r="BZD77"/>
      <c r="BZE77"/>
      <c r="BZF77"/>
      <c r="BZG77"/>
      <c r="BZH77"/>
      <c r="BZI77"/>
      <c r="BZJ77"/>
      <c r="BZK77"/>
      <c r="BZL77"/>
      <c r="BZM77"/>
      <c r="BZN77"/>
      <c r="BZO77"/>
      <c r="BZP77"/>
      <c r="BZQ77"/>
      <c r="BZR77"/>
      <c r="BZS77"/>
      <c r="BZT77"/>
      <c r="BZU77"/>
      <c r="BZV77"/>
      <c r="BZW77"/>
      <c r="BZX77"/>
      <c r="BZY77"/>
      <c r="BZZ77"/>
      <c r="CAA77"/>
      <c r="CAB77"/>
      <c r="CAC77"/>
      <c r="CAD77"/>
      <c r="CAE77"/>
      <c r="CAF77"/>
      <c r="CAG77"/>
      <c r="CAH77"/>
      <c r="CAI77"/>
      <c r="CAJ77"/>
      <c r="CAK77"/>
      <c r="CAL77"/>
      <c r="CAM77"/>
      <c r="CAN77"/>
      <c r="CAO77"/>
      <c r="CAP77"/>
      <c r="CAQ77"/>
      <c r="CAR77"/>
      <c r="CAS77"/>
      <c r="CAT77"/>
      <c r="CAU77"/>
      <c r="CAV77"/>
      <c r="CAW77"/>
      <c r="CAX77"/>
      <c r="CAY77"/>
      <c r="CAZ77"/>
      <c r="CBA77"/>
      <c r="CBB77"/>
      <c r="CBC77"/>
      <c r="CBD77"/>
      <c r="CBE77"/>
      <c r="CBF77"/>
      <c r="CBG77"/>
      <c r="CBH77"/>
      <c r="CBI77"/>
      <c r="CBJ77"/>
      <c r="CBK77"/>
      <c r="CBL77"/>
      <c r="CBM77"/>
      <c r="CBN77"/>
      <c r="CBO77"/>
      <c r="CBP77"/>
      <c r="CBQ77"/>
      <c r="CBR77"/>
      <c r="CBS77"/>
      <c r="CBT77"/>
      <c r="CBU77"/>
      <c r="CBV77"/>
      <c r="CBW77"/>
      <c r="CBX77"/>
      <c r="CBY77"/>
      <c r="CBZ77"/>
      <c r="CCA77"/>
      <c r="CCB77"/>
      <c r="CCC77"/>
      <c r="CCD77"/>
      <c r="CCE77"/>
      <c r="CCF77"/>
      <c r="CCG77"/>
      <c r="CCH77"/>
      <c r="CCI77"/>
      <c r="CCJ77"/>
      <c r="CCK77"/>
      <c r="CCL77"/>
      <c r="CCM77"/>
      <c r="CCN77"/>
      <c r="CCO77"/>
      <c r="CCP77"/>
      <c r="CCQ77"/>
      <c r="CCR77"/>
      <c r="CCS77"/>
      <c r="CCT77"/>
      <c r="CCU77"/>
      <c r="CCV77"/>
      <c r="CCW77"/>
      <c r="CCX77"/>
      <c r="CCY77"/>
      <c r="CCZ77"/>
      <c r="CDA77"/>
      <c r="CDB77"/>
      <c r="CDC77"/>
      <c r="CDD77"/>
      <c r="CDE77"/>
      <c r="CDF77"/>
      <c r="CDG77"/>
      <c r="CDH77"/>
      <c r="CDI77"/>
      <c r="CDJ77"/>
      <c r="CDK77"/>
      <c r="CDL77"/>
      <c r="CDM77"/>
      <c r="CDN77"/>
      <c r="CDO77"/>
      <c r="CDP77"/>
      <c r="CDQ77"/>
      <c r="CDR77"/>
      <c r="CDS77"/>
      <c r="CDT77"/>
      <c r="CDU77"/>
      <c r="CDV77"/>
      <c r="CDW77"/>
      <c r="CDX77"/>
      <c r="CDY77"/>
      <c r="CDZ77"/>
      <c r="CEA77"/>
      <c r="CEB77"/>
      <c r="CEC77"/>
      <c r="CED77"/>
      <c r="CEE77"/>
      <c r="CEF77"/>
      <c r="CEG77"/>
      <c r="CEH77"/>
      <c r="CEI77"/>
      <c r="CEJ77"/>
      <c r="CEK77"/>
      <c r="CEL77"/>
      <c r="CEM77"/>
      <c r="CEN77"/>
      <c r="CEO77"/>
      <c r="CEP77"/>
      <c r="CEQ77"/>
      <c r="CER77"/>
      <c r="CES77"/>
      <c r="CET77"/>
      <c r="CEU77"/>
      <c r="CEV77"/>
      <c r="CEW77"/>
      <c r="CEX77"/>
      <c r="CEY77"/>
      <c r="CEZ77"/>
      <c r="CFA77"/>
      <c r="CFB77"/>
      <c r="CFC77"/>
      <c r="CFD77"/>
      <c r="CFE77"/>
      <c r="CFF77"/>
      <c r="CFG77"/>
      <c r="CFH77"/>
      <c r="CFI77"/>
      <c r="CFJ77"/>
      <c r="CFK77"/>
      <c r="CFL77"/>
      <c r="CFM77"/>
      <c r="CFN77"/>
      <c r="CFO77"/>
      <c r="CFP77"/>
      <c r="CFQ77"/>
      <c r="CFR77"/>
      <c r="CFS77"/>
      <c r="CFT77"/>
      <c r="CFU77"/>
      <c r="CFV77"/>
      <c r="CFW77"/>
      <c r="CFX77"/>
      <c r="CFY77"/>
      <c r="CFZ77"/>
      <c r="CGA77"/>
      <c r="CGB77"/>
      <c r="CGC77"/>
      <c r="CGD77"/>
      <c r="CGE77"/>
      <c r="CGF77"/>
      <c r="CGG77"/>
      <c r="CGH77"/>
      <c r="CGI77"/>
      <c r="CGJ77"/>
      <c r="CGK77"/>
      <c r="CGL77"/>
      <c r="CGM77"/>
      <c r="CGN77"/>
      <c r="CGO77"/>
      <c r="CGP77"/>
      <c r="CGQ77"/>
      <c r="CGR77"/>
      <c r="CGS77"/>
      <c r="CGT77"/>
      <c r="CGU77"/>
      <c r="CGV77"/>
      <c r="CGW77"/>
      <c r="CGX77"/>
      <c r="CGY77"/>
      <c r="CGZ77"/>
      <c r="CHA77"/>
      <c r="CHB77"/>
      <c r="CHC77"/>
      <c r="CHD77"/>
      <c r="CHE77"/>
      <c r="CHF77"/>
      <c r="CHG77"/>
      <c r="CHH77"/>
      <c r="CHI77"/>
      <c r="CHJ77"/>
      <c r="CHK77"/>
      <c r="CHL77"/>
      <c r="CHM77"/>
      <c r="CHN77"/>
      <c r="CHO77"/>
      <c r="CHP77"/>
      <c r="CHQ77"/>
      <c r="CHR77"/>
      <c r="CHS77"/>
      <c r="CHT77"/>
      <c r="CHU77"/>
      <c r="CHV77"/>
      <c r="CHW77"/>
      <c r="CHX77"/>
      <c r="CHY77"/>
      <c r="CHZ77"/>
      <c r="CIA77"/>
      <c r="CIB77"/>
      <c r="CIC77"/>
      <c r="CID77"/>
      <c r="CIE77"/>
      <c r="CIF77"/>
      <c r="CIG77"/>
      <c r="CIH77"/>
      <c r="CII77"/>
      <c r="CIJ77"/>
      <c r="CIK77"/>
      <c r="CIL77"/>
      <c r="CIM77"/>
      <c r="CIN77"/>
      <c r="CIO77"/>
      <c r="CIP77"/>
      <c r="CIQ77"/>
      <c r="CIR77"/>
      <c r="CIS77"/>
      <c r="CIT77"/>
      <c r="CIU77"/>
      <c r="CIV77"/>
      <c r="CIW77"/>
      <c r="CIX77"/>
      <c r="CIY77"/>
      <c r="CIZ77"/>
      <c r="CJA77"/>
      <c r="CJB77"/>
      <c r="CJC77"/>
      <c r="CJD77"/>
      <c r="CJE77"/>
      <c r="CJF77"/>
      <c r="CJG77"/>
      <c r="CJH77"/>
      <c r="CJI77"/>
      <c r="CJJ77"/>
      <c r="CJK77"/>
      <c r="CJL77"/>
      <c r="CJM77"/>
      <c r="CJN77"/>
      <c r="CJO77"/>
      <c r="CJP77"/>
      <c r="CJQ77"/>
      <c r="CJR77"/>
      <c r="CJS77"/>
      <c r="CJT77"/>
      <c r="CJU77"/>
      <c r="CJV77"/>
      <c r="CJW77"/>
      <c r="CJX77"/>
      <c r="CJY77"/>
      <c r="CJZ77"/>
      <c r="CKA77"/>
      <c r="CKB77"/>
      <c r="CKC77"/>
      <c r="CKD77"/>
      <c r="CKE77"/>
      <c r="CKF77"/>
      <c r="CKG77"/>
      <c r="CKH77"/>
      <c r="CKI77"/>
      <c r="CKJ77"/>
      <c r="CKK77"/>
      <c r="CKL77"/>
      <c r="CKM77"/>
      <c r="CKN77"/>
      <c r="CKO77"/>
      <c r="CKP77"/>
      <c r="CKQ77"/>
      <c r="CKR77"/>
      <c r="CKS77"/>
      <c r="CKT77"/>
      <c r="CKU77"/>
      <c r="CKV77"/>
      <c r="CKW77"/>
      <c r="CKX77"/>
      <c r="CKY77"/>
      <c r="CKZ77"/>
      <c r="CLA77"/>
      <c r="CLB77"/>
      <c r="CLC77"/>
      <c r="CLD77"/>
      <c r="CLE77"/>
      <c r="CLF77"/>
      <c r="CLG77"/>
      <c r="CLH77"/>
      <c r="CLI77"/>
      <c r="CLJ77"/>
      <c r="CLK77"/>
      <c r="CLL77"/>
      <c r="CLM77"/>
      <c r="CLN77"/>
      <c r="CLO77"/>
      <c r="CLP77"/>
      <c r="CLQ77"/>
      <c r="CLR77"/>
      <c r="CLS77"/>
      <c r="CLT77"/>
      <c r="CLU77"/>
      <c r="CLV77"/>
      <c r="CLW77"/>
      <c r="CLX77"/>
      <c r="CLY77"/>
      <c r="CLZ77"/>
      <c r="CMA77"/>
      <c r="CMB77"/>
      <c r="CMC77"/>
      <c r="CMD77"/>
      <c r="CME77"/>
      <c r="CMF77"/>
      <c r="CMG77"/>
      <c r="CMH77"/>
      <c r="CMI77"/>
      <c r="CMJ77"/>
      <c r="CMK77"/>
      <c r="CML77"/>
      <c r="CMM77"/>
      <c r="CMN77"/>
      <c r="CMO77"/>
      <c r="CMP77"/>
      <c r="CMQ77"/>
      <c r="CMR77"/>
      <c r="CMS77"/>
      <c r="CMT77"/>
      <c r="CMU77"/>
      <c r="CMV77"/>
      <c r="CMW77"/>
      <c r="CMX77"/>
      <c r="CMY77"/>
      <c r="CMZ77"/>
      <c r="CNA77"/>
      <c r="CNB77"/>
      <c r="CNC77"/>
      <c r="CND77"/>
      <c r="CNE77"/>
      <c r="CNF77"/>
      <c r="CNG77"/>
      <c r="CNH77"/>
      <c r="CNI77"/>
      <c r="CNJ77"/>
      <c r="CNK77"/>
      <c r="CNL77"/>
      <c r="CNM77"/>
      <c r="CNN77"/>
      <c r="CNO77"/>
      <c r="CNP77"/>
      <c r="CNQ77"/>
      <c r="CNR77"/>
      <c r="CNS77"/>
      <c r="CNT77"/>
      <c r="CNU77"/>
      <c r="CNV77"/>
      <c r="CNW77"/>
      <c r="CNX77"/>
      <c r="CNY77"/>
      <c r="CNZ77"/>
      <c r="COA77"/>
      <c r="COB77"/>
      <c r="COC77"/>
      <c r="COD77"/>
      <c r="COE77"/>
      <c r="COF77"/>
      <c r="COG77"/>
      <c r="COH77"/>
      <c r="COI77"/>
      <c r="COJ77"/>
      <c r="COK77"/>
      <c r="COL77"/>
      <c r="COM77"/>
      <c r="CON77"/>
      <c r="COO77"/>
      <c r="COP77"/>
      <c r="COQ77"/>
      <c r="COR77"/>
      <c r="COS77"/>
      <c r="COT77"/>
      <c r="COU77"/>
      <c r="COV77"/>
      <c r="COW77"/>
      <c r="COX77"/>
      <c r="COY77"/>
      <c r="COZ77"/>
      <c r="CPA77"/>
      <c r="CPB77"/>
      <c r="CPC77"/>
      <c r="CPD77"/>
      <c r="CPE77"/>
      <c r="CPF77"/>
      <c r="CPG77"/>
      <c r="CPH77"/>
      <c r="CPI77"/>
      <c r="CPJ77"/>
      <c r="CPK77"/>
      <c r="CPL77"/>
      <c r="CPM77"/>
      <c r="CPN77"/>
      <c r="CPO77"/>
      <c r="CPP77"/>
      <c r="CPQ77"/>
      <c r="CPR77"/>
      <c r="CPS77"/>
      <c r="CPT77"/>
      <c r="CPU77"/>
      <c r="CPV77"/>
      <c r="CPW77"/>
      <c r="CPX77"/>
      <c r="CPY77"/>
      <c r="CPZ77"/>
      <c r="CQA77"/>
      <c r="CQB77"/>
      <c r="CQC77"/>
      <c r="CQD77"/>
      <c r="CQE77"/>
      <c r="CQF77"/>
      <c r="CQG77"/>
      <c r="CQH77"/>
      <c r="CQI77"/>
      <c r="CQJ77"/>
      <c r="CQK77"/>
      <c r="CQL77"/>
      <c r="CQM77"/>
      <c r="CQN77"/>
      <c r="CQO77"/>
      <c r="CQP77"/>
      <c r="CQQ77"/>
      <c r="CQR77"/>
      <c r="CQS77"/>
      <c r="CQT77"/>
      <c r="CQU77"/>
      <c r="CQV77"/>
      <c r="CQW77"/>
      <c r="CQX77"/>
      <c r="CQY77"/>
      <c r="CQZ77"/>
      <c r="CRA77"/>
      <c r="CRB77"/>
      <c r="CRC77"/>
      <c r="CRD77"/>
      <c r="CRE77"/>
      <c r="CRF77"/>
      <c r="CRG77"/>
      <c r="CRH77"/>
      <c r="CRI77"/>
    </row>
    <row r="78" spans="1:2505" s="28" customFormat="1" ht="18" customHeight="1" x14ac:dyDescent="0.25">
      <c r="A78" s="13"/>
      <c r="B78" s="358"/>
      <c r="C78" s="59" t="s">
        <v>16</v>
      </c>
      <c r="D78" s="82">
        <v>30</v>
      </c>
      <c r="E78" s="83">
        <v>32</v>
      </c>
      <c r="F78" s="13"/>
      <c r="G78" s="358"/>
      <c r="H78" s="59" t="s">
        <v>16</v>
      </c>
      <c r="I78" s="77">
        <v>373.32917400000002</v>
      </c>
      <c r="J78" s="78">
        <f t="shared" ref="J78:J94" si="21">+I78+D78</f>
        <v>403.32917400000002</v>
      </c>
      <c r="K78" s="78">
        <f t="shared" si="11"/>
        <v>435.32917400000002</v>
      </c>
      <c r="L78"/>
      <c r="M78" s="78">
        <v>370.27010177312911</v>
      </c>
      <c r="N78" s="74">
        <f t="shared" si="16"/>
        <v>400.02428073047429</v>
      </c>
      <c r="O78" s="74">
        <f t="shared" si="17"/>
        <v>431.76207161830922</v>
      </c>
      <c r="P78" s="33">
        <f t="shared" si="18"/>
        <v>76779219</v>
      </c>
      <c r="Q78" s="33" t="e">
        <f t="shared" si="18"/>
        <v>#REF!</v>
      </c>
      <c r="R78" s="33" t="e">
        <f t="shared" si="18"/>
        <v>#REF!</v>
      </c>
      <c r="S78" s="30"/>
      <c r="T78"/>
      <c r="U78">
        <f t="shared" si="19"/>
        <v>8.0358038131785436E-2</v>
      </c>
      <c r="V78">
        <f t="shared" si="20"/>
        <v>7.9339661157266095E-2</v>
      </c>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c r="AMG78"/>
      <c r="AMH78"/>
      <c r="AMI78"/>
      <c r="AMJ78"/>
      <c r="AMK78"/>
      <c r="AML78"/>
      <c r="AMM78"/>
      <c r="AMN78"/>
      <c r="AMO78"/>
      <c r="AMP78"/>
      <c r="AMQ78"/>
      <c r="AMR78"/>
      <c r="AMS78"/>
      <c r="AMT78"/>
      <c r="AMU78"/>
      <c r="AMV78"/>
      <c r="AMW78"/>
      <c r="AMX78"/>
      <c r="AMY78"/>
      <c r="AMZ78"/>
      <c r="ANA78"/>
      <c r="ANB78"/>
      <c r="ANC78"/>
      <c r="AND78"/>
      <c r="ANE78"/>
      <c r="ANF78"/>
      <c r="ANG78"/>
      <c r="ANH78"/>
      <c r="ANI78"/>
      <c r="ANJ78"/>
      <c r="ANK78"/>
      <c r="ANL78"/>
      <c r="ANM78"/>
      <c r="ANN78"/>
      <c r="ANO78"/>
      <c r="ANP78"/>
      <c r="ANQ78"/>
      <c r="ANR78"/>
      <c r="ANS78"/>
      <c r="ANT78"/>
      <c r="ANU78"/>
      <c r="ANV78"/>
      <c r="ANW78"/>
      <c r="ANX78"/>
      <c r="ANY78"/>
      <c r="ANZ78"/>
      <c r="AOA78"/>
      <c r="AOB78"/>
      <c r="AOC78"/>
      <c r="AOD78"/>
      <c r="AOE78"/>
      <c r="AOF78"/>
      <c r="AOG78"/>
      <c r="AOH78"/>
      <c r="AOI78"/>
      <c r="AOJ78"/>
      <c r="AOK78"/>
      <c r="AOL78"/>
      <c r="AOM78"/>
      <c r="AON78"/>
      <c r="AOO78"/>
      <c r="AOP78"/>
      <c r="AOQ78"/>
      <c r="AOR78"/>
      <c r="AOS78"/>
      <c r="AOT78"/>
      <c r="AOU78"/>
      <c r="AOV78"/>
      <c r="AOW78"/>
      <c r="AOX78"/>
      <c r="AOY78"/>
      <c r="AOZ78"/>
      <c r="APA78"/>
      <c r="APB78"/>
      <c r="APC78"/>
      <c r="APD78"/>
      <c r="APE78"/>
      <c r="APF78"/>
      <c r="APG78"/>
      <c r="APH78"/>
      <c r="API78"/>
      <c r="APJ78"/>
      <c r="APK78"/>
      <c r="APL78"/>
      <c r="APM78"/>
      <c r="APN78"/>
      <c r="APO78"/>
      <c r="APP78"/>
      <c r="APQ78"/>
      <c r="APR78"/>
      <c r="APS78"/>
      <c r="APT78"/>
      <c r="APU78"/>
      <c r="APV78"/>
      <c r="APW78"/>
      <c r="APX78"/>
      <c r="APY78"/>
      <c r="APZ78"/>
      <c r="AQA78"/>
      <c r="AQB78"/>
      <c r="AQC78"/>
      <c r="AQD78"/>
      <c r="AQE78"/>
      <c r="AQF78"/>
      <c r="AQG78"/>
      <c r="AQH78"/>
      <c r="AQI78"/>
      <c r="AQJ78"/>
      <c r="AQK78"/>
      <c r="AQL78"/>
      <c r="AQM78"/>
      <c r="AQN78"/>
      <c r="AQO78"/>
      <c r="AQP78"/>
      <c r="AQQ78"/>
      <c r="AQR78"/>
      <c r="AQS78"/>
      <c r="AQT78"/>
      <c r="AQU78"/>
      <c r="AQV78"/>
      <c r="AQW78"/>
      <c r="AQX78"/>
      <c r="AQY78"/>
      <c r="AQZ78"/>
      <c r="ARA78"/>
      <c r="ARB78"/>
      <c r="ARC78"/>
      <c r="ARD78"/>
      <c r="ARE78"/>
      <c r="ARF78"/>
      <c r="ARG78"/>
      <c r="ARH78"/>
      <c r="ARI78"/>
      <c r="ARJ78"/>
      <c r="ARK78"/>
      <c r="ARL78"/>
      <c r="ARM78"/>
      <c r="ARN78"/>
      <c r="ARO78"/>
      <c r="ARP78"/>
      <c r="ARQ78"/>
      <c r="ARR78"/>
      <c r="ARS78"/>
      <c r="ART78"/>
      <c r="ARU78"/>
      <c r="ARV78"/>
      <c r="ARW78"/>
      <c r="ARX78"/>
      <c r="ARY78"/>
      <c r="ARZ78"/>
      <c r="ASA78"/>
      <c r="ASB78"/>
      <c r="ASC78"/>
      <c r="ASD78"/>
      <c r="ASE78"/>
      <c r="ASF78"/>
      <c r="ASG78"/>
      <c r="ASH78"/>
      <c r="ASI78"/>
      <c r="ASJ78"/>
      <c r="ASK78"/>
      <c r="ASL78"/>
      <c r="ASM78"/>
      <c r="ASN78"/>
      <c r="ASO78"/>
      <c r="ASP78"/>
      <c r="ASQ78"/>
      <c r="ASR78"/>
      <c r="ASS78"/>
      <c r="AST78"/>
      <c r="ASU78"/>
      <c r="ASV78"/>
      <c r="ASW78"/>
      <c r="ASX78"/>
      <c r="ASY78"/>
      <c r="ASZ78"/>
      <c r="ATA78"/>
      <c r="ATB78"/>
      <c r="ATC78"/>
      <c r="ATD78"/>
      <c r="ATE78"/>
      <c r="ATF78"/>
      <c r="ATG78"/>
      <c r="ATH78"/>
      <c r="ATI78"/>
      <c r="ATJ78"/>
      <c r="ATK78"/>
      <c r="ATL78"/>
      <c r="ATM78"/>
      <c r="ATN78"/>
      <c r="ATO78"/>
      <c r="ATP78"/>
      <c r="ATQ78"/>
      <c r="ATR78"/>
      <c r="ATS78"/>
      <c r="ATT78"/>
      <c r="ATU78"/>
      <c r="ATV78"/>
      <c r="ATW78"/>
      <c r="ATX78"/>
      <c r="ATY78"/>
      <c r="ATZ78"/>
      <c r="AUA78"/>
      <c r="AUB78"/>
      <c r="AUC78"/>
      <c r="AUD78"/>
      <c r="AUE78"/>
      <c r="AUF78"/>
      <c r="AUG78"/>
      <c r="AUH78"/>
      <c r="AUI78"/>
      <c r="AUJ78"/>
      <c r="AUK78"/>
      <c r="AUL78"/>
      <c r="AUM78"/>
      <c r="AUN78"/>
      <c r="AUO78"/>
      <c r="AUP78"/>
      <c r="AUQ78"/>
      <c r="AUR78"/>
      <c r="AUS78"/>
      <c r="AUT78"/>
      <c r="AUU78"/>
      <c r="AUV78"/>
      <c r="AUW78"/>
      <c r="AUX78"/>
      <c r="AUY78"/>
      <c r="AUZ78"/>
      <c r="AVA78"/>
      <c r="AVB78"/>
      <c r="AVC78"/>
      <c r="AVD78"/>
      <c r="AVE78"/>
      <c r="AVF78"/>
      <c r="AVG78"/>
      <c r="AVH78"/>
      <c r="AVI78"/>
      <c r="AVJ78"/>
      <c r="AVK78"/>
      <c r="AVL78"/>
      <c r="AVM78"/>
      <c r="AVN78"/>
      <c r="AVO78"/>
      <c r="AVP78"/>
      <c r="AVQ78"/>
      <c r="AVR78"/>
      <c r="AVS78"/>
      <c r="AVT78"/>
      <c r="AVU78"/>
      <c r="AVV78"/>
      <c r="AVW78"/>
      <c r="AVX78"/>
      <c r="AVY78"/>
      <c r="AVZ78"/>
      <c r="AWA78"/>
      <c r="AWB78"/>
      <c r="AWC78"/>
      <c r="AWD78"/>
      <c r="AWE78"/>
      <c r="AWF78"/>
      <c r="AWG78"/>
      <c r="AWH78"/>
      <c r="AWI78"/>
      <c r="AWJ78"/>
      <c r="AWK78"/>
      <c r="AWL78"/>
      <c r="AWM78"/>
      <c r="AWN78"/>
      <c r="AWO78"/>
      <c r="AWP78"/>
      <c r="AWQ78"/>
      <c r="AWR78"/>
      <c r="AWS78"/>
      <c r="AWT78"/>
      <c r="AWU78"/>
      <c r="AWV78"/>
      <c r="AWW78"/>
      <c r="AWX78"/>
      <c r="AWY78"/>
      <c r="AWZ78"/>
      <c r="AXA78"/>
      <c r="AXB78"/>
      <c r="AXC78"/>
      <c r="AXD78"/>
      <c r="AXE78"/>
      <c r="AXF78"/>
      <c r="AXG78"/>
      <c r="AXH78"/>
      <c r="AXI78"/>
      <c r="AXJ78"/>
      <c r="AXK78"/>
      <c r="AXL78"/>
      <c r="AXM78"/>
      <c r="AXN78"/>
      <c r="AXO78"/>
      <c r="AXP78"/>
      <c r="AXQ78"/>
      <c r="AXR78"/>
      <c r="AXS78"/>
      <c r="AXT78"/>
      <c r="AXU78"/>
      <c r="AXV78"/>
      <c r="AXW78"/>
      <c r="AXX78"/>
      <c r="AXY78"/>
      <c r="AXZ78"/>
      <c r="AYA78"/>
      <c r="AYB78"/>
      <c r="AYC78"/>
      <c r="AYD78"/>
      <c r="AYE78"/>
      <c r="AYF78"/>
      <c r="AYG78"/>
      <c r="AYH78"/>
      <c r="AYI78"/>
      <c r="AYJ78"/>
      <c r="AYK78"/>
      <c r="AYL78"/>
      <c r="AYM78"/>
      <c r="AYN78"/>
      <c r="AYO78"/>
      <c r="AYP78"/>
      <c r="AYQ78"/>
      <c r="AYR78"/>
      <c r="AYS78"/>
      <c r="AYT78"/>
      <c r="AYU78"/>
      <c r="AYV78"/>
      <c r="AYW78"/>
      <c r="AYX78"/>
      <c r="AYY78"/>
      <c r="AYZ78"/>
      <c r="AZA78"/>
      <c r="AZB78"/>
      <c r="AZC78"/>
      <c r="AZD78"/>
      <c r="AZE78"/>
      <c r="AZF78"/>
      <c r="AZG78"/>
      <c r="AZH78"/>
      <c r="AZI78"/>
      <c r="AZJ78"/>
      <c r="AZK78"/>
      <c r="AZL78"/>
      <c r="AZM78"/>
      <c r="AZN78"/>
      <c r="AZO78"/>
      <c r="AZP78"/>
      <c r="AZQ78"/>
      <c r="AZR78"/>
      <c r="AZS78"/>
      <c r="AZT78"/>
      <c r="AZU78"/>
      <c r="AZV78"/>
      <c r="AZW78"/>
      <c r="AZX78"/>
      <c r="AZY78"/>
      <c r="AZZ78"/>
      <c r="BAA78"/>
      <c r="BAB78"/>
      <c r="BAC78"/>
      <c r="BAD78"/>
      <c r="BAE78"/>
      <c r="BAF78"/>
      <c r="BAG78"/>
      <c r="BAH78"/>
      <c r="BAI78"/>
      <c r="BAJ78"/>
      <c r="BAK78"/>
      <c r="BAL78"/>
      <c r="BAM78"/>
      <c r="BAN78"/>
      <c r="BAO78"/>
      <c r="BAP78"/>
      <c r="BAQ78"/>
      <c r="BAR78"/>
      <c r="BAS78"/>
      <c r="BAT78"/>
      <c r="BAU78"/>
      <c r="BAV78"/>
      <c r="BAW78"/>
      <c r="BAX78"/>
      <c r="BAY78"/>
      <c r="BAZ78"/>
      <c r="BBA78"/>
      <c r="BBB78"/>
      <c r="BBC78"/>
      <c r="BBD78"/>
      <c r="BBE78"/>
      <c r="BBF78"/>
      <c r="BBG78"/>
      <c r="BBH78"/>
      <c r="BBI78"/>
      <c r="BBJ78"/>
      <c r="BBK78"/>
      <c r="BBL78"/>
      <c r="BBM78"/>
      <c r="BBN78"/>
      <c r="BBO78"/>
      <c r="BBP78"/>
      <c r="BBQ78"/>
      <c r="BBR78"/>
      <c r="BBS78"/>
      <c r="BBT78"/>
      <c r="BBU78"/>
      <c r="BBV78"/>
      <c r="BBW78"/>
      <c r="BBX78"/>
      <c r="BBY78"/>
      <c r="BBZ78"/>
      <c r="BCA78"/>
      <c r="BCB78"/>
      <c r="BCC78"/>
      <c r="BCD78"/>
      <c r="BCE78"/>
      <c r="BCF78"/>
      <c r="BCG78"/>
      <c r="BCH78"/>
      <c r="BCI78"/>
      <c r="BCJ78"/>
      <c r="BCK78"/>
      <c r="BCL78"/>
      <c r="BCM78"/>
      <c r="BCN78"/>
      <c r="BCO78"/>
      <c r="BCP78"/>
      <c r="BCQ78"/>
      <c r="BCR78"/>
      <c r="BCS78"/>
      <c r="BCT78"/>
      <c r="BCU78"/>
      <c r="BCV78"/>
      <c r="BCW78"/>
      <c r="BCX78"/>
      <c r="BCY78"/>
      <c r="BCZ78"/>
      <c r="BDA78"/>
      <c r="BDB78"/>
      <c r="BDC78"/>
      <c r="BDD78"/>
      <c r="BDE78"/>
      <c r="BDF78"/>
      <c r="BDG78"/>
      <c r="BDH78"/>
      <c r="BDI78"/>
      <c r="BDJ78"/>
      <c r="BDK78"/>
      <c r="BDL78"/>
      <c r="BDM78"/>
      <c r="BDN78"/>
      <c r="BDO78"/>
      <c r="BDP78"/>
      <c r="BDQ78"/>
      <c r="BDR78"/>
      <c r="BDS78"/>
      <c r="BDT78"/>
      <c r="BDU78"/>
      <c r="BDV78"/>
      <c r="BDW78"/>
      <c r="BDX78"/>
      <c r="BDY78"/>
      <c r="BDZ78"/>
      <c r="BEA78"/>
      <c r="BEB78"/>
      <c r="BEC78"/>
      <c r="BED78"/>
      <c r="BEE78"/>
      <c r="BEF78"/>
      <c r="BEG78"/>
      <c r="BEH78"/>
      <c r="BEI78"/>
      <c r="BEJ78"/>
      <c r="BEK78"/>
      <c r="BEL78"/>
      <c r="BEM78"/>
      <c r="BEN78"/>
      <c r="BEO78"/>
      <c r="BEP78"/>
      <c r="BEQ78"/>
      <c r="BER78"/>
      <c r="BES78"/>
      <c r="BET78"/>
      <c r="BEU78"/>
      <c r="BEV78"/>
      <c r="BEW78"/>
      <c r="BEX78"/>
      <c r="BEY78"/>
      <c r="BEZ78"/>
      <c r="BFA78"/>
      <c r="BFB78"/>
      <c r="BFC78"/>
      <c r="BFD78"/>
      <c r="BFE78"/>
      <c r="BFF78"/>
      <c r="BFG78"/>
      <c r="BFH78"/>
      <c r="BFI78"/>
      <c r="BFJ78"/>
      <c r="BFK78"/>
      <c r="BFL78"/>
      <c r="BFM78"/>
      <c r="BFN78"/>
      <c r="BFO78"/>
      <c r="BFP78"/>
      <c r="BFQ78"/>
      <c r="BFR78"/>
      <c r="BFS78"/>
      <c r="BFT78"/>
      <c r="BFU78"/>
      <c r="BFV78"/>
      <c r="BFW78"/>
      <c r="BFX78"/>
      <c r="BFY78"/>
      <c r="BFZ78"/>
      <c r="BGA78"/>
      <c r="BGB78"/>
      <c r="BGC78"/>
      <c r="BGD78"/>
      <c r="BGE78"/>
      <c r="BGF78"/>
      <c r="BGG78"/>
      <c r="BGH78"/>
      <c r="BGI78"/>
      <c r="BGJ78"/>
      <c r="BGK78"/>
      <c r="BGL78"/>
      <c r="BGM78"/>
      <c r="BGN78"/>
      <c r="BGO78"/>
      <c r="BGP78"/>
      <c r="BGQ78"/>
      <c r="BGR78"/>
      <c r="BGS78"/>
      <c r="BGT78"/>
      <c r="BGU78"/>
      <c r="BGV78"/>
      <c r="BGW78"/>
      <c r="BGX78"/>
      <c r="BGY78"/>
      <c r="BGZ78"/>
      <c r="BHA78"/>
      <c r="BHB78"/>
      <c r="BHC78"/>
      <c r="BHD78"/>
      <c r="BHE78"/>
      <c r="BHF78"/>
      <c r="BHG78"/>
      <c r="BHH78"/>
      <c r="BHI78"/>
      <c r="BHJ78"/>
      <c r="BHK78"/>
      <c r="BHL78"/>
      <c r="BHM78"/>
      <c r="BHN78"/>
      <c r="BHO78"/>
      <c r="BHP78"/>
      <c r="BHQ78"/>
      <c r="BHR78"/>
      <c r="BHS78"/>
      <c r="BHT78"/>
      <c r="BHU78"/>
      <c r="BHV78"/>
      <c r="BHW78"/>
      <c r="BHX78"/>
      <c r="BHY78"/>
      <c r="BHZ78"/>
      <c r="BIA78"/>
      <c r="BIB78"/>
      <c r="BIC78"/>
      <c r="BID78"/>
      <c r="BIE78"/>
      <c r="BIF78"/>
      <c r="BIG78"/>
      <c r="BIH78"/>
      <c r="BII78"/>
      <c r="BIJ78"/>
      <c r="BIK78"/>
      <c r="BIL78"/>
      <c r="BIM78"/>
      <c r="BIN78"/>
      <c r="BIO78"/>
      <c r="BIP78"/>
      <c r="BIQ78"/>
      <c r="BIR78"/>
      <c r="BIS78"/>
      <c r="BIT78"/>
      <c r="BIU78"/>
      <c r="BIV78"/>
      <c r="BIW78"/>
      <c r="BIX78"/>
      <c r="BIY78"/>
      <c r="BIZ78"/>
      <c r="BJA78"/>
      <c r="BJB78"/>
      <c r="BJC78"/>
      <c r="BJD78"/>
      <c r="BJE78"/>
      <c r="BJF78"/>
      <c r="BJG78"/>
      <c r="BJH78"/>
      <c r="BJI78"/>
      <c r="BJJ78"/>
      <c r="BJK78"/>
      <c r="BJL78"/>
      <c r="BJM78"/>
      <c r="BJN78"/>
      <c r="BJO78"/>
      <c r="BJP78"/>
      <c r="BJQ78"/>
      <c r="BJR78"/>
      <c r="BJS78"/>
      <c r="BJT78"/>
      <c r="BJU78"/>
      <c r="BJV78"/>
      <c r="BJW78"/>
      <c r="BJX78"/>
      <c r="BJY78"/>
      <c r="BJZ78"/>
      <c r="BKA78"/>
      <c r="BKB78"/>
      <c r="BKC78"/>
      <c r="BKD78"/>
      <c r="BKE78"/>
      <c r="BKF78"/>
      <c r="BKG78"/>
      <c r="BKH78"/>
      <c r="BKI78"/>
      <c r="BKJ78"/>
      <c r="BKK78"/>
      <c r="BKL78"/>
      <c r="BKM78"/>
      <c r="BKN78"/>
      <c r="BKO78"/>
      <c r="BKP78"/>
      <c r="BKQ78"/>
      <c r="BKR78"/>
      <c r="BKS78"/>
      <c r="BKT78"/>
      <c r="BKU78"/>
      <c r="BKV78"/>
      <c r="BKW78"/>
      <c r="BKX78"/>
      <c r="BKY78"/>
      <c r="BKZ78"/>
      <c r="BLA78"/>
      <c r="BLB78"/>
      <c r="BLC78"/>
      <c r="BLD78"/>
      <c r="BLE78"/>
      <c r="BLF78"/>
      <c r="BLG78"/>
      <c r="BLH78"/>
      <c r="BLI78"/>
      <c r="BLJ78"/>
      <c r="BLK78"/>
      <c r="BLL78"/>
      <c r="BLM78"/>
      <c r="BLN78"/>
      <c r="BLO78"/>
      <c r="BLP78"/>
      <c r="BLQ78"/>
      <c r="BLR78"/>
      <c r="BLS78"/>
      <c r="BLT78"/>
      <c r="BLU78"/>
      <c r="BLV78"/>
      <c r="BLW78"/>
      <c r="BLX78"/>
      <c r="BLY78"/>
      <c r="BLZ78"/>
      <c r="BMA78"/>
      <c r="BMB78"/>
      <c r="BMC78"/>
      <c r="BMD78"/>
      <c r="BME78"/>
      <c r="BMF78"/>
      <c r="BMG78"/>
      <c r="BMH78"/>
      <c r="BMI78"/>
      <c r="BMJ78"/>
      <c r="BMK78"/>
      <c r="BML78"/>
      <c r="BMM78"/>
      <c r="BMN78"/>
      <c r="BMO78"/>
      <c r="BMP78"/>
      <c r="BMQ78"/>
      <c r="BMR78"/>
      <c r="BMS78"/>
      <c r="BMT78"/>
      <c r="BMU78"/>
      <c r="BMV78"/>
      <c r="BMW78"/>
      <c r="BMX78"/>
      <c r="BMY78"/>
      <c r="BMZ78"/>
      <c r="BNA78"/>
      <c r="BNB78"/>
      <c r="BNC78"/>
      <c r="BND78"/>
      <c r="BNE78"/>
      <c r="BNF78"/>
      <c r="BNG78"/>
      <c r="BNH78"/>
      <c r="BNI78"/>
      <c r="BNJ78"/>
      <c r="BNK78"/>
      <c r="BNL78"/>
      <c r="BNM78"/>
      <c r="BNN78"/>
      <c r="BNO78"/>
      <c r="BNP78"/>
      <c r="BNQ78"/>
      <c r="BNR78"/>
      <c r="BNS78"/>
      <c r="BNT78"/>
      <c r="BNU78"/>
      <c r="BNV78"/>
      <c r="BNW78"/>
      <c r="BNX78"/>
      <c r="BNY78"/>
      <c r="BNZ78"/>
      <c r="BOA78"/>
      <c r="BOB78"/>
      <c r="BOC78"/>
      <c r="BOD78"/>
      <c r="BOE78"/>
      <c r="BOF78"/>
      <c r="BOG78"/>
      <c r="BOH78"/>
      <c r="BOI78"/>
      <c r="BOJ78"/>
      <c r="BOK78"/>
      <c r="BOL78"/>
      <c r="BOM78"/>
      <c r="BON78"/>
      <c r="BOO78"/>
      <c r="BOP78"/>
      <c r="BOQ78"/>
      <c r="BOR78"/>
      <c r="BOS78"/>
      <c r="BOT78"/>
      <c r="BOU78"/>
      <c r="BOV78"/>
      <c r="BOW78"/>
      <c r="BOX78"/>
      <c r="BOY78"/>
      <c r="BOZ78"/>
      <c r="BPA78"/>
      <c r="BPB78"/>
      <c r="BPC78"/>
      <c r="BPD78"/>
      <c r="BPE78"/>
      <c r="BPF78"/>
      <c r="BPG78"/>
      <c r="BPH78"/>
      <c r="BPI78"/>
      <c r="BPJ78"/>
      <c r="BPK78"/>
      <c r="BPL78"/>
      <c r="BPM78"/>
      <c r="BPN78"/>
      <c r="BPO78"/>
      <c r="BPP78"/>
      <c r="BPQ78"/>
      <c r="BPR78"/>
      <c r="BPS78"/>
      <c r="BPT78"/>
      <c r="BPU78"/>
      <c r="BPV78"/>
      <c r="BPW78"/>
      <c r="BPX78"/>
      <c r="BPY78"/>
      <c r="BPZ78"/>
      <c r="BQA78"/>
      <c r="BQB78"/>
      <c r="BQC78"/>
      <c r="BQD78"/>
      <c r="BQE78"/>
      <c r="BQF78"/>
      <c r="BQG78"/>
      <c r="BQH78"/>
      <c r="BQI78"/>
      <c r="BQJ78"/>
      <c r="BQK78"/>
      <c r="BQL78"/>
      <c r="BQM78"/>
      <c r="BQN78"/>
      <c r="BQO78"/>
      <c r="BQP78"/>
      <c r="BQQ78"/>
      <c r="BQR78"/>
      <c r="BQS78"/>
      <c r="BQT78"/>
      <c r="BQU78"/>
      <c r="BQV78"/>
      <c r="BQW78"/>
      <c r="BQX78"/>
      <c r="BQY78"/>
      <c r="BQZ78"/>
      <c r="BRA78"/>
      <c r="BRB78"/>
      <c r="BRC78"/>
      <c r="BRD78"/>
      <c r="BRE78"/>
      <c r="BRF78"/>
      <c r="BRG78"/>
      <c r="BRH78"/>
      <c r="BRI78"/>
      <c r="BRJ78"/>
      <c r="BRK78"/>
      <c r="BRL78"/>
      <c r="BRM78"/>
      <c r="BRN78"/>
      <c r="BRO78"/>
      <c r="BRP78"/>
      <c r="BRQ78"/>
      <c r="BRR78"/>
      <c r="BRS78"/>
      <c r="BRT78"/>
      <c r="BRU78"/>
      <c r="BRV78"/>
      <c r="BRW78"/>
      <c r="BRX78"/>
      <c r="BRY78"/>
      <c r="BRZ78"/>
      <c r="BSA78"/>
      <c r="BSB78"/>
      <c r="BSC78"/>
      <c r="BSD78"/>
      <c r="BSE78"/>
      <c r="BSF78"/>
      <c r="BSG78"/>
      <c r="BSH78"/>
      <c r="BSI78"/>
      <c r="BSJ78"/>
      <c r="BSK78"/>
      <c r="BSL78"/>
      <c r="BSM78"/>
      <c r="BSN78"/>
      <c r="BSO78"/>
      <c r="BSP78"/>
      <c r="BSQ78"/>
      <c r="BSR78"/>
      <c r="BSS78"/>
      <c r="BST78"/>
      <c r="BSU78"/>
      <c r="BSV78"/>
      <c r="BSW78"/>
      <c r="BSX78"/>
      <c r="BSY78"/>
      <c r="BSZ78"/>
      <c r="BTA78"/>
      <c r="BTB78"/>
      <c r="BTC78"/>
      <c r="BTD78"/>
      <c r="BTE78"/>
      <c r="BTF78"/>
      <c r="BTG78"/>
      <c r="BTH78"/>
      <c r="BTI78"/>
      <c r="BTJ78"/>
      <c r="BTK78"/>
      <c r="BTL78"/>
      <c r="BTM78"/>
      <c r="BTN78"/>
      <c r="BTO78"/>
      <c r="BTP78"/>
      <c r="BTQ78"/>
      <c r="BTR78"/>
      <c r="BTS78"/>
      <c r="BTT78"/>
      <c r="BTU78"/>
      <c r="BTV78"/>
      <c r="BTW78"/>
      <c r="BTX78"/>
      <c r="BTY78"/>
      <c r="BTZ78"/>
      <c r="BUA78"/>
      <c r="BUB78"/>
      <c r="BUC78"/>
      <c r="BUD78"/>
      <c r="BUE78"/>
      <c r="BUF78"/>
      <c r="BUG78"/>
      <c r="BUH78"/>
      <c r="BUI78"/>
      <c r="BUJ78"/>
      <c r="BUK78"/>
      <c r="BUL78"/>
      <c r="BUM78"/>
      <c r="BUN78"/>
      <c r="BUO78"/>
      <c r="BUP78"/>
      <c r="BUQ78"/>
      <c r="BUR78"/>
      <c r="BUS78"/>
      <c r="BUT78"/>
      <c r="BUU78"/>
      <c r="BUV78"/>
      <c r="BUW78"/>
      <c r="BUX78"/>
      <c r="BUY78"/>
      <c r="BUZ78"/>
      <c r="BVA78"/>
      <c r="BVB78"/>
      <c r="BVC78"/>
      <c r="BVD78"/>
      <c r="BVE78"/>
      <c r="BVF78"/>
      <c r="BVG78"/>
      <c r="BVH78"/>
      <c r="BVI78"/>
      <c r="BVJ78"/>
      <c r="BVK78"/>
      <c r="BVL78"/>
      <c r="BVM78"/>
      <c r="BVN78"/>
      <c r="BVO78"/>
      <c r="BVP78"/>
      <c r="BVQ78"/>
      <c r="BVR78"/>
      <c r="BVS78"/>
      <c r="BVT78"/>
      <c r="BVU78"/>
      <c r="BVV78"/>
      <c r="BVW78"/>
      <c r="BVX78"/>
      <c r="BVY78"/>
      <c r="BVZ78"/>
      <c r="BWA78"/>
      <c r="BWB78"/>
      <c r="BWC78"/>
      <c r="BWD78"/>
      <c r="BWE78"/>
      <c r="BWF78"/>
      <c r="BWG78"/>
      <c r="BWH78"/>
      <c r="BWI78"/>
      <c r="BWJ78"/>
      <c r="BWK78"/>
      <c r="BWL78"/>
      <c r="BWM78"/>
      <c r="BWN78"/>
      <c r="BWO78"/>
      <c r="BWP78"/>
      <c r="BWQ78"/>
      <c r="BWR78"/>
      <c r="BWS78"/>
      <c r="BWT78"/>
      <c r="BWU78"/>
      <c r="BWV78"/>
      <c r="BWW78"/>
      <c r="BWX78"/>
      <c r="BWY78"/>
      <c r="BWZ78"/>
      <c r="BXA78"/>
      <c r="BXB78"/>
      <c r="BXC78"/>
      <c r="BXD78"/>
      <c r="BXE78"/>
      <c r="BXF78"/>
      <c r="BXG78"/>
      <c r="BXH78"/>
      <c r="BXI78"/>
      <c r="BXJ78"/>
      <c r="BXK78"/>
      <c r="BXL78"/>
      <c r="BXM78"/>
      <c r="BXN78"/>
      <c r="BXO78"/>
      <c r="BXP78"/>
      <c r="BXQ78"/>
      <c r="BXR78"/>
      <c r="BXS78"/>
      <c r="BXT78"/>
      <c r="BXU78"/>
      <c r="BXV78"/>
      <c r="BXW78"/>
      <c r="BXX78"/>
      <c r="BXY78"/>
      <c r="BXZ78"/>
      <c r="BYA78"/>
      <c r="BYB78"/>
      <c r="BYC78"/>
      <c r="BYD78"/>
      <c r="BYE78"/>
      <c r="BYF78"/>
      <c r="BYG78"/>
      <c r="BYH78"/>
      <c r="BYI78"/>
      <c r="BYJ78"/>
      <c r="BYK78"/>
      <c r="BYL78"/>
      <c r="BYM78"/>
      <c r="BYN78"/>
      <c r="BYO78"/>
      <c r="BYP78"/>
      <c r="BYQ78"/>
      <c r="BYR78"/>
      <c r="BYS78"/>
      <c r="BYT78"/>
      <c r="BYU78"/>
      <c r="BYV78"/>
      <c r="BYW78"/>
      <c r="BYX78"/>
      <c r="BYY78"/>
      <c r="BYZ78"/>
      <c r="BZA78"/>
      <c r="BZB78"/>
      <c r="BZC78"/>
      <c r="BZD78"/>
      <c r="BZE78"/>
      <c r="BZF78"/>
      <c r="BZG78"/>
      <c r="BZH78"/>
      <c r="BZI78"/>
      <c r="BZJ78"/>
      <c r="BZK78"/>
      <c r="BZL78"/>
      <c r="BZM78"/>
      <c r="BZN78"/>
      <c r="BZO78"/>
      <c r="BZP78"/>
      <c r="BZQ78"/>
      <c r="BZR78"/>
      <c r="BZS78"/>
      <c r="BZT78"/>
      <c r="BZU78"/>
      <c r="BZV78"/>
      <c r="BZW78"/>
      <c r="BZX78"/>
      <c r="BZY78"/>
      <c r="BZZ78"/>
      <c r="CAA78"/>
      <c r="CAB78"/>
      <c r="CAC78"/>
      <c r="CAD78"/>
      <c r="CAE78"/>
      <c r="CAF78"/>
      <c r="CAG78"/>
      <c r="CAH78"/>
      <c r="CAI78"/>
      <c r="CAJ78"/>
      <c r="CAK78"/>
      <c r="CAL78"/>
      <c r="CAM78"/>
      <c r="CAN78"/>
      <c r="CAO78"/>
      <c r="CAP78"/>
      <c r="CAQ78"/>
      <c r="CAR78"/>
      <c r="CAS78"/>
      <c r="CAT78"/>
      <c r="CAU78"/>
      <c r="CAV78"/>
      <c r="CAW78"/>
      <c r="CAX78"/>
      <c r="CAY78"/>
      <c r="CAZ78"/>
      <c r="CBA78"/>
      <c r="CBB78"/>
      <c r="CBC78"/>
      <c r="CBD78"/>
      <c r="CBE78"/>
      <c r="CBF78"/>
      <c r="CBG78"/>
      <c r="CBH78"/>
      <c r="CBI78"/>
      <c r="CBJ78"/>
      <c r="CBK78"/>
      <c r="CBL78"/>
      <c r="CBM78"/>
      <c r="CBN78"/>
      <c r="CBO78"/>
      <c r="CBP78"/>
      <c r="CBQ78"/>
      <c r="CBR78"/>
      <c r="CBS78"/>
      <c r="CBT78"/>
      <c r="CBU78"/>
      <c r="CBV78"/>
      <c r="CBW78"/>
      <c r="CBX78"/>
      <c r="CBY78"/>
      <c r="CBZ78"/>
      <c r="CCA78"/>
      <c r="CCB78"/>
      <c r="CCC78"/>
      <c r="CCD78"/>
      <c r="CCE78"/>
      <c r="CCF78"/>
      <c r="CCG78"/>
      <c r="CCH78"/>
      <c r="CCI78"/>
      <c r="CCJ78"/>
      <c r="CCK78"/>
      <c r="CCL78"/>
      <c r="CCM78"/>
      <c r="CCN78"/>
      <c r="CCO78"/>
      <c r="CCP78"/>
      <c r="CCQ78"/>
      <c r="CCR78"/>
      <c r="CCS78"/>
      <c r="CCT78"/>
      <c r="CCU78"/>
      <c r="CCV78"/>
      <c r="CCW78"/>
      <c r="CCX78"/>
      <c r="CCY78"/>
      <c r="CCZ78"/>
      <c r="CDA78"/>
      <c r="CDB78"/>
      <c r="CDC78"/>
      <c r="CDD78"/>
      <c r="CDE78"/>
      <c r="CDF78"/>
      <c r="CDG78"/>
      <c r="CDH78"/>
      <c r="CDI78"/>
      <c r="CDJ78"/>
      <c r="CDK78"/>
      <c r="CDL78"/>
      <c r="CDM78"/>
      <c r="CDN78"/>
      <c r="CDO78"/>
      <c r="CDP78"/>
      <c r="CDQ78"/>
      <c r="CDR78"/>
      <c r="CDS78"/>
      <c r="CDT78"/>
      <c r="CDU78"/>
      <c r="CDV78"/>
      <c r="CDW78"/>
      <c r="CDX78"/>
      <c r="CDY78"/>
      <c r="CDZ78"/>
      <c r="CEA78"/>
      <c r="CEB78"/>
      <c r="CEC78"/>
      <c r="CED78"/>
      <c r="CEE78"/>
      <c r="CEF78"/>
      <c r="CEG78"/>
      <c r="CEH78"/>
      <c r="CEI78"/>
      <c r="CEJ78"/>
      <c r="CEK78"/>
      <c r="CEL78"/>
      <c r="CEM78"/>
      <c r="CEN78"/>
      <c r="CEO78"/>
      <c r="CEP78"/>
      <c r="CEQ78"/>
      <c r="CER78"/>
      <c r="CES78"/>
      <c r="CET78"/>
      <c r="CEU78"/>
      <c r="CEV78"/>
      <c r="CEW78"/>
      <c r="CEX78"/>
      <c r="CEY78"/>
      <c r="CEZ78"/>
      <c r="CFA78"/>
      <c r="CFB78"/>
      <c r="CFC78"/>
      <c r="CFD78"/>
      <c r="CFE78"/>
      <c r="CFF78"/>
      <c r="CFG78"/>
      <c r="CFH78"/>
      <c r="CFI78"/>
      <c r="CFJ78"/>
      <c r="CFK78"/>
      <c r="CFL78"/>
      <c r="CFM78"/>
      <c r="CFN78"/>
      <c r="CFO78"/>
      <c r="CFP78"/>
      <c r="CFQ78"/>
      <c r="CFR78"/>
      <c r="CFS78"/>
      <c r="CFT78"/>
      <c r="CFU78"/>
      <c r="CFV78"/>
      <c r="CFW78"/>
      <c r="CFX78"/>
      <c r="CFY78"/>
      <c r="CFZ78"/>
      <c r="CGA78"/>
      <c r="CGB78"/>
      <c r="CGC78"/>
      <c r="CGD78"/>
      <c r="CGE78"/>
      <c r="CGF78"/>
      <c r="CGG78"/>
      <c r="CGH78"/>
      <c r="CGI78"/>
      <c r="CGJ78"/>
      <c r="CGK78"/>
      <c r="CGL78"/>
      <c r="CGM78"/>
      <c r="CGN78"/>
      <c r="CGO78"/>
      <c r="CGP78"/>
      <c r="CGQ78"/>
      <c r="CGR78"/>
      <c r="CGS78"/>
      <c r="CGT78"/>
      <c r="CGU78"/>
      <c r="CGV78"/>
      <c r="CGW78"/>
      <c r="CGX78"/>
      <c r="CGY78"/>
      <c r="CGZ78"/>
      <c r="CHA78"/>
      <c r="CHB78"/>
      <c r="CHC78"/>
      <c r="CHD78"/>
      <c r="CHE78"/>
      <c r="CHF78"/>
      <c r="CHG78"/>
      <c r="CHH78"/>
      <c r="CHI78"/>
      <c r="CHJ78"/>
      <c r="CHK78"/>
      <c r="CHL78"/>
      <c r="CHM78"/>
      <c r="CHN78"/>
      <c r="CHO78"/>
      <c r="CHP78"/>
      <c r="CHQ78"/>
      <c r="CHR78"/>
      <c r="CHS78"/>
      <c r="CHT78"/>
      <c r="CHU78"/>
      <c r="CHV78"/>
      <c r="CHW78"/>
      <c r="CHX78"/>
      <c r="CHY78"/>
      <c r="CHZ78"/>
      <c r="CIA78"/>
      <c r="CIB78"/>
      <c r="CIC78"/>
      <c r="CID78"/>
      <c r="CIE78"/>
      <c r="CIF78"/>
      <c r="CIG78"/>
      <c r="CIH78"/>
      <c r="CII78"/>
      <c r="CIJ78"/>
      <c r="CIK78"/>
      <c r="CIL78"/>
      <c r="CIM78"/>
      <c r="CIN78"/>
      <c r="CIO78"/>
      <c r="CIP78"/>
      <c r="CIQ78"/>
      <c r="CIR78"/>
      <c r="CIS78"/>
      <c r="CIT78"/>
      <c r="CIU78"/>
      <c r="CIV78"/>
      <c r="CIW78"/>
      <c r="CIX78"/>
      <c r="CIY78"/>
      <c r="CIZ78"/>
      <c r="CJA78"/>
      <c r="CJB78"/>
      <c r="CJC78"/>
      <c r="CJD78"/>
      <c r="CJE78"/>
      <c r="CJF78"/>
      <c r="CJG78"/>
      <c r="CJH78"/>
      <c r="CJI78"/>
      <c r="CJJ78"/>
      <c r="CJK78"/>
      <c r="CJL78"/>
      <c r="CJM78"/>
      <c r="CJN78"/>
      <c r="CJO78"/>
      <c r="CJP78"/>
      <c r="CJQ78"/>
      <c r="CJR78"/>
      <c r="CJS78"/>
      <c r="CJT78"/>
      <c r="CJU78"/>
      <c r="CJV78"/>
      <c r="CJW78"/>
      <c r="CJX78"/>
      <c r="CJY78"/>
      <c r="CJZ78"/>
      <c r="CKA78"/>
      <c r="CKB78"/>
      <c r="CKC78"/>
      <c r="CKD78"/>
      <c r="CKE78"/>
      <c r="CKF78"/>
      <c r="CKG78"/>
      <c r="CKH78"/>
      <c r="CKI78"/>
      <c r="CKJ78"/>
      <c r="CKK78"/>
      <c r="CKL78"/>
      <c r="CKM78"/>
      <c r="CKN78"/>
      <c r="CKO78"/>
      <c r="CKP78"/>
      <c r="CKQ78"/>
      <c r="CKR78"/>
      <c r="CKS78"/>
      <c r="CKT78"/>
      <c r="CKU78"/>
      <c r="CKV78"/>
      <c r="CKW78"/>
      <c r="CKX78"/>
      <c r="CKY78"/>
      <c r="CKZ78"/>
      <c r="CLA78"/>
      <c r="CLB78"/>
      <c r="CLC78"/>
      <c r="CLD78"/>
      <c r="CLE78"/>
      <c r="CLF78"/>
      <c r="CLG78"/>
      <c r="CLH78"/>
      <c r="CLI78"/>
      <c r="CLJ78"/>
      <c r="CLK78"/>
      <c r="CLL78"/>
      <c r="CLM78"/>
      <c r="CLN78"/>
      <c r="CLO78"/>
      <c r="CLP78"/>
      <c r="CLQ78"/>
      <c r="CLR78"/>
      <c r="CLS78"/>
      <c r="CLT78"/>
      <c r="CLU78"/>
      <c r="CLV78"/>
      <c r="CLW78"/>
      <c r="CLX78"/>
      <c r="CLY78"/>
      <c r="CLZ78"/>
      <c r="CMA78"/>
      <c r="CMB78"/>
      <c r="CMC78"/>
      <c r="CMD78"/>
      <c r="CME78"/>
      <c r="CMF78"/>
      <c r="CMG78"/>
      <c r="CMH78"/>
      <c r="CMI78"/>
      <c r="CMJ78"/>
      <c r="CMK78"/>
      <c r="CML78"/>
      <c r="CMM78"/>
      <c r="CMN78"/>
      <c r="CMO78"/>
      <c r="CMP78"/>
      <c r="CMQ78"/>
      <c r="CMR78"/>
      <c r="CMS78"/>
      <c r="CMT78"/>
      <c r="CMU78"/>
      <c r="CMV78"/>
      <c r="CMW78"/>
      <c r="CMX78"/>
      <c r="CMY78"/>
      <c r="CMZ78"/>
      <c r="CNA78"/>
      <c r="CNB78"/>
      <c r="CNC78"/>
      <c r="CND78"/>
      <c r="CNE78"/>
      <c r="CNF78"/>
      <c r="CNG78"/>
      <c r="CNH78"/>
      <c r="CNI78"/>
      <c r="CNJ78"/>
      <c r="CNK78"/>
      <c r="CNL78"/>
      <c r="CNM78"/>
      <c r="CNN78"/>
      <c r="CNO78"/>
      <c r="CNP78"/>
      <c r="CNQ78"/>
      <c r="CNR78"/>
      <c r="CNS78"/>
      <c r="CNT78"/>
      <c r="CNU78"/>
      <c r="CNV78"/>
      <c r="CNW78"/>
      <c r="CNX78"/>
      <c r="CNY78"/>
      <c r="CNZ78"/>
      <c r="COA78"/>
      <c r="COB78"/>
      <c r="COC78"/>
      <c r="COD78"/>
      <c r="COE78"/>
      <c r="COF78"/>
      <c r="COG78"/>
      <c r="COH78"/>
      <c r="COI78"/>
      <c r="COJ78"/>
      <c r="COK78"/>
      <c r="COL78"/>
      <c r="COM78"/>
      <c r="CON78"/>
      <c r="COO78"/>
      <c r="COP78"/>
      <c r="COQ78"/>
      <c r="COR78"/>
      <c r="COS78"/>
      <c r="COT78"/>
      <c r="COU78"/>
      <c r="COV78"/>
      <c r="COW78"/>
      <c r="COX78"/>
      <c r="COY78"/>
      <c r="COZ78"/>
      <c r="CPA78"/>
      <c r="CPB78"/>
      <c r="CPC78"/>
      <c r="CPD78"/>
      <c r="CPE78"/>
      <c r="CPF78"/>
      <c r="CPG78"/>
      <c r="CPH78"/>
      <c r="CPI78"/>
      <c r="CPJ78"/>
      <c r="CPK78"/>
      <c r="CPL78"/>
      <c r="CPM78"/>
      <c r="CPN78"/>
      <c r="CPO78"/>
      <c r="CPP78"/>
      <c r="CPQ78"/>
      <c r="CPR78"/>
      <c r="CPS78"/>
      <c r="CPT78"/>
      <c r="CPU78"/>
      <c r="CPV78"/>
      <c r="CPW78"/>
      <c r="CPX78"/>
      <c r="CPY78"/>
      <c r="CPZ78"/>
      <c r="CQA78"/>
      <c r="CQB78"/>
      <c r="CQC78"/>
      <c r="CQD78"/>
      <c r="CQE78"/>
      <c r="CQF78"/>
      <c r="CQG78"/>
      <c r="CQH78"/>
      <c r="CQI78"/>
      <c r="CQJ78"/>
      <c r="CQK78"/>
      <c r="CQL78"/>
      <c r="CQM78"/>
      <c r="CQN78"/>
      <c r="CQO78"/>
      <c r="CQP78"/>
      <c r="CQQ78"/>
      <c r="CQR78"/>
      <c r="CQS78"/>
      <c r="CQT78"/>
      <c r="CQU78"/>
      <c r="CQV78"/>
      <c r="CQW78"/>
      <c r="CQX78"/>
      <c r="CQY78"/>
      <c r="CQZ78"/>
      <c r="CRA78"/>
      <c r="CRB78"/>
      <c r="CRC78"/>
      <c r="CRD78"/>
      <c r="CRE78"/>
      <c r="CRF78"/>
      <c r="CRG78"/>
      <c r="CRH78"/>
      <c r="CRI78"/>
    </row>
    <row r="79" spans="1:2505" s="28" customFormat="1" ht="18" customHeight="1" x14ac:dyDescent="0.25">
      <c r="A79" s="13"/>
      <c r="B79" s="370" t="s">
        <v>18</v>
      </c>
      <c r="C79" s="59" t="s">
        <v>14</v>
      </c>
      <c r="D79" s="83">
        <v>16</v>
      </c>
      <c r="E79" s="83">
        <v>17</v>
      </c>
      <c r="F79" s="13"/>
      <c r="G79" s="358" t="s">
        <v>18</v>
      </c>
      <c r="H79" s="59" t="s">
        <v>14</v>
      </c>
      <c r="I79" s="78">
        <v>198.59496866666299</v>
      </c>
      <c r="J79" s="78">
        <f t="shared" si="21"/>
        <v>214.59496866666299</v>
      </c>
      <c r="K79" s="78">
        <f t="shared" si="11"/>
        <v>231.59496866666299</v>
      </c>
      <c r="L79"/>
      <c r="M79" s="78">
        <v>158.06837986482498</v>
      </c>
      <c r="N79" s="74">
        <f t="shared" si="16"/>
        <v>170.80331516966757</v>
      </c>
      <c r="O79" s="74">
        <f t="shared" si="17"/>
        <v>184.33418393106285</v>
      </c>
      <c r="P79" s="33">
        <f t="shared" si="18"/>
        <v>355501725</v>
      </c>
      <c r="Q79" s="33" t="e">
        <f t="shared" si="18"/>
        <v>#REF!</v>
      </c>
      <c r="R79" s="33" t="e">
        <f t="shared" si="18"/>
        <v>#REF!</v>
      </c>
      <c r="S79"/>
      <c r="T79"/>
      <c r="U79">
        <f t="shared" si="19"/>
        <v>8.0565988692571588E-2</v>
      </c>
      <c r="V79">
        <f t="shared" si="20"/>
        <v>7.9219005485662741E-2</v>
      </c>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c r="AMG79"/>
      <c r="AMH79"/>
      <c r="AMI79"/>
      <c r="AMJ79"/>
      <c r="AMK79"/>
      <c r="AML79"/>
      <c r="AMM79"/>
      <c r="AMN79"/>
      <c r="AMO79"/>
      <c r="AMP79"/>
      <c r="AMQ79"/>
      <c r="AMR79"/>
      <c r="AMS79"/>
      <c r="AMT79"/>
      <c r="AMU79"/>
      <c r="AMV79"/>
      <c r="AMW79"/>
      <c r="AMX79"/>
      <c r="AMY79"/>
      <c r="AMZ79"/>
      <c r="ANA79"/>
      <c r="ANB79"/>
      <c r="ANC79"/>
      <c r="AND79"/>
      <c r="ANE79"/>
      <c r="ANF79"/>
      <c r="ANG79"/>
      <c r="ANH79"/>
      <c r="ANI79"/>
      <c r="ANJ79"/>
      <c r="ANK79"/>
      <c r="ANL79"/>
      <c r="ANM79"/>
      <c r="ANN79"/>
      <c r="ANO79"/>
      <c r="ANP79"/>
      <c r="ANQ79"/>
      <c r="ANR79"/>
      <c r="ANS79"/>
      <c r="ANT79"/>
      <c r="ANU79"/>
      <c r="ANV79"/>
      <c r="ANW79"/>
      <c r="ANX79"/>
      <c r="ANY79"/>
      <c r="ANZ79"/>
      <c r="AOA79"/>
      <c r="AOB79"/>
      <c r="AOC79"/>
      <c r="AOD79"/>
      <c r="AOE79"/>
      <c r="AOF79"/>
      <c r="AOG79"/>
      <c r="AOH79"/>
      <c r="AOI79"/>
      <c r="AOJ79"/>
      <c r="AOK79"/>
      <c r="AOL79"/>
      <c r="AOM79"/>
      <c r="AON79"/>
      <c r="AOO79"/>
      <c r="AOP79"/>
      <c r="AOQ79"/>
      <c r="AOR79"/>
      <c r="AOS79"/>
      <c r="AOT79"/>
      <c r="AOU79"/>
      <c r="AOV79"/>
      <c r="AOW79"/>
      <c r="AOX79"/>
      <c r="AOY79"/>
      <c r="AOZ79"/>
      <c r="APA79"/>
      <c r="APB79"/>
      <c r="APC79"/>
      <c r="APD79"/>
      <c r="APE79"/>
      <c r="APF79"/>
      <c r="APG79"/>
      <c r="APH79"/>
      <c r="API79"/>
      <c r="APJ79"/>
      <c r="APK79"/>
      <c r="APL79"/>
      <c r="APM79"/>
      <c r="APN79"/>
      <c r="APO79"/>
      <c r="APP79"/>
      <c r="APQ79"/>
      <c r="APR79"/>
      <c r="APS79"/>
      <c r="APT79"/>
      <c r="APU79"/>
      <c r="APV79"/>
      <c r="APW79"/>
      <c r="APX79"/>
      <c r="APY79"/>
      <c r="APZ79"/>
      <c r="AQA79"/>
      <c r="AQB79"/>
      <c r="AQC79"/>
      <c r="AQD79"/>
      <c r="AQE79"/>
      <c r="AQF79"/>
      <c r="AQG79"/>
      <c r="AQH79"/>
      <c r="AQI79"/>
      <c r="AQJ79"/>
      <c r="AQK79"/>
      <c r="AQL79"/>
      <c r="AQM79"/>
      <c r="AQN79"/>
      <c r="AQO79"/>
      <c r="AQP79"/>
      <c r="AQQ79"/>
      <c r="AQR79"/>
      <c r="AQS79"/>
      <c r="AQT79"/>
      <c r="AQU79"/>
      <c r="AQV79"/>
      <c r="AQW79"/>
      <c r="AQX79"/>
      <c r="AQY79"/>
      <c r="AQZ79"/>
      <c r="ARA79"/>
      <c r="ARB79"/>
      <c r="ARC79"/>
      <c r="ARD79"/>
      <c r="ARE79"/>
      <c r="ARF79"/>
      <c r="ARG79"/>
      <c r="ARH79"/>
      <c r="ARI79"/>
      <c r="ARJ79"/>
      <c r="ARK79"/>
      <c r="ARL79"/>
      <c r="ARM79"/>
      <c r="ARN79"/>
      <c r="ARO79"/>
      <c r="ARP79"/>
      <c r="ARQ79"/>
      <c r="ARR79"/>
      <c r="ARS79"/>
      <c r="ART79"/>
      <c r="ARU79"/>
      <c r="ARV79"/>
      <c r="ARW79"/>
      <c r="ARX79"/>
      <c r="ARY79"/>
      <c r="ARZ79"/>
      <c r="ASA79"/>
      <c r="ASB79"/>
      <c r="ASC79"/>
      <c r="ASD79"/>
      <c r="ASE79"/>
      <c r="ASF79"/>
      <c r="ASG79"/>
      <c r="ASH79"/>
      <c r="ASI79"/>
      <c r="ASJ79"/>
      <c r="ASK79"/>
      <c r="ASL79"/>
      <c r="ASM79"/>
      <c r="ASN79"/>
      <c r="ASO79"/>
      <c r="ASP79"/>
      <c r="ASQ79"/>
      <c r="ASR79"/>
      <c r="ASS79"/>
      <c r="AST79"/>
      <c r="ASU79"/>
      <c r="ASV79"/>
      <c r="ASW79"/>
      <c r="ASX79"/>
      <c r="ASY79"/>
      <c r="ASZ79"/>
      <c r="ATA79"/>
      <c r="ATB79"/>
      <c r="ATC79"/>
      <c r="ATD79"/>
      <c r="ATE79"/>
      <c r="ATF79"/>
      <c r="ATG79"/>
      <c r="ATH79"/>
      <c r="ATI79"/>
      <c r="ATJ79"/>
      <c r="ATK79"/>
      <c r="ATL79"/>
      <c r="ATM79"/>
      <c r="ATN79"/>
      <c r="ATO79"/>
      <c r="ATP79"/>
      <c r="ATQ79"/>
      <c r="ATR79"/>
      <c r="ATS79"/>
      <c r="ATT79"/>
      <c r="ATU79"/>
      <c r="ATV79"/>
      <c r="ATW79"/>
      <c r="ATX79"/>
      <c r="ATY79"/>
      <c r="ATZ79"/>
      <c r="AUA79"/>
      <c r="AUB79"/>
      <c r="AUC79"/>
      <c r="AUD79"/>
      <c r="AUE79"/>
      <c r="AUF79"/>
      <c r="AUG79"/>
      <c r="AUH79"/>
      <c r="AUI79"/>
      <c r="AUJ79"/>
      <c r="AUK79"/>
      <c r="AUL79"/>
      <c r="AUM79"/>
      <c r="AUN79"/>
      <c r="AUO79"/>
      <c r="AUP79"/>
      <c r="AUQ79"/>
      <c r="AUR79"/>
      <c r="AUS79"/>
      <c r="AUT79"/>
      <c r="AUU79"/>
      <c r="AUV79"/>
      <c r="AUW79"/>
      <c r="AUX79"/>
      <c r="AUY79"/>
      <c r="AUZ79"/>
      <c r="AVA79"/>
      <c r="AVB79"/>
      <c r="AVC79"/>
      <c r="AVD79"/>
      <c r="AVE79"/>
      <c r="AVF79"/>
      <c r="AVG79"/>
      <c r="AVH79"/>
      <c r="AVI79"/>
      <c r="AVJ79"/>
      <c r="AVK79"/>
      <c r="AVL79"/>
      <c r="AVM79"/>
      <c r="AVN79"/>
      <c r="AVO79"/>
      <c r="AVP79"/>
      <c r="AVQ79"/>
      <c r="AVR79"/>
      <c r="AVS79"/>
      <c r="AVT79"/>
      <c r="AVU79"/>
      <c r="AVV79"/>
      <c r="AVW79"/>
      <c r="AVX79"/>
      <c r="AVY79"/>
      <c r="AVZ79"/>
      <c r="AWA79"/>
      <c r="AWB79"/>
      <c r="AWC79"/>
      <c r="AWD79"/>
      <c r="AWE79"/>
      <c r="AWF79"/>
      <c r="AWG79"/>
      <c r="AWH79"/>
      <c r="AWI79"/>
      <c r="AWJ79"/>
      <c r="AWK79"/>
      <c r="AWL79"/>
      <c r="AWM79"/>
      <c r="AWN79"/>
      <c r="AWO79"/>
      <c r="AWP79"/>
      <c r="AWQ79"/>
      <c r="AWR79"/>
      <c r="AWS79"/>
      <c r="AWT79"/>
      <c r="AWU79"/>
      <c r="AWV79"/>
      <c r="AWW79"/>
      <c r="AWX79"/>
      <c r="AWY79"/>
      <c r="AWZ79"/>
      <c r="AXA79"/>
      <c r="AXB79"/>
      <c r="AXC79"/>
      <c r="AXD79"/>
      <c r="AXE79"/>
      <c r="AXF79"/>
      <c r="AXG79"/>
      <c r="AXH79"/>
      <c r="AXI79"/>
      <c r="AXJ79"/>
      <c r="AXK79"/>
      <c r="AXL79"/>
      <c r="AXM79"/>
      <c r="AXN79"/>
      <c r="AXO79"/>
      <c r="AXP79"/>
      <c r="AXQ79"/>
      <c r="AXR79"/>
      <c r="AXS79"/>
      <c r="AXT79"/>
      <c r="AXU79"/>
      <c r="AXV79"/>
      <c r="AXW79"/>
      <c r="AXX79"/>
      <c r="AXY79"/>
      <c r="AXZ79"/>
      <c r="AYA79"/>
      <c r="AYB79"/>
      <c r="AYC79"/>
      <c r="AYD79"/>
      <c r="AYE79"/>
      <c r="AYF79"/>
      <c r="AYG79"/>
      <c r="AYH79"/>
      <c r="AYI79"/>
      <c r="AYJ79"/>
      <c r="AYK79"/>
      <c r="AYL79"/>
      <c r="AYM79"/>
      <c r="AYN79"/>
      <c r="AYO79"/>
      <c r="AYP79"/>
      <c r="AYQ79"/>
      <c r="AYR79"/>
      <c r="AYS79"/>
      <c r="AYT79"/>
      <c r="AYU79"/>
      <c r="AYV79"/>
      <c r="AYW79"/>
      <c r="AYX79"/>
      <c r="AYY79"/>
      <c r="AYZ79"/>
      <c r="AZA79"/>
      <c r="AZB79"/>
      <c r="AZC79"/>
      <c r="AZD79"/>
      <c r="AZE79"/>
      <c r="AZF79"/>
      <c r="AZG79"/>
      <c r="AZH79"/>
      <c r="AZI79"/>
      <c r="AZJ79"/>
      <c r="AZK79"/>
      <c r="AZL79"/>
      <c r="AZM79"/>
      <c r="AZN79"/>
      <c r="AZO79"/>
      <c r="AZP79"/>
      <c r="AZQ79"/>
      <c r="AZR79"/>
      <c r="AZS79"/>
      <c r="AZT79"/>
      <c r="AZU79"/>
      <c r="AZV79"/>
      <c r="AZW79"/>
      <c r="AZX79"/>
      <c r="AZY79"/>
      <c r="AZZ79"/>
      <c r="BAA79"/>
      <c r="BAB79"/>
      <c r="BAC79"/>
      <c r="BAD79"/>
      <c r="BAE79"/>
      <c r="BAF79"/>
      <c r="BAG79"/>
      <c r="BAH79"/>
      <c r="BAI79"/>
      <c r="BAJ79"/>
      <c r="BAK79"/>
      <c r="BAL79"/>
      <c r="BAM79"/>
      <c r="BAN79"/>
      <c r="BAO79"/>
      <c r="BAP79"/>
      <c r="BAQ79"/>
      <c r="BAR79"/>
      <c r="BAS79"/>
      <c r="BAT79"/>
      <c r="BAU79"/>
      <c r="BAV79"/>
      <c r="BAW79"/>
      <c r="BAX79"/>
      <c r="BAY79"/>
      <c r="BAZ79"/>
      <c r="BBA79"/>
      <c r="BBB79"/>
      <c r="BBC79"/>
      <c r="BBD79"/>
      <c r="BBE79"/>
      <c r="BBF79"/>
      <c r="BBG79"/>
      <c r="BBH79"/>
      <c r="BBI79"/>
      <c r="BBJ79"/>
      <c r="BBK79"/>
      <c r="BBL79"/>
      <c r="BBM79"/>
      <c r="BBN79"/>
      <c r="BBO79"/>
      <c r="BBP79"/>
      <c r="BBQ79"/>
      <c r="BBR79"/>
      <c r="BBS79"/>
      <c r="BBT79"/>
      <c r="BBU79"/>
      <c r="BBV79"/>
      <c r="BBW79"/>
      <c r="BBX79"/>
      <c r="BBY79"/>
      <c r="BBZ79"/>
      <c r="BCA79"/>
      <c r="BCB79"/>
      <c r="BCC79"/>
      <c r="BCD79"/>
      <c r="BCE79"/>
      <c r="BCF79"/>
      <c r="BCG79"/>
      <c r="BCH79"/>
      <c r="BCI79"/>
      <c r="BCJ79"/>
      <c r="BCK79"/>
      <c r="BCL79"/>
      <c r="BCM79"/>
      <c r="BCN79"/>
      <c r="BCO79"/>
      <c r="BCP79"/>
      <c r="BCQ79"/>
      <c r="BCR79"/>
      <c r="BCS79"/>
      <c r="BCT79"/>
      <c r="BCU79"/>
      <c r="BCV79"/>
      <c r="BCW79"/>
      <c r="BCX79"/>
      <c r="BCY79"/>
      <c r="BCZ79"/>
      <c r="BDA79"/>
      <c r="BDB79"/>
      <c r="BDC79"/>
      <c r="BDD79"/>
      <c r="BDE79"/>
      <c r="BDF79"/>
      <c r="BDG79"/>
      <c r="BDH79"/>
      <c r="BDI79"/>
      <c r="BDJ79"/>
      <c r="BDK79"/>
      <c r="BDL79"/>
      <c r="BDM79"/>
      <c r="BDN79"/>
      <c r="BDO79"/>
      <c r="BDP79"/>
      <c r="BDQ79"/>
      <c r="BDR79"/>
      <c r="BDS79"/>
      <c r="BDT79"/>
      <c r="BDU79"/>
      <c r="BDV79"/>
      <c r="BDW79"/>
      <c r="BDX79"/>
      <c r="BDY79"/>
      <c r="BDZ79"/>
      <c r="BEA79"/>
      <c r="BEB79"/>
      <c r="BEC79"/>
      <c r="BED79"/>
      <c r="BEE79"/>
      <c r="BEF79"/>
      <c r="BEG79"/>
      <c r="BEH79"/>
      <c r="BEI79"/>
      <c r="BEJ79"/>
      <c r="BEK79"/>
      <c r="BEL79"/>
      <c r="BEM79"/>
      <c r="BEN79"/>
      <c r="BEO79"/>
      <c r="BEP79"/>
      <c r="BEQ79"/>
      <c r="BER79"/>
      <c r="BES79"/>
      <c r="BET79"/>
      <c r="BEU79"/>
      <c r="BEV79"/>
      <c r="BEW79"/>
      <c r="BEX79"/>
      <c r="BEY79"/>
      <c r="BEZ79"/>
      <c r="BFA79"/>
      <c r="BFB79"/>
      <c r="BFC79"/>
      <c r="BFD79"/>
      <c r="BFE79"/>
      <c r="BFF79"/>
      <c r="BFG79"/>
      <c r="BFH79"/>
      <c r="BFI79"/>
      <c r="BFJ79"/>
      <c r="BFK79"/>
      <c r="BFL79"/>
      <c r="BFM79"/>
      <c r="BFN79"/>
      <c r="BFO79"/>
      <c r="BFP79"/>
      <c r="BFQ79"/>
      <c r="BFR79"/>
      <c r="BFS79"/>
      <c r="BFT79"/>
      <c r="BFU79"/>
      <c r="BFV79"/>
      <c r="BFW79"/>
      <c r="BFX79"/>
      <c r="BFY79"/>
      <c r="BFZ79"/>
      <c r="BGA79"/>
      <c r="BGB79"/>
      <c r="BGC79"/>
      <c r="BGD79"/>
      <c r="BGE79"/>
      <c r="BGF79"/>
      <c r="BGG79"/>
      <c r="BGH79"/>
      <c r="BGI79"/>
      <c r="BGJ79"/>
      <c r="BGK79"/>
      <c r="BGL79"/>
      <c r="BGM79"/>
      <c r="BGN79"/>
      <c r="BGO79"/>
      <c r="BGP79"/>
      <c r="BGQ79"/>
      <c r="BGR79"/>
      <c r="BGS79"/>
      <c r="BGT79"/>
      <c r="BGU79"/>
      <c r="BGV79"/>
      <c r="BGW79"/>
      <c r="BGX79"/>
      <c r="BGY79"/>
      <c r="BGZ79"/>
      <c r="BHA79"/>
      <c r="BHB79"/>
      <c r="BHC79"/>
      <c r="BHD79"/>
      <c r="BHE79"/>
      <c r="BHF79"/>
      <c r="BHG79"/>
      <c r="BHH79"/>
      <c r="BHI79"/>
      <c r="BHJ79"/>
      <c r="BHK79"/>
      <c r="BHL79"/>
      <c r="BHM79"/>
      <c r="BHN79"/>
      <c r="BHO79"/>
      <c r="BHP79"/>
      <c r="BHQ79"/>
      <c r="BHR79"/>
      <c r="BHS79"/>
      <c r="BHT79"/>
      <c r="BHU79"/>
      <c r="BHV79"/>
      <c r="BHW79"/>
      <c r="BHX79"/>
      <c r="BHY79"/>
      <c r="BHZ79"/>
      <c r="BIA79"/>
      <c r="BIB79"/>
      <c r="BIC79"/>
      <c r="BID79"/>
      <c r="BIE79"/>
      <c r="BIF79"/>
      <c r="BIG79"/>
      <c r="BIH79"/>
      <c r="BII79"/>
      <c r="BIJ79"/>
      <c r="BIK79"/>
      <c r="BIL79"/>
      <c r="BIM79"/>
      <c r="BIN79"/>
      <c r="BIO79"/>
      <c r="BIP79"/>
      <c r="BIQ79"/>
      <c r="BIR79"/>
      <c r="BIS79"/>
      <c r="BIT79"/>
      <c r="BIU79"/>
      <c r="BIV79"/>
      <c r="BIW79"/>
      <c r="BIX79"/>
      <c r="BIY79"/>
      <c r="BIZ79"/>
      <c r="BJA79"/>
      <c r="BJB79"/>
      <c r="BJC79"/>
      <c r="BJD79"/>
      <c r="BJE79"/>
      <c r="BJF79"/>
      <c r="BJG79"/>
      <c r="BJH79"/>
      <c r="BJI79"/>
      <c r="BJJ79"/>
      <c r="BJK79"/>
      <c r="BJL79"/>
      <c r="BJM79"/>
      <c r="BJN79"/>
      <c r="BJO79"/>
      <c r="BJP79"/>
      <c r="BJQ79"/>
      <c r="BJR79"/>
      <c r="BJS79"/>
      <c r="BJT79"/>
      <c r="BJU79"/>
      <c r="BJV79"/>
      <c r="BJW79"/>
      <c r="BJX79"/>
      <c r="BJY79"/>
      <c r="BJZ79"/>
      <c r="BKA79"/>
      <c r="BKB79"/>
      <c r="BKC79"/>
      <c r="BKD79"/>
      <c r="BKE79"/>
      <c r="BKF79"/>
      <c r="BKG79"/>
      <c r="BKH79"/>
      <c r="BKI79"/>
      <c r="BKJ79"/>
      <c r="BKK79"/>
      <c r="BKL79"/>
      <c r="BKM79"/>
      <c r="BKN79"/>
      <c r="BKO79"/>
      <c r="BKP79"/>
      <c r="BKQ79"/>
      <c r="BKR79"/>
      <c r="BKS79"/>
      <c r="BKT79"/>
      <c r="BKU79"/>
      <c r="BKV79"/>
      <c r="BKW79"/>
      <c r="BKX79"/>
      <c r="BKY79"/>
      <c r="BKZ79"/>
      <c r="BLA79"/>
      <c r="BLB79"/>
      <c r="BLC79"/>
      <c r="BLD79"/>
      <c r="BLE79"/>
      <c r="BLF79"/>
      <c r="BLG79"/>
      <c r="BLH79"/>
      <c r="BLI79"/>
      <c r="BLJ79"/>
      <c r="BLK79"/>
      <c r="BLL79"/>
      <c r="BLM79"/>
      <c r="BLN79"/>
      <c r="BLO79"/>
      <c r="BLP79"/>
      <c r="BLQ79"/>
      <c r="BLR79"/>
      <c r="BLS79"/>
      <c r="BLT79"/>
      <c r="BLU79"/>
      <c r="BLV79"/>
      <c r="BLW79"/>
      <c r="BLX79"/>
      <c r="BLY79"/>
      <c r="BLZ79"/>
      <c r="BMA79"/>
      <c r="BMB79"/>
      <c r="BMC79"/>
      <c r="BMD79"/>
      <c r="BME79"/>
      <c r="BMF79"/>
      <c r="BMG79"/>
      <c r="BMH79"/>
      <c r="BMI79"/>
      <c r="BMJ79"/>
      <c r="BMK79"/>
      <c r="BML79"/>
      <c r="BMM79"/>
      <c r="BMN79"/>
      <c r="BMO79"/>
      <c r="BMP79"/>
      <c r="BMQ79"/>
      <c r="BMR79"/>
      <c r="BMS79"/>
      <c r="BMT79"/>
      <c r="BMU79"/>
      <c r="BMV79"/>
      <c r="BMW79"/>
      <c r="BMX79"/>
      <c r="BMY79"/>
      <c r="BMZ79"/>
      <c r="BNA79"/>
      <c r="BNB79"/>
      <c r="BNC79"/>
      <c r="BND79"/>
      <c r="BNE79"/>
      <c r="BNF79"/>
      <c r="BNG79"/>
      <c r="BNH79"/>
      <c r="BNI79"/>
      <c r="BNJ79"/>
      <c r="BNK79"/>
      <c r="BNL79"/>
      <c r="BNM79"/>
      <c r="BNN79"/>
      <c r="BNO79"/>
      <c r="BNP79"/>
      <c r="BNQ79"/>
      <c r="BNR79"/>
      <c r="BNS79"/>
      <c r="BNT79"/>
      <c r="BNU79"/>
      <c r="BNV79"/>
      <c r="BNW79"/>
      <c r="BNX79"/>
      <c r="BNY79"/>
      <c r="BNZ79"/>
      <c r="BOA79"/>
      <c r="BOB79"/>
      <c r="BOC79"/>
      <c r="BOD79"/>
      <c r="BOE79"/>
      <c r="BOF79"/>
      <c r="BOG79"/>
      <c r="BOH79"/>
      <c r="BOI79"/>
      <c r="BOJ79"/>
      <c r="BOK79"/>
      <c r="BOL79"/>
      <c r="BOM79"/>
      <c r="BON79"/>
      <c r="BOO79"/>
      <c r="BOP79"/>
      <c r="BOQ79"/>
      <c r="BOR79"/>
      <c r="BOS79"/>
      <c r="BOT79"/>
      <c r="BOU79"/>
      <c r="BOV79"/>
      <c r="BOW79"/>
      <c r="BOX79"/>
      <c r="BOY79"/>
      <c r="BOZ79"/>
      <c r="BPA79"/>
      <c r="BPB79"/>
      <c r="BPC79"/>
      <c r="BPD79"/>
      <c r="BPE79"/>
      <c r="BPF79"/>
      <c r="BPG79"/>
      <c r="BPH79"/>
      <c r="BPI79"/>
      <c r="BPJ79"/>
      <c r="BPK79"/>
      <c r="BPL79"/>
      <c r="BPM79"/>
      <c r="BPN79"/>
      <c r="BPO79"/>
      <c r="BPP79"/>
      <c r="BPQ79"/>
      <c r="BPR79"/>
      <c r="BPS79"/>
      <c r="BPT79"/>
      <c r="BPU79"/>
      <c r="BPV79"/>
      <c r="BPW79"/>
      <c r="BPX79"/>
      <c r="BPY79"/>
      <c r="BPZ79"/>
      <c r="BQA79"/>
      <c r="BQB79"/>
      <c r="BQC79"/>
      <c r="BQD79"/>
      <c r="BQE79"/>
      <c r="BQF79"/>
      <c r="BQG79"/>
      <c r="BQH79"/>
      <c r="BQI79"/>
      <c r="BQJ79"/>
      <c r="BQK79"/>
      <c r="BQL79"/>
      <c r="BQM79"/>
      <c r="BQN79"/>
      <c r="BQO79"/>
      <c r="BQP79"/>
      <c r="BQQ79"/>
      <c r="BQR79"/>
      <c r="BQS79"/>
      <c r="BQT79"/>
      <c r="BQU79"/>
      <c r="BQV79"/>
      <c r="BQW79"/>
      <c r="BQX79"/>
      <c r="BQY79"/>
      <c r="BQZ79"/>
      <c r="BRA79"/>
      <c r="BRB79"/>
      <c r="BRC79"/>
      <c r="BRD79"/>
      <c r="BRE79"/>
      <c r="BRF79"/>
      <c r="BRG79"/>
      <c r="BRH79"/>
      <c r="BRI79"/>
      <c r="BRJ79"/>
      <c r="BRK79"/>
      <c r="BRL79"/>
      <c r="BRM79"/>
      <c r="BRN79"/>
      <c r="BRO79"/>
      <c r="BRP79"/>
      <c r="BRQ79"/>
      <c r="BRR79"/>
      <c r="BRS79"/>
      <c r="BRT79"/>
      <c r="BRU79"/>
      <c r="BRV79"/>
      <c r="BRW79"/>
      <c r="BRX79"/>
      <c r="BRY79"/>
      <c r="BRZ79"/>
      <c r="BSA79"/>
      <c r="BSB79"/>
      <c r="BSC79"/>
      <c r="BSD79"/>
      <c r="BSE79"/>
      <c r="BSF79"/>
      <c r="BSG79"/>
      <c r="BSH79"/>
      <c r="BSI79"/>
      <c r="BSJ79"/>
      <c r="BSK79"/>
      <c r="BSL79"/>
      <c r="BSM79"/>
      <c r="BSN79"/>
      <c r="BSO79"/>
      <c r="BSP79"/>
      <c r="BSQ79"/>
      <c r="BSR79"/>
      <c r="BSS79"/>
      <c r="BST79"/>
      <c r="BSU79"/>
      <c r="BSV79"/>
      <c r="BSW79"/>
      <c r="BSX79"/>
      <c r="BSY79"/>
      <c r="BSZ79"/>
      <c r="BTA79"/>
      <c r="BTB79"/>
      <c r="BTC79"/>
      <c r="BTD79"/>
      <c r="BTE79"/>
      <c r="BTF79"/>
      <c r="BTG79"/>
      <c r="BTH79"/>
      <c r="BTI79"/>
      <c r="BTJ79"/>
      <c r="BTK79"/>
      <c r="BTL79"/>
      <c r="BTM79"/>
      <c r="BTN79"/>
      <c r="BTO79"/>
      <c r="BTP79"/>
      <c r="BTQ79"/>
      <c r="BTR79"/>
      <c r="BTS79"/>
      <c r="BTT79"/>
      <c r="BTU79"/>
      <c r="BTV79"/>
      <c r="BTW79"/>
      <c r="BTX79"/>
      <c r="BTY79"/>
      <c r="BTZ79"/>
      <c r="BUA79"/>
      <c r="BUB79"/>
      <c r="BUC79"/>
      <c r="BUD79"/>
      <c r="BUE79"/>
      <c r="BUF79"/>
      <c r="BUG79"/>
      <c r="BUH79"/>
      <c r="BUI79"/>
      <c r="BUJ79"/>
      <c r="BUK79"/>
      <c r="BUL79"/>
      <c r="BUM79"/>
      <c r="BUN79"/>
      <c r="BUO79"/>
      <c r="BUP79"/>
      <c r="BUQ79"/>
      <c r="BUR79"/>
      <c r="BUS79"/>
      <c r="BUT79"/>
      <c r="BUU79"/>
      <c r="BUV79"/>
      <c r="BUW79"/>
      <c r="BUX79"/>
      <c r="BUY79"/>
      <c r="BUZ79"/>
      <c r="BVA79"/>
      <c r="BVB79"/>
      <c r="BVC79"/>
      <c r="BVD79"/>
      <c r="BVE79"/>
      <c r="BVF79"/>
      <c r="BVG79"/>
      <c r="BVH79"/>
      <c r="BVI79"/>
      <c r="BVJ79"/>
      <c r="BVK79"/>
      <c r="BVL79"/>
      <c r="BVM79"/>
      <c r="BVN79"/>
      <c r="BVO79"/>
      <c r="BVP79"/>
      <c r="BVQ79"/>
      <c r="BVR79"/>
      <c r="BVS79"/>
      <c r="BVT79"/>
      <c r="BVU79"/>
      <c r="BVV79"/>
      <c r="BVW79"/>
      <c r="BVX79"/>
      <c r="BVY79"/>
      <c r="BVZ79"/>
      <c r="BWA79"/>
      <c r="BWB79"/>
      <c r="BWC79"/>
      <c r="BWD79"/>
      <c r="BWE79"/>
      <c r="BWF79"/>
      <c r="BWG79"/>
      <c r="BWH79"/>
      <c r="BWI79"/>
      <c r="BWJ79"/>
      <c r="BWK79"/>
      <c r="BWL79"/>
      <c r="BWM79"/>
      <c r="BWN79"/>
      <c r="BWO79"/>
      <c r="BWP79"/>
      <c r="BWQ79"/>
      <c r="BWR79"/>
      <c r="BWS79"/>
      <c r="BWT79"/>
      <c r="BWU79"/>
      <c r="BWV79"/>
      <c r="BWW79"/>
      <c r="BWX79"/>
      <c r="BWY79"/>
      <c r="BWZ79"/>
      <c r="BXA79"/>
      <c r="BXB79"/>
      <c r="BXC79"/>
      <c r="BXD79"/>
      <c r="BXE79"/>
      <c r="BXF79"/>
      <c r="BXG79"/>
      <c r="BXH79"/>
      <c r="BXI79"/>
      <c r="BXJ79"/>
      <c r="BXK79"/>
      <c r="BXL79"/>
      <c r="BXM79"/>
      <c r="BXN79"/>
      <c r="BXO79"/>
      <c r="BXP79"/>
      <c r="BXQ79"/>
      <c r="BXR79"/>
      <c r="BXS79"/>
      <c r="BXT79"/>
      <c r="BXU79"/>
      <c r="BXV79"/>
      <c r="BXW79"/>
      <c r="BXX79"/>
      <c r="BXY79"/>
      <c r="BXZ79"/>
      <c r="BYA79"/>
      <c r="BYB79"/>
      <c r="BYC79"/>
      <c r="BYD79"/>
      <c r="BYE79"/>
      <c r="BYF79"/>
      <c r="BYG79"/>
      <c r="BYH79"/>
      <c r="BYI79"/>
      <c r="BYJ79"/>
      <c r="BYK79"/>
      <c r="BYL79"/>
      <c r="BYM79"/>
      <c r="BYN79"/>
      <c r="BYO79"/>
      <c r="BYP79"/>
      <c r="BYQ79"/>
      <c r="BYR79"/>
      <c r="BYS79"/>
      <c r="BYT79"/>
      <c r="BYU79"/>
      <c r="BYV79"/>
      <c r="BYW79"/>
      <c r="BYX79"/>
      <c r="BYY79"/>
      <c r="BYZ79"/>
      <c r="BZA79"/>
      <c r="BZB79"/>
      <c r="BZC79"/>
      <c r="BZD79"/>
      <c r="BZE79"/>
      <c r="BZF79"/>
      <c r="BZG79"/>
      <c r="BZH79"/>
      <c r="BZI79"/>
      <c r="BZJ79"/>
      <c r="BZK79"/>
      <c r="BZL79"/>
      <c r="BZM79"/>
      <c r="BZN79"/>
      <c r="BZO79"/>
      <c r="BZP79"/>
      <c r="BZQ79"/>
      <c r="BZR79"/>
      <c r="BZS79"/>
      <c r="BZT79"/>
      <c r="BZU79"/>
      <c r="BZV79"/>
      <c r="BZW79"/>
      <c r="BZX79"/>
      <c r="BZY79"/>
      <c r="BZZ79"/>
      <c r="CAA79"/>
      <c r="CAB79"/>
      <c r="CAC79"/>
      <c r="CAD79"/>
      <c r="CAE79"/>
      <c r="CAF79"/>
      <c r="CAG79"/>
      <c r="CAH79"/>
      <c r="CAI79"/>
      <c r="CAJ79"/>
      <c r="CAK79"/>
      <c r="CAL79"/>
      <c r="CAM79"/>
      <c r="CAN79"/>
      <c r="CAO79"/>
      <c r="CAP79"/>
      <c r="CAQ79"/>
      <c r="CAR79"/>
      <c r="CAS79"/>
      <c r="CAT79"/>
      <c r="CAU79"/>
      <c r="CAV79"/>
      <c r="CAW79"/>
      <c r="CAX79"/>
      <c r="CAY79"/>
      <c r="CAZ79"/>
      <c r="CBA79"/>
      <c r="CBB79"/>
      <c r="CBC79"/>
      <c r="CBD79"/>
      <c r="CBE79"/>
      <c r="CBF79"/>
      <c r="CBG79"/>
      <c r="CBH79"/>
      <c r="CBI79"/>
      <c r="CBJ79"/>
      <c r="CBK79"/>
      <c r="CBL79"/>
      <c r="CBM79"/>
      <c r="CBN79"/>
      <c r="CBO79"/>
      <c r="CBP79"/>
      <c r="CBQ79"/>
      <c r="CBR79"/>
      <c r="CBS79"/>
      <c r="CBT79"/>
      <c r="CBU79"/>
      <c r="CBV79"/>
      <c r="CBW79"/>
      <c r="CBX79"/>
      <c r="CBY79"/>
      <c r="CBZ79"/>
      <c r="CCA79"/>
      <c r="CCB79"/>
      <c r="CCC79"/>
      <c r="CCD79"/>
      <c r="CCE79"/>
      <c r="CCF79"/>
      <c r="CCG79"/>
      <c r="CCH79"/>
      <c r="CCI79"/>
      <c r="CCJ79"/>
      <c r="CCK79"/>
      <c r="CCL79"/>
      <c r="CCM79"/>
      <c r="CCN79"/>
      <c r="CCO79"/>
      <c r="CCP79"/>
      <c r="CCQ79"/>
      <c r="CCR79"/>
      <c r="CCS79"/>
      <c r="CCT79"/>
      <c r="CCU79"/>
      <c r="CCV79"/>
      <c r="CCW79"/>
      <c r="CCX79"/>
      <c r="CCY79"/>
      <c r="CCZ79"/>
      <c r="CDA79"/>
      <c r="CDB79"/>
      <c r="CDC79"/>
      <c r="CDD79"/>
      <c r="CDE79"/>
      <c r="CDF79"/>
      <c r="CDG79"/>
      <c r="CDH79"/>
      <c r="CDI79"/>
      <c r="CDJ79"/>
      <c r="CDK79"/>
      <c r="CDL79"/>
      <c r="CDM79"/>
      <c r="CDN79"/>
      <c r="CDO79"/>
      <c r="CDP79"/>
      <c r="CDQ79"/>
      <c r="CDR79"/>
      <c r="CDS79"/>
      <c r="CDT79"/>
      <c r="CDU79"/>
      <c r="CDV79"/>
      <c r="CDW79"/>
      <c r="CDX79"/>
      <c r="CDY79"/>
      <c r="CDZ79"/>
      <c r="CEA79"/>
      <c r="CEB79"/>
      <c r="CEC79"/>
      <c r="CED79"/>
      <c r="CEE79"/>
      <c r="CEF79"/>
      <c r="CEG79"/>
      <c r="CEH79"/>
      <c r="CEI79"/>
      <c r="CEJ79"/>
      <c r="CEK79"/>
      <c r="CEL79"/>
      <c r="CEM79"/>
      <c r="CEN79"/>
      <c r="CEO79"/>
      <c r="CEP79"/>
      <c r="CEQ79"/>
      <c r="CER79"/>
      <c r="CES79"/>
      <c r="CET79"/>
      <c r="CEU79"/>
      <c r="CEV79"/>
      <c r="CEW79"/>
      <c r="CEX79"/>
      <c r="CEY79"/>
      <c r="CEZ79"/>
      <c r="CFA79"/>
      <c r="CFB79"/>
      <c r="CFC79"/>
      <c r="CFD79"/>
      <c r="CFE79"/>
      <c r="CFF79"/>
      <c r="CFG79"/>
      <c r="CFH79"/>
      <c r="CFI79"/>
      <c r="CFJ79"/>
      <c r="CFK79"/>
      <c r="CFL79"/>
      <c r="CFM79"/>
      <c r="CFN79"/>
      <c r="CFO79"/>
      <c r="CFP79"/>
      <c r="CFQ79"/>
      <c r="CFR79"/>
      <c r="CFS79"/>
      <c r="CFT79"/>
      <c r="CFU79"/>
      <c r="CFV79"/>
      <c r="CFW79"/>
      <c r="CFX79"/>
      <c r="CFY79"/>
      <c r="CFZ79"/>
      <c r="CGA79"/>
      <c r="CGB79"/>
      <c r="CGC79"/>
      <c r="CGD79"/>
      <c r="CGE79"/>
      <c r="CGF79"/>
      <c r="CGG79"/>
      <c r="CGH79"/>
      <c r="CGI79"/>
      <c r="CGJ79"/>
      <c r="CGK79"/>
      <c r="CGL79"/>
      <c r="CGM79"/>
      <c r="CGN79"/>
      <c r="CGO79"/>
      <c r="CGP79"/>
      <c r="CGQ79"/>
      <c r="CGR79"/>
      <c r="CGS79"/>
      <c r="CGT79"/>
      <c r="CGU79"/>
      <c r="CGV79"/>
      <c r="CGW79"/>
      <c r="CGX79"/>
      <c r="CGY79"/>
      <c r="CGZ79"/>
      <c r="CHA79"/>
      <c r="CHB79"/>
      <c r="CHC79"/>
      <c r="CHD79"/>
      <c r="CHE79"/>
      <c r="CHF79"/>
      <c r="CHG79"/>
      <c r="CHH79"/>
      <c r="CHI79"/>
      <c r="CHJ79"/>
      <c r="CHK79"/>
      <c r="CHL79"/>
      <c r="CHM79"/>
      <c r="CHN79"/>
      <c r="CHO79"/>
      <c r="CHP79"/>
      <c r="CHQ79"/>
      <c r="CHR79"/>
      <c r="CHS79"/>
      <c r="CHT79"/>
      <c r="CHU79"/>
      <c r="CHV79"/>
      <c r="CHW79"/>
      <c r="CHX79"/>
      <c r="CHY79"/>
      <c r="CHZ79"/>
      <c r="CIA79"/>
      <c r="CIB79"/>
      <c r="CIC79"/>
      <c r="CID79"/>
      <c r="CIE79"/>
      <c r="CIF79"/>
      <c r="CIG79"/>
      <c r="CIH79"/>
      <c r="CII79"/>
      <c r="CIJ79"/>
      <c r="CIK79"/>
      <c r="CIL79"/>
      <c r="CIM79"/>
      <c r="CIN79"/>
      <c r="CIO79"/>
      <c r="CIP79"/>
      <c r="CIQ79"/>
      <c r="CIR79"/>
      <c r="CIS79"/>
      <c r="CIT79"/>
      <c r="CIU79"/>
      <c r="CIV79"/>
      <c r="CIW79"/>
      <c r="CIX79"/>
      <c r="CIY79"/>
      <c r="CIZ79"/>
      <c r="CJA79"/>
      <c r="CJB79"/>
      <c r="CJC79"/>
      <c r="CJD79"/>
      <c r="CJE79"/>
      <c r="CJF79"/>
      <c r="CJG79"/>
      <c r="CJH79"/>
      <c r="CJI79"/>
      <c r="CJJ79"/>
      <c r="CJK79"/>
      <c r="CJL79"/>
      <c r="CJM79"/>
      <c r="CJN79"/>
      <c r="CJO79"/>
      <c r="CJP79"/>
      <c r="CJQ79"/>
      <c r="CJR79"/>
      <c r="CJS79"/>
      <c r="CJT79"/>
      <c r="CJU79"/>
      <c r="CJV79"/>
      <c r="CJW79"/>
      <c r="CJX79"/>
      <c r="CJY79"/>
      <c r="CJZ79"/>
      <c r="CKA79"/>
      <c r="CKB79"/>
      <c r="CKC79"/>
      <c r="CKD79"/>
      <c r="CKE79"/>
      <c r="CKF79"/>
      <c r="CKG79"/>
      <c r="CKH79"/>
      <c r="CKI79"/>
      <c r="CKJ79"/>
      <c r="CKK79"/>
      <c r="CKL79"/>
      <c r="CKM79"/>
      <c r="CKN79"/>
      <c r="CKO79"/>
      <c r="CKP79"/>
      <c r="CKQ79"/>
      <c r="CKR79"/>
      <c r="CKS79"/>
      <c r="CKT79"/>
      <c r="CKU79"/>
      <c r="CKV79"/>
      <c r="CKW79"/>
      <c r="CKX79"/>
      <c r="CKY79"/>
      <c r="CKZ79"/>
      <c r="CLA79"/>
      <c r="CLB79"/>
      <c r="CLC79"/>
      <c r="CLD79"/>
      <c r="CLE79"/>
      <c r="CLF79"/>
      <c r="CLG79"/>
      <c r="CLH79"/>
      <c r="CLI79"/>
      <c r="CLJ79"/>
      <c r="CLK79"/>
      <c r="CLL79"/>
      <c r="CLM79"/>
      <c r="CLN79"/>
      <c r="CLO79"/>
      <c r="CLP79"/>
      <c r="CLQ79"/>
      <c r="CLR79"/>
      <c r="CLS79"/>
      <c r="CLT79"/>
      <c r="CLU79"/>
      <c r="CLV79"/>
      <c r="CLW79"/>
      <c r="CLX79"/>
      <c r="CLY79"/>
      <c r="CLZ79"/>
      <c r="CMA79"/>
      <c r="CMB79"/>
      <c r="CMC79"/>
      <c r="CMD79"/>
      <c r="CME79"/>
      <c r="CMF79"/>
      <c r="CMG79"/>
      <c r="CMH79"/>
      <c r="CMI79"/>
      <c r="CMJ79"/>
      <c r="CMK79"/>
      <c r="CML79"/>
      <c r="CMM79"/>
      <c r="CMN79"/>
      <c r="CMO79"/>
      <c r="CMP79"/>
      <c r="CMQ79"/>
      <c r="CMR79"/>
      <c r="CMS79"/>
      <c r="CMT79"/>
      <c r="CMU79"/>
      <c r="CMV79"/>
      <c r="CMW79"/>
      <c r="CMX79"/>
      <c r="CMY79"/>
      <c r="CMZ79"/>
      <c r="CNA79"/>
      <c r="CNB79"/>
      <c r="CNC79"/>
      <c r="CND79"/>
      <c r="CNE79"/>
      <c r="CNF79"/>
      <c r="CNG79"/>
      <c r="CNH79"/>
      <c r="CNI79"/>
      <c r="CNJ79"/>
      <c r="CNK79"/>
      <c r="CNL79"/>
      <c r="CNM79"/>
      <c r="CNN79"/>
      <c r="CNO79"/>
      <c r="CNP79"/>
      <c r="CNQ79"/>
      <c r="CNR79"/>
      <c r="CNS79"/>
      <c r="CNT79"/>
      <c r="CNU79"/>
      <c r="CNV79"/>
      <c r="CNW79"/>
      <c r="CNX79"/>
      <c r="CNY79"/>
      <c r="CNZ79"/>
      <c r="COA79"/>
      <c r="COB79"/>
      <c r="COC79"/>
      <c r="COD79"/>
      <c r="COE79"/>
      <c r="COF79"/>
      <c r="COG79"/>
      <c r="COH79"/>
      <c r="COI79"/>
      <c r="COJ79"/>
      <c r="COK79"/>
      <c r="COL79"/>
      <c r="COM79"/>
      <c r="CON79"/>
      <c r="COO79"/>
      <c r="COP79"/>
      <c r="COQ79"/>
      <c r="COR79"/>
      <c r="COS79"/>
      <c r="COT79"/>
      <c r="COU79"/>
      <c r="COV79"/>
      <c r="COW79"/>
      <c r="COX79"/>
      <c r="COY79"/>
      <c r="COZ79"/>
      <c r="CPA79"/>
      <c r="CPB79"/>
      <c r="CPC79"/>
      <c r="CPD79"/>
      <c r="CPE79"/>
      <c r="CPF79"/>
      <c r="CPG79"/>
      <c r="CPH79"/>
      <c r="CPI79"/>
      <c r="CPJ79"/>
      <c r="CPK79"/>
      <c r="CPL79"/>
      <c r="CPM79"/>
      <c r="CPN79"/>
      <c r="CPO79"/>
      <c r="CPP79"/>
      <c r="CPQ79"/>
      <c r="CPR79"/>
      <c r="CPS79"/>
      <c r="CPT79"/>
      <c r="CPU79"/>
      <c r="CPV79"/>
      <c r="CPW79"/>
      <c r="CPX79"/>
      <c r="CPY79"/>
      <c r="CPZ79"/>
      <c r="CQA79"/>
      <c r="CQB79"/>
      <c r="CQC79"/>
      <c r="CQD79"/>
      <c r="CQE79"/>
      <c r="CQF79"/>
      <c r="CQG79"/>
      <c r="CQH79"/>
      <c r="CQI79"/>
      <c r="CQJ79"/>
      <c r="CQK79"/>
      <c r="CQL79"/>
      <c r="CQM79"/>
      <c r="CQN79"/>
      <c r="CQO79"/>
      <c r="CQP79"/>
      <c r="CQQ79"/>
      <c r="CQR79"/>
      <c r="CQS79"/>
      <c r="CQT79"/>
      <c r="CQU79"/>
      <c r="CQV79"/>
      <c r="CQW79"/>
      <c r="CQX79"/>
      <c r="CQY79"/>
      <c r="CQZ79"/>
      <c r="CRA79"/>
      <c r="CRB79"/>
      <c r="CRC79"/>
      <c r="CRD79"/>
      <c r="CRE79"/>
      <c r="CRF79"/>
      <c r="CRG79"/>
      <c r="CRH79"/>
      <c r="CRI79"/>
    </row>
    <row r="80" spans="1:2505" s="28" customFormat="1" ht="18" customHeight="1" x14ac:dyDescent="0.25">
      <c r="A80" s="13"/>
      <c r="B80" s="358"/>
      <c r="C80" s="59" t="s">
        <v>16</v>
      </c>
      <c r="D80" s="83">
        <v>1</v>
      </c>
      <c r="E80" s="83">
        <v>1</v>
      </c>
      <c r="F80" s="13"/>
      <c r="G80" s="358"/>
      <c r="H80" s="59" t="s">
        <v>16</v>
      </c>
      <c r="I80" s="78">
        <v>6.9746846666629949</v>
      </c>
      <c r="J80" s="78">
        <f t="shared" si="21"/>
        <v>7.9746846666629949</v>
      </c>
      <c r="K80" s="78">
        <f t="shared" si="11"/>
        <v>8.9746846666629949</v>
      </c>
      <c r="L80"/>
      <c r="M80" s="78">
        <v>5.8489460887995639</v>
      </c>
      <c r="N80" s="74">
        <f t="shared" si="16"/>
        <v>6.6875425800152692</v>
      </c>
      <c r="O80" s="74">
        <f t="shared" si="17"/>
        <v>7.5261390712309737</v>
      </c>
      <c r="P80" s="33">
        <f t="shared" si="18"/>
        <v>76779219</v>
      </c>
      <c r="Q80" s="33" t="e">
        <f t="shared" si="18"/>
        <v>#REF!</v>
      </c>
      <c r="R80" s="33" t="e">
        <f t="shared" si="18"/>
        <v>#REF!</v>
      </c>
      <c r="S80"/>
      <c r="T80"/>
      <c r="U80">
        <f t="shared" si="19"/>
        <v>0.14337565750889292</v>
      </c>
      <c r="V80">
        <f t="shared" si="20"/>
        <v>0.12539680774844353</v>
      </c>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c r="AMH80"/>
      <c r="AMI80"/>
      <c r="AMJ80"/>
      <c r="AMK80"/>
      <c r="AML80"/>
      <c r="AMM80"/>
      <c r="AMN80"/>
      <c r="AMO80"/>
      <c r="AMP80"/>
      <c r="AMQ80"/>
      <c r="AMR80"/>
      <c r="AMS80"/>
      <c r="AMT80"/>
      <c r="AMU80"/>
      <c r="AMV80"/>
      <c r="AMW80"/>
      <c r="AMX80"/>
      <c r="AMY80"/>
      <c r="AMZ80"/>
      <c r="ANA80"/>
      <c r="ANB80"/>
      <c r="ANC80"/>
      <c r="AND80"/>
      <c r="ANE80"/>
      <c r="ANF80"/>
      <c r="ANG80"/>
      <c r="ANH80"/>
      <c r="ANI80"/>
      <c r="ANJ80"/>
      <c r="ANK80"/>
      <c r="ANL80"/>
      <c r="ANM80"/>
      <c r="ANN80"/>
      <c r="ANO80"/>
      <c r="ANP80"/>
      <c r="ANQ80"/>
      <c r="ANR80"/>
      <c r="ANS80"/>
      <c r="ANT80"/>
      <c r="ANU80"/>
      <c r="ANV80"/>
      <c r="ANW80"/>
      <c r="ANX80"/>
      <c r="ANY80"/>
      <c r="ANZ80"/>
      <c r="AOA80"/>
      <c r="AOB80"/>
      <c r="AOC80"/>
      <c r="AOD80"/>
      <c r="AOE80"/>
      <c r="AOF80"/>
      <c r="AOG80"/>
      <c r="AOH80"/>
      <c r="AOI80"/>
      <c r="AOJ80"/>
      <c r="AOK80"/>
      <c r="AOL80"/>
      <c r="AOM80"/>
      <c r="AON80"/>
      <c r="AOO80"/>
      <c r="AOP80"/>
      <c r="AOQ80"/>
      <c r="AOR80"/>
      <c r="AOS80"/>
      <c r="AOT80"/>
      <c r="AOU80"/>
      <c r="AOV80"/>
      <c r="AOW80"/>
      <c r="AOX80"/>
      <c r="AOY80"/>
      <c r="AOZ80"/>
      <c r="APA80"/>
      <c r="APB80"/>
      <c r="APC80"/>
      <c r="APD80"/>
      <c r="APE80"/>
      <c r="APF80"/>
      <c r="APG80"/>
      <c r="APH80"/>
      <c r="API80"/>
      <c r="APJ80"/>
      <c r="APK80"/>
      <c r="APL80"/>
      <c r="APM80"/>
      <c r="APN80"/>
      <c r="APO80"/>
      <c r="APP80"/>
      <c r="APQ80"/>
      <c r="APR80"/>
      <c r="APS80"/>
      <c r="APT80"/>
      <c r="APU80"/>
      <c r="APV80"/>
      <c r="APW80"/>
      <c r="APX80"/>
      <c r="APY80"/>
      <c r="APZ80"/>
      <c r="AQA80"/>
      <c r="AQB80"/>
      <c r="AQC80"/>
      <c r="AQD80"/>
      <c r="AQE80"/>
      <c r="AQF80"/>
      <c r="AQG80"/>
      <c r="AQH80"/>
      <c r="AQI80"/>
      <c r="AQJ80"/>
      <c r="AQK80"/>
      <c r="AQL80"/>
      <c r="AQM80"/>
      <c r="AQN80"/>
      <c r="AQO80"/>
      <c r="AQP80"/>
      <c r="AQQ80"/>
      <c r="AQR80"/>
      <c r="AQS80"/>
      <c r="AQT80"/>
      <c r="AQU80"/>
      <c r="AQV80"/>
      <c r="AQW80"/>
      <c r="AQX80"/>
      <c r="AQY80"/>
      <c r="AQZ80"/>
      <c r="ARA80"/>
      <c r="ARB80"/>
      <c r="ARC80"/>
      <c r="ARD80"/>
      <c r="ARE80"/>
      <c r="ARF80"/>
      <c r="ARG80"/>
      <c r="ARH80"/>
      <c r="ARI80"/>
      <c r="ARJ80"/>
      <c r="ARK80"/>
      <c r="ARL80"/>
      <c r="ARM80"/>
      <c r="ARN80"/>
      <c r="ARO80"/>
      <c r="ARP80"/>
      <c r="ARQ80"/>
      <c r="ARR80"/>
      <c r="ARS80"/>
      <c r="ART80"/>
      <c r="ARU80"/>
      <c r="ARV80"/>
      <c r="ARW80"/>
      <c r="ARX80"/>
      <c r="ARY80"/>
      <c r="ARZ80"/>
      <c r="ASA80"/>
      <c r="ASB80"/>
      <c r="ASC80"/>
      <c r="ASD80"/>
      <c r="ASE80"/>
      <c r="ASF80"/>
      <c r="ASG80"/>
      <c r="ASH80"/>
      <c r="ASI80"/>
      <c r="ASJ80"/>
      <c r="ASK80"/>
      <c r="ASL80"/>
      <c r="ASM80"/>
      <c r="ASN80"/>
      <c r="ASO80"/>
      <c r="ASP80"/>
      <c r="ASQ80"/>
      <c r="ASR80"/>
      <c r="ASS80"/>
      <c r="AST80"/>
      <c r="ASU80"/>
      <c r="ASV80"/>
      <c r="ASW80"/>
      <c r="ASX80"/>
      <c r="ASY80"/>
      <c r="ASZ80"/>
      <c r="ATA80"/>
      <c r="ATB80"/>
      <c r="ATC80"/>
      <c r="ATD80"/>
      <c r="ATE80"/>
      <c r="ATF80"/>
      <c r="ATG80"/>
      <c r="ATH80"/>
      <c r="ATI80"/>
      <c r="ATJ80"/>
      <c r="ATK80"/>
      <c r="ATL80"/>
      <c r="ATM80"/>
      <c r="ATN80"/>
      <c r="ATO80"/>
      <c r="ATP80"/>
      <c r="ATQ80"/>
      <c r="ATR80"/>
      <c r="ATS80"/>
      <c r="ATT80"/>
      <c r="ATU80"/>
      <c r="ATV80"/>
      <c r="ATW80"/>
      <c r="ATX80"/>
      <c r="ATY80"/>
      <c r="ATZ80"/>
      <c r="AUA80"/>
      <c r="AUB80"/>
      <c r="AUC80"/>
      <c r="AUD80"/>
      <c r="AUE80"/>
      <c r="AUF80"/>
      <c r="AUG80"/>
      <c r="AUH80"/>
      <c r="AUI80"/>
      <c r="AUJ80"/>
      <c r="AUK80"/>
      <c r="AUL80"/>
      <c r="AUM80"/>
      <c r="AUN80"/>
      <c r="AUO80"/>
      <c r="AUP80"/>
      <c r="AUQ80"/>
      <c r="AUR80"/>
      <c r="AUS80"/>
      <c r="AUT80"/>
      <c r="AUU80"/>
      <c r="AUV80"/>
      <c r="AUW80"/>
      <c r="AUX80"/>
      <c r="AUY80"/>
      <c r="AUZ80"/>
      <c r="AVA80"/>
      <c r="AVB80"/>
      <c r="AVC80"/>
      <c r="AVD80"/>
      <c r="AVE80"/>
      <c r="AVF80"/>
      <c r="AVG80"/>
      <c r="AVH80"/>
      <c r="AVI80"/>
      <c r="AVJ80"/>
      <c r="AVK80"/>
      <c r="AVL80"/>
      <c r="AVM80"/>
      <c r="AVN80"/>
      <c r="AVO80"/>
      <c r="AVP80"/>
      <c r="AVQ80"/>
      <c r="AVR80"/>
      <c r="AVS80"/>
      <c r="AVT80"/>
      <c r="AVU80"/>
      <c r="AVV80"/>
      <c r="AVW80"/>
      <c r="AVX80"/>
      <c r="AVY80"/>
      <c r="AVZ80"/>
      <c r="AWA80"/>
      <c r="AWB80"/>
      <c r="AWC80"/>
      <c r="AWD80"/>
      <c r="AWE80"/>
      <c r="AWF80"/>
      <c r="AWG80"/>
      <c r="AWH80"/>
      <c r="AWI80"/>
      <c r="AWJ80"/>
      <c r="AWK80"/>
      <c r="AWL80"/>
      <c r="AWM80"/>
      <c r="AWN80"/>
      <c r="AWO80"/>
      <c r="AWP80"/>
      <c r="AWQ80"/>
      <c r="AWR80"/>
      <c r="AWS80"/>
      <c r="AWT80"/>
      <c r="AWU80"/>
      <c r="AWV80"/>
      <c r="AWW80"/>
      <c r="AWX80"/>
      <c r="AWY80"/>
      <c r="AWZ80"/>
      <c r="AXA80"/>
      <c r="AXB80"/>
      <c r="AXC80"/>
      <c r="AXD80"/>
      <c r="AXE80"/>
      <c r="AXF80"/>
      <c r="AXG80"/>
      <c r="AXH80"/>
      <c r="AXI80"/>
      <c r="AXJ80"/>
      <c r="AXK80"/>
      <c r="AXL80"/>
      <c r="AXM80"/>
      <c r="AXN80"/>
      <c r="AXO80"/>
      <c r="AXP80"/>
      <c r="AXQ80"/>
      <c r="AXR80"/>
      <c r="AXS80"/>
      <c r="AXT80"/>
      <c r="AXU80"/>
      <c r="AXV80"/>
      <c r="AXW80"/>
      <c r="AXX80"/>
      <c r="AXY80"/>
      <c r="AXZ80"/>
      <c r="AYA80"/>
      <c r="AYB80"/>
      <c r="AYC80"/>
      <c r="AYD80"/>
      <c r="AYE80"/>
      <c r="AYF80"/>
      <c r="AYG80"/>
      <c r="AYH80"/>
      <c r="AYI80"/>
      <c r="AYJ80"/>
      <c r="AYK80"/>
      <c r="AYL80"/>
      <c r="AYM80"/>
      <c r="AYN80"/>
      <c r="AYO80"/>
      <c r="AYP80"/>
      <c r="AYQ80"/>
      <c r="AYR80"/>
      <c r="AYS80"/>
      <c r="AYT80"/>
      <c r="AYU80"/>
      <c r="AYV80"/>
      <c r="AYW80"/>
      <c r="AYX80"/>
      <c r="AYY80"/>
      <c r="AYZ80"/>
      <c r="AZA80"/>
      <c r="AZB80"/>
      <c r="AZC80"/>
      <c r="AZD80"/>
      <c r="AZE80"/>
      <c r="AZF80"/>
      <c r="AZG80"/>
      <c r="AZH80"/>
      <c r="AZI80"/>
      <c r="AZJ80"/>
      <c r="AZK80"/>
      <c r="AZL80"/>
      <c r="AZM80"/>
      <c r="AZN80"/>
      <c r="AZO80"/>
      <c r="AZP80"/>
      <c r="AZQ80"/>
      <c r="AZR80"/>
      <c r="AZS80"/>
      <c r="AZT80"/>
      <c r="AZU80"/>
      <c r="AZV80"/>
      <c r="AZW80"/>
      <c r="AZX80"/>
      <c r="AZY80"/>
      <c r="AZZ80"/>
      <c r="BAA80"/>
      <c r="BAB80"/>
      <c r="BAC80"/>
      <c r="BAD80"/>
      <c r="BAE80"/>
      <c r="BAF80"/>
      <c r="BAG80"/>
      <c r="BAH80"/>
      <c r="BAI80"/>
      <c r="BAJ80"/>
      <c r="BAK80"/>
      <c r="BAL80"/>
      <c r="BAM80"/>
      <c r="BAN80"/>
      <c r="BAO80"/>
      <c r="BAP80"/>
      <c r="BAQ80"/>
      <c r="BAR80"/>
      <c r="BAS80"/>
      <c r="BAT80"/>
      <c r="BAU80"/>
      <c r="BAV80"/>
      <c r="BAW80"/>
      <c r="BAX80"/>
      <c r="BAY80"/>
      <c r="BAZ80"/>
      <c r="BBA80"/>
      <c r="BBB80"/>
      <c r="BBC80"/>
      <c r="BBD80"/>
      <c r="BBE80"/>
      <c r="BBF80"/>
      <c r="BBG80"/>
      <c r="BBH80"/>
      <c r="BBI80"/>
      <c r="BBJ80"/>
      <c r="BBK80"/>
      <c r="BBL80"/>
      <c r="BBM80"/>
      <c r="BBN80"/>
      <c r="BBO80"/>
      <c r="BBP80"/>
      <c r="BBQ80"/>
      <c r="BBR80"/>
      <c r="BBS80"/>
      <c r="BBT80"/>
      <c r="BBU80"/>
      <c r="BBV80"/>
      <c r="BBW80"/>
      <c r="BBX80"/>
      <c r="BBY80"/>
      <c r="BBZ80"/>
      <c r="BCA80"/>
      <c r="BCB80"/>
      <c r="BCC80"/>
      <c r="BCD80"/>
      <c r="BCE80"/>
      <c r="BCF80"/>
      <c r="BCG80"/>
      <c r="BCH80"/>
      <c r="BCI80"/>
      <c r="BCJ80"/>
      <c r="BCK80"/>
      <c r="BCL80"/>
      <c r="BCM80"/>
      <c r="BCN80"/>
      <c r="BCO80"/>
      <c r="BCP80"/>
      <c r="BCQ80"/>
      <c r="BCR80"/>
      <c r="BCS80"/>
      <c r="BCT80"/>
      <c r="BCU80"/>
      <c r="BCV80"/>
      <c r="BCW80"/>
      <c r="BCX80"/>
      <c r="BCY80"/>
      <c r="BCZ80"/>
      <c r="BDA80"/>
      <c r="BDB80"/>
      <c r="BDC80"/>
      <c r="BDD80"/>
      <c r="BDE80"/>
      <c r="BDF80"/>
      <c r="BDG80"/>
      <c r="BDH80"/>
      <c r="BDI80"/>
      <c r="BDJ80"/>
      <c r="BDK80"/>
      <c r="BDL80"/>
      <c r="BDM80"/>
      <c r="BDN80"/>
      <c r="BDO80"/>
      <c r="BDP80"/>
      <c r="BDQ80"/>
      <c r="BDR80"/>
      <c r="BDS80"/>
      <c r="BDT80"/>
      <c r="BDU80"/>
      <c r="BDV80"/>
      <c r="BDW80"/>
      <c r="BDX80"/>
      <c r="BDY80"/>
      <c r="BDZ80"/>
      <c r="BEA80"/>
      <c r="BEB80"/>
      <c r="BEC80"/>
      <c r="BED80"/>
      <c r="BEE80"/>
      <c r="BEF80"/>
      <c r="BEG80"/>
      <c r="BEH80"/>
      <c r="BEI80"/>
      <c r="BEJ80"/>
      <c r="BEK80"/>
      <c r="BEL80"/>
      <c r="BEM80"/>
      <c r="BEN80"/>
      <c r="BEO80"/>
      <c r="BEP80"/>
      <c r="BEQ80"/>
      <c r="BER80"/>
      <c r="BES80"/>
      <c r="BET80"/>
      <c r="BEU80"/>
      <c r="BEV80"/>
      <c r="BEW80"/>
      <c r="BEX80"/>
      <c r="BEY80"/>
      <c r="BEZ80"/>
      <c r="BFA80"/>
      <c r="BFB80"/>
      <c r="BFC80"/>
      <c r="BFD80"/>
      <c r="BFE80"/>
      <c r="BFF80"/>
      <c r="BFG80"/>
      <c r="BFH80"/>
      <c r="BFI80"/>
      <c r="BFJ80"/>
      <c r="BFK80"/>
      <c r="BFL80"/>
      <c r="BFM80"/>
      <c r="BFN80"/>
      <c r="BFO80"/>
      <c r="BFP80"/>
      <c r="BFQ80"/>
      <c r="BFR80"/>
      <c r="BFS80"/>
      <c r="BFT80"/>
      <c r="BFU80"/>
      <c r="BFV80"/>
      <c r="BFW80"/>
      <c r="BFX80"/>
      <c r="BFY80"/>
      <c r="BFZ80"/>
      <c r="BGA80"/>
      <c r="BGB80"/>
      <c r="BGC80"/>
      <c r="BGD80"/>
      <c r="BGE80"/>
      <c r="BGF80"/>
      <c r="BGG80"/>
      <c r="BGH80"/>
      <c r="BGI80"/>
      <c r="BGJ80"/>
      <c r="BGK80"/>
      <c r="BGL80"/>
      <c r="BGM80"/>
      <c r="BGN80"/>
      <c r="BGO80"/>
      <c r="BGP80"/>
      <c r="BGQ80"/>
      <c r="BGR80"/>
      <c r="BGS80"/>
      <c r="BGT80"/>
      <c r="BGU80"/>
      <c r="BGV80"/>
      <c r="BGW80"/>
      <c r="BGX80"/>
      <c r="BGY80"/>
      <c r="BGZ80"/>
      <c r="BHA80"/>
      <c r="BHB80"/>
      <c r="BHC80"/>
      <c r="BHD80"/>
      <c r="BHE80"/>
      <c r="BHF80"/>
      <c r="BHG80"/>
      <c r="BHH80"/>
      <c r="BHI80"/>
      <c r="BHJ80"/>
      <c r="BHK80"/>
      <c r="BHL80"/>
      <c r="BHM80"/>
      <c r="BHN80"/>
      <c r="BHO80"/>
      <c r="BHP80"/>
      <c r="BHQ80"/>
      <c r="BHR80"/>
      <c r="BHS80"/>
      <c r="BHT80"/>
      <c r="BHU80"/>
      <c r="BHV80"/>
      <c r="BHW80"/>
      <c r="BHX80"/>
      <c r="BHY80"/>
      <c r="BHZ80"/>
      <c r="BIA80"/>
      <c r="BIB80"/>
      <c r="BIC80"/>
      <c r="BID80"/>
      <c r="BIE80"/>
      <c r="BIF80"/>
      <c r="BIG80"/>
      <c r="BIH80"/>
      <c r="BII80"/>
      <c r="BIJ80"/>
      <c r="BIK80"/>
      <c r="BIL80"/>
      <c r="BIM80"/>
      <c r="BIN80"/>
      <c r="BIO80"/>
      <c r="BIP80"/>
      <c r="BIQ80"/>
      <c r="BIR80"/>
      <c r="BIS80"/>
      <c r="BIT80"/>
      <c r="BIU80"/>
      <c r="BIV80"/>
      <c r="BIW80"/>
      <c r="BIX80"/>
      <c r="BIY80"/>
      <c r="BIZ80"/>
      <c r="BJA80"/>
      <c r="BJB80"/>
      <c r="BJC80"/>
      <c r="BJD80"/>
      <c r="BJE80"/>
      <c r="BJF80"/>
      <c r="BJG80"/>
      <c r="BJH80"/>
      <c r="BJI80"/>
      <c r="BJJ80"/>
      <c r="BJK80"/>
      <c r="BJL80"/>
      <c r="BJM80"/>
      <c r="BJN80"/>
      <c r="BJO80"/>
      <c r="BJP80"/>
      <c r="BJQ80"/>
      <c r="BJR80"/>
      <c r="BJS80"/>
      <c r="BJT80"/>
      <c r="BJU80"/>
      <c r="BJV80"/>
      <c r="BJW80"/>
      <c r="BJX80"/>
      <c r="BJY80"/>
      <c r="BJZ80"/>
      <c r="BKA80"/>
      <c r="BKB80"/>
      <c r="BKC80"/>
      <c r="BKD80"/>
      <c r="BKE80"/>
      <c r="BKF80"/>
      <c r="BKG80"/>
      <c r="BKH80"/>
      <c r="BKI80"/>
      <c r="BKJ80"/>
      <c r="BKK80"/>
      <c r="BKL80"/>
      <c r="BKM80"/>
      <c r="BKN80"/>
      <c r="BKO80"/>
      <c r="BKP80"/>
      <c r="BKQ80"/>
      <c r="BKR80"/>
      <c r="BKS80"/>
      <c r="BKT80"/>
      <c r="BKU80"/>
      <c r="BKV80"/>
      <c r="BKW80"/>
      <c r="BKX80"/>
      <c r="BKY80"/>
      <c r="BKZ80"/>
      <c r="BLA80"/>
      <c r="BLB80"/>
      <c r="BLC80"/>
      <c r="BLD80"/>
      <c r="BLE80"/>
      <c r="BLF80"/>
      <c r="BLG80"/>
      <c r="BLH80"/>
      <c r="BLI80"/>
      <c r="BLJ80"/>
      <c r="BLK80"/>
      <c r="BLL80"/>
      <c r="BLM80"/>
      <c r="BLN80"/>
      <c r="BLO80"/>
      <c r="BLP80"/>
      <c r="BLQ80"/>
      <c r="BLR80"/>
      <c r="BLS80"/>
      <c r="BLT80"/>
      <c r="BLU80"/>
      <c r="BLV80"/>
      <c r="BLW80"/>
      <c r="BLX80"/>
      <c r="BLY80"/>
      <c r="BLZ80"/>
      <c r="BMA80"/>
      <c r="BMB80"/>
      <c r="BMC80"/>
      <c r="BMD80"/>
      <c r="BME80"/>
      <c r="BMF80"/>
      <c r="BMG80"/>
      <c r="BMH80"/>
      <c r="BMI80"/>
      <c r="BMJ80"/>
      <c r="BMK80"/>
      <c r="BML80"/>
      <c r="BMM80"/>
      <c r="BMN80"/>
      <c r="BMO80"/>
      <c r="BMP80"/>
      <c r="BMQ80"/>
      <c r="BMR80"/>
      <c r="BMS80"/>
      <c r="BMT80"/>
      <c r="BMU80"/>
      <c r="BMV80"/>
      <c r="BMW80"/>
      <c r="BMX80"/>
      <c r="BMY80"/>
      <c r="BMZ80"/>
      <c r="BNA80"/>
      <c r="BNB80"/>
      <c r="BNC80"/>
      <c r="BND80"/>
      <c r="BNE80"/>
      <c r="BNF80"/>
      <c r="BNG80"/>
      <c r="BNH80"/>
      <c r="BNI80"/>
      <c r="BNJ80"/>
      <c r="BNK80"/>
      <c r="BNL80"/>
      <c r="BNM80"/>
      <c r="BNN80"/>
      <c r="BNO80"/>
      <c r="BNP80"/>
      <c r="BNQ80"/>
      <c r="BNR80"/>
      <c r="BNS80"/>
      <c r="BNT80"/>
      <c r="BNU80"/>
      <c r="BNV80"/>
      <c r="BNW80"/>
      <c r="BNX80"/>
      <c r="BNY80"/>
      <c r="BNZ80"/>
      <c r="BOA80"/>
      <c r="BOB80"/>
      <c r="BOC80"/>
      <c r="BOD80"/>
      <c r="BOE80"/>
      <c r="BOF80"/>
      <c r="BOG80"/>
      <c r="BOH80"/>
      <c r="BOI80"/>
      <c r="BOJ80"/>
      <c r="BOK80"/>
      <c r="BOL80"/>
      <c r="BOM80"/>
      <c r="BON80"/>
      <c r="BOO80"/>
      <c r="BOP80"/>
      <c r="BOQ80"/>
      <c r="BOR80"/>
      <c r="BOS80"/>
      <c r="BOT80"/>
      <c r="BOU80"/>
      <c r="BOV80"/>
      <c r="BOW80"/>
      <c r="BOX80"/>
      <c r="BOY80"/>
      <c r="BOZ80"/>
      <c r="BPA80"/>
      <c r="BPB80"/>
      <c r="BPC80"/>
      <c r="BPD80"/>
      <c r="BPE80"/>
      <c r="BPF80"/>
      <c r="BPG80"/>
      <c r="BPH80"/>
      <c r="BPI80"/>
      <c r="BPJ80"/>
      <c r="BPK80"/>
      <c r="BPL80"/>
      <c r="BPM80"/>
      <c r="BPN80"/>
      <c r="BPO80"/>
      <c r="BPP80"/>
      <c r="BPQ80"/>
      <c r="BPR80"/>
      <c r="BPS80"/>
      <c r="BPT80"/>
      <c r="BPU80"/>
      <c r="BPV80"/>
      <c r="BPW80"/>
      <c r="BPX80"/>
      <c r="BPY80"/>
      <c r="BPZ80"/>
      <c r="BQA80"/>
      <c r="BQB80"/>
      <c r="BQC80"/>
      <c r="BQD80"/>
      <c r="BQE80"/>
      <c r="BQF80"/>
      <c r="BQG80"/>
      <c r="BQH80"/>
      <c r="BQI80"/>
      <c r="BQJ80"/>
      <c r="BQK80"/>
      <c r="BQL80"/>
      <c r="BQM80"/>
      <c r="BQN80"/>
      <c r="BQO80"/>
      <c r="BQP80"/>
      <c r="BQQ80"/>
      <c r="BQR80"/>
      <c r="BQS80"/>
      <c r="BQT80"/>
      <c r="BQU80"/>
      <c r="BQV80"/>
      <c r="BQW80"/>
      <c r="BQX80"/>
      <c r="BQY80"/>
      <c r="BQZ80"/>
      <c r="BRA80"/>
      <c r="BRB80"/>
      <c r="BRC80"/>
      <c r="BRD80"/>
      <c r="BRE80"/>
      <c r="BRF80"/>
      <c r="BRG80"/>
      <c r="BRH80"/>
      <c r="BRI80"/>
      <c r="BRJ80"/>
      <c r="BRK80"/>
      <c r="BRL80"/>
      <c r="BRM80"/>
      <c r="BRN80"/>
      <c r="BRO80"/>
      <c r="BRP80"/>
      <c r="BRQ80"/>
      <c r="BRR80"/>
      <c r="BRS80"/>
      <c r="BRT80"/>
      <c r="BRU80"/>
      <c r="BRV80"/>
      <c r="BRW80"/>
      <c r="BRX80"/>
      <c r="BRY80"/>
      <c r="BRZ80"/>
      <c r="BSA80"/>
      <c r="BSB80"/>
      <c r="BSC80"/>
      <c r="BSD80"/>
      <c r="BSE80"/>
      <c r="BSF80"/>
      <c r="BSG80"/>
      <c r="BSH80"/>
      <c r="BSI80"/>
      <c r="BSJ80"/>
      <c r="BSK80"/>
      <c r="BSL80"/>
      <c r="BSM80"/>
      <c r="BSN80"/>
      <c r="BSO80"/>
      <c r="BSP80"/>
      <c r="BSQ80"/>
      <c r="BSR80"/>
      <c r="BSS80"/>
      <c r="BST80"/>
      <c r="BSU80"/>
      <c r="BSV80"/>
      <c r="BSW80"/>
      <c r="BSX80"/>
      <c r="BSY80"/>
      <c r="BSZ80"/>
      <c r="BTA80"/>
      <c r="BTB80"/>
      <c r="BTC80"/>
      <c r="BTD80"/>
      <c r="BTE80"/>
      <c r="BTF80"/>
      <c r="BTG80"/>
      <c r="BTH80"/>
      <c r="BTI80"/>
      <c r="BTJ80"/>
      <c r="BTK80"/>
      <c r="BTL80"/>
      <c r="BTM80"/>
      <c r="BTN80"/>
      <c r="BTO80"/>
      <c r="BTP80"/>
      <c r="BTQ80"/>
      <c r="BTR80"/>
      <c r="BTS80"/>
      <c r="BTT80"/>
      <c r="BTU80"/>
      <c r="BTV80"/>
      <c r="BTW80"/>
      <c r="BTX80"/>
      <c r="BTY80"/>
      <c r="BTZ80"/>
      <c r="BUA80"/>
      <c r="BUB80"/>
      <c r="BUC80"/>
      <c r="BUD80"/>
      <c r="BUE80"/>
      <c r="BUF80"/>
      <c r="BUG80"/>
      <c r="BUH80"/>
      <c r="BUI80"/>
      <c r="BUJ80"/>
      <c r="BUK80"/>
      <c r="BUL80"/>
      <c r="BUM80"/>
      <c r="BUN80"/>
      <c r="BUO80"/>
      <c r="BUP80"/>
      <c r="BUQ80"/>
      <c r="BUR80"/>
      <c r="BUS80"/>
      <c r="BUT80"/>
      <c r="BUU80"/>
      <c r="BUV80"/>
      <c r="BUW80"/>
      <c r="BUX80"/>
      <c r="BUY80"/>
      <c r="BUZ80"/>
      <c r="BVA80"/>
      <c r="BVB80"/>
      <c r="BVC80"/>
      <c r="BVD80"/>
      <c r="BVE80"/>
      <c r="BVF80"/>
      <c r="BVG80"/>
      <c r="BVH80"/>
      <c r="BVI80"/>
      <c r="BVJ80"/>
      <c r="BVK80"/>
      <c r="BVL80"/>
      <c r="BVM80"/>
      <c r="BVN80"/>
      <c r="BVO80"/>
      <c r="BVP80"/>
      <c r="BVQ80"/>
      <c r="BVR80"/>
      <c r="BVS80"/>
      <c r="BVT80"/>
      <c r="BVU80"/>
      <c r="BVV80"/>
      <c r="BVW80"/>
      <c r="BVX80"/>
      <c r="BVY80"/>
      <c r="BVZ80"/>
      <c r="BWA80"/>
      <c r="BWB80"/>
      <c r="BWC80"/>
      <c r="BWD80"/>
      <c r="BWE80"/>
      <c r="BWF80"/>
      <c r="BWG80"/>
      <c r="BWH80"/>
      <c r="BWI80"/>
      <c r="BWJ80"/>
      <c r="BWK80"/>
      <c r="BWL80"/>
      <c r="BWM80"/>
      <c r="BWN80"/>
      <c r="BWO80"/>
      <c r="BWP80"/>
      <c r="BWQ80"/>
      <c r="BWR80"/>
      <c r="BWS80"/>
      <c r="BWT80"/>
      <c r="BWU80"/>
      <c r="BWV80"/>
      <c r="BWW80"/>
      <c r="BWX80"/>
      <c r="BWY80"/>
      <c r="BWZ80"/>
      <c r="BXA80"/>
      <c r="BXB80"/>
      <c r="BXC80"/>
      <c r="BXD80"/>
      <c r="BXE80"/>
      <c r="BXF80"/>
      <c r="BXG80"/>
      <c r="BXH80"/>
      <c r="BXI80"/>
      <c r="BXJ80"/>
      <c r="BXK80"/>
      <c r="BXL80"/>
      <c r="BXM80"/>
      <c r="BXN80"/>
      <c r="BXO80"/>
      <c r="BXP80"/>
      <c r="BXQ80"/>
      <c r="BXR80"/>
      <c r="BXS80"/>
      <c r="BXT80"/>
      <c r="BXU80"/>
      <c r="BXV80"/>
      <c r="BXW80"/>
      <c r="BXX80"/>
      <c r="BXY80"/>
      <c r="BXZ80"/>
      <c r="BYA80"/>
      <c r="BYB80"/>
      <c r="BYC80"/>
      <c r="BYD80"/>
      <c r="BYE80"/>
      <c r="BYF80"/>
      <c r="BYG80"/>
      <c r="BYH80"/>
      <c r="BYI80"/>
      <c r="BYJ80"/>
      <c r="BYK80"/>
      <c r="BYL80"/>
      <c r="BYM80"/>
      <c r="BYN80"/>
      <c r="BYO80"/>
      <c r="BYP80"/>
      <c r="BYQ80"/>
      <c r="BYR80"/>
      <c r="BYS80"/>
      <c r="BYT80"/>
      <c r="BYU80"/>
      <c r="BYV80"/>
      <c r="BYW80"/>
      <c r="BYX80"/>
      <c r="BYY80"/>
      <c r="BYZ80"/>
      <c r="BZA80"/>
      <c r="BZB80"/>
      <c r="BZC80"/>
      <c r="BZD80"/>
      <c r="BZE80"/>
      <c r="BZF80"/>
      <c r="BZG80"/>
      <c r="BZH80"/>
      <c r="BZI80"/>
      <c r="BZJ80"/>
      <c r="BZK80"/>
      <c r="BZL80"/>
      <c r="BZM80"/>
      <c r="BZN80"/>
      <c r="BZO80"/>
      <c r="BZP80"/>
      <c r="BZQ80"/>
      <c r="BZR80"/>
      <c r="BZS80"/>
      <c r="BZT80"/>
      <c r="BZU80"/>
      <c r="BZV80"/>
      <c r="BZW80"/>
      <c r="BZX80"/>
      <c r="BZY80"/>
      <c r="BZZ80"/>
      <c r="CAA80"/>
      <c r="CAB80"/>
      <c r="CAC80"/>
      <c r="CAD80"/>
      <c r="CAE80"/>
      <c r="CAF80"/>
      <c r="CAG80"/>
      <c r="CAH80"/>
      <c r="CAI80"/>
      <c r="CAJ80"/>
      <c r="CAK80"/>
      <c r="CAL80"/>
      <c r="CAM80"/>
      <c r="CAN80"/>
      <c r="CAO80"/>
      <c r="CAP80"/>
      <c r="CAQ80"/>
      <c r="CAR80"/>
      <c r="CAS80"/>
      <c r="CAT80"/>
      <c r="CAU80"/>
      <c r="CAV80"/>
      <c r="CAW80"/>
      <c r="CAX80"/>
      <c r="CAY80"/>
      <c r="CAZ80"/>
      <c r="CBA80"/>
      <c r="CBB80"/>
      <c r="CBC80"/>
      <c r="CBD80"/>
      <c r="CBE80"/>
      <c r="CBF80"/>
      <c r="CBG80"/>
      <c r="CBH80"/>
      <c r="CBI80"/>
      <c r="CBJ80"/>
      <c r="CBK80"/>
      <c r="CBL80"/>
      <c r="CBM80"/>
      <c r="CBN80"/>
      <c r="CBO80"/>
      <c r="CBP80"/>
      <c r="CBQ80"/>
      <c r="CBR80"/>
      <c r="CBS80"/>
      <c r="CBT80"/>
      <c r="CBU80"/>
      <c r="CBV80"/>
      <c r="CBW80"/>
      <c r="CBX80"/>
      <c r="CBY80"/>
      <c r="CBZ80"/>
      <c r="CCA80"/>
      <c r="CCB80"/>
      <c r="CCC80"/>
      <c r="CCD80"/>
      <c r="CCE80"/>
      <c r="CCF80"/>
      <c r="CCG80"/>
      <c r="CCH80"/>
      <c r="CCI80"/>
      <c r="CCJ80"/>
      <c r="CCK80"/>
      <c r="CCL80"/>
      <c r="CCM80"/>
      <c r="CCN80"/>
      <c r="CCO80"/>
      <c r="CCP80"/>
      <c r="CCQ80"/>
      <c r="CCR80"/>
      <c r="CCS80"/>
      <c r="CCT80"/>
      <c r="CCU80"/>
      <c r="CCV80"/>
      <c r="CCW80"/>
      <c r="CCX80"/>
      <c r="CCY80"/>
      <c r="CCZ80"/>
      <c r="CDA80"/>
      <c r="CDB80"/>
      <c r="CDC80"/>
      <c r="CDD80"/>
      <c r="CDE80"/>
      <c r="CDF80"/>
      <c r="CDG80"/>
      <c r="CDH80"/>
      <c r="CDI80"/>
      <c r="CDJ80"/>
      <c r="CDK80"/>
      <c r="CDL80"/>
      <c r="CDM80"/>
      <c r="CDN80"/>
      <c r="CDO80"/>
      <c r="CDP80"/>
      <c r="CDQ80"/>
      <c r="CDR80"/>
      <c r="CDS80"/>
      <c r="CDT80"/>
      <c r="CDU80"/>
      <c r="CDV80"/>
      <c r="CDW80"/>
      <c r="CDX80"/>
      <c r="CDY80"/>
      <c r="CDZ80"/>
      <c r="CEA80"/>
      <c r="CEB80"/>
      <c r="CEC80"/>
      <c r="CED80"/>
      <c r="CEE80"/>
      <c r="CEF80"/>
      <c r="CEG80"/>
      <c r="CEH80"/>
      <c r="CEI80"/>
      <c r="CEJ80"/>
      <c r="CEK80"/>
      <c r="CEL80"/>
      <c r="CEM80"/>
      <c r="CEN80"/>
      <c r="CEO80"/>
      <c r="CEP80"/>
      <c r="CEQ80"/>
      <c r="CER80"/>
      <c r="CES80"/>
      <c r="CET80"/>
      <c r="CEU80"/>
      <c r="CEV80"/>
      <c r="CEW80"/>
      <c r="CEX80"/>
      <c r="CEY80"/>
      <c r="CEZ80"/>
      <c r="CFA80"/>
      <c r="CFB80"/>
      <c r="CFC80"/>
      <c r="CFD80"/>
      <c r="CFE80"/>
      <c r="CFF80"/>
      <c r="CFG80"/>
      <c r="CFH80"/>
      <c r="CFI80"/>
      <c r="CFJ80"/>
      <c r="CFK80"/>
      <c r="CFL80"/>
      <c r="CFM80"/>
      <c r="CFN80"/>
      <c r="CFO80"/>
      <c r="CFP80"/>
      <c r="CFQ80"/>
      <c r="CFR80"/>
      <c r="CFS80"/>
      <c r="CFT80"/>
      <c r="CFU80"/>
      <c r="CFV80"/>
      <c r="CFW80"/>
      <c r="CFX80"/>
      <c r="CFY80"/>
      <c r="CFZ80"/>
      <c r="CGA80"/>
      <c r="CGB80"/>
      <c r="CGC80"/>
      <c r="CGD80"/>
      <c r="CGE80"/>
      <c r="CGF80"/>
      <c r="CGG80"/>
      <c r="CGH80"/>
      <c r="CGI80"/>
      <c r="CGJ80"/>
      <c r="CGK80"/>
      <c r="CGL80"/>
      <c r="CGM80"/>
      <c r="CGN80"/>
      <c r="CGO80"/>
      <c r="CGP80"/>
      <c r="CGQ80"/>
      <c r="CGR80"/>
      <c r="CGS80"/>
      <c r="CGT80"/>
      <c r="CGU80"/>
      <c r="CGV80"/>
      <c r="CGW80"/>
      <c r="CGX80"/>
      <c r="CGY80"/>
      <c r="CGZ80"/>
      <c r="CHA80"/>
      <c r="CHB80"/>
      <c r="CHC80"/>
      <c r="CHD80"/>
      <c r="CHE80"/>
      <c r="CHF80"/>
      <c r="CHG80"/>
      <c r="CHH80"/>
      <c r="CHI80"/>
      <c r="CHJ80"/>
      <c r="CHK80"/>
      <c r="CHL80"/>
      <c r="CHM80"/>
      <c r="CHN80"/>
      <c r="CHO80"/>
      <c r="CHP80"/>
      <c r="CHQ80"/>
      <c r="CHR80"/>
      <c r="CHS80"/>
      <c r="CHT80"/>
      <c r="CHU80"/>
      <c r="CHV80"/>
      <c r="CHW80"/>
      <c r="CHX80"/>
      <c r="CHY80"/>
      <c r="CHZ80"/>
      <c r="CIA80"/>
      <c r="CIB80"/>
      <c r="CIC80"/>
      <c r="CID80"/>
      <c r="CIE80"/>
      <c r="CIF80"/>
      <c r="CIG80"/>
      <c r="CIH80"/>
      <c r="CII80"/>
      <c r="CIJ80"/>
      <c r="CIK80"/>
      <c r="CIL80"/>
      <c r="CIM80"/>
      <c r="CIN80"/>
      <c r="CIO80"/>
      <c r="CIP80"/>
      <c r="CIQ80"/>
      <c r="CIR80"/>
      <c r="CIS80"/>
      <c r="CIT80"/>
      <c r="CIU80"/>
      <c r="CIV80"/>
      <c r="CIW80"/>
      <c r="CIX80"/>
      <c r="CIY80"/>
      <c r="CIZ80"/>
      <c r="CJA80"/>
      <c r="CJB80"/>
      <c r="CJC80"/>
      <c r="CJD80"/>
      <c r="CJE80"/>
      <c r="CJF80"/>
      <c r="CJG80"/>
      <c r="CJH80"/>
      <c r="CJI80"/>
      <c r="CJJ80"/>
      <c r="CJK80"/>
      <c r="CJL80"/>
      <c r="CJM80"/>
      <c r="CJN80"/>
      <c r="CJO80"/>
      <c r="CJP80"/>
      <c r="CJQ80"/>
      <c r="CJR80"/>
      <c r="CJS80"/>
      <c r="CJT80"/>
      <c r="CJU80"/>
      <c r="CJV80"/>
      <c r="CJW80"/>
      <c r="CJX80"/>
      <c r="CJY80"/>
      <c r="CJZ80"/>
      <c r="CKA80"/>
      <c r="CKB80"/>
      <c r="CKC80"/>
      <c r="CKD80"/>
      <c r="CKE80"/>
      <c r="CKF80"/>
      <c r="CKG80"/>
      <c r="CKH80"/>
      <c r="CKI80"/>
      <c r="CKJ80"/>
      <c r="CKK80"/>
      <c r="CKL80"/>
      <c r="CKM80"/>
      <c r="CKN80"/>
      <c r="CKO80"/>
      <c r="CKP80"/>
      <c r="CKQ80"/>
      <c r="CKR80"/>
      <c r="CKS80"/>
      <c r="CKT80"/>
      <c r="CKU80"/>
      <c r="CKV80"/>
      <c r="CKW80"/>
      <c r="CKX80"/>
      <c r="CKY80"/>
      <c r="CKZ80"/>
      <c r="CLA80"/>
      <c r="CLB80"/>
      <c r="CLC80"/>
      <c r="CLD80"/>
      <c r="CLE80"/>
      <c r="CLF80"/>
      <c r="CLG80"/>
      <c r="CLH80"/>
      <c r="CLI80"/>
      <c r="CLJ80"/>
      <c r="CLK80"/>
      <c r="CLL80"/>
      <c r="CLM80"/>
      <c r="CLN80"/>
      <c r="CLO80"/>
      <c r="CLP80"/>
      <c r="CLQ80"/>
      <c r="CLR80"/>
      <c r="CLS80"/>
      <c r="CLT80"/>
      <c r="CLU80"/>
      <c r="CLV80"/>
      <c r="CLW80"/>
      <c r="CLX80"/>
      <c r="CLY80"/>
      <c r="CLZ80"/>
      <c r="CMA80"/>
      <c r="CMB80"/>
      <c r="CMC80"/>
      <c r="CMD80"/>
      <c r="CME80"/>
      <c r="CMF80"/>
      <c r="CMG80"/>
      <c r="CMH80"/>
      <c r="CMI80"/>
      <c r="CMJ80"/>
      <c r="CMK80"/>
      <c r="CML80"/>
      <c r="CMM80"/>
      <c r="CMN80"/>
      <c r="CMO80"/>
      <c r="CMP80"/>
      <c r="CMQ80"/>
      <c r="CMR80"/>
      <c r="CMS80"/>
      <c r="CMT80"/>
      <c r="CMU80"/>
      <c r="CMV80"/>
      <c r="CMW80"/>
      <c r="CMX80"/>
      <c r="CMY80"/>
      <c r="CMZ80"/>
      <c r="CNA80"/>
      <c r="CNB80"/>
      <c r="CNC80"/>
      <c r="CND80"/>
      <c r="CNE80"/>
      <c r="CNF80"/>
      <c r="CNG80"/>
      <c r="CNH80"/>
      <c r="CNI80"/>
      <c r="CNJ80"/>
      <c r="CNK80"/>
      <c r="CNL80"/>
      <c r="CNM80"/>
      <c r="CNN80"/>
      <c r="CNO80"/>
      <c r="CNP80"/>
      <c r="CNQ80"/>
      <c r="CNR80"/>
      <c r="CNS80"/>
      <c r="CNT80"/>
      <c r="CNU80"/>
      <c r="CNV80"/>
      <c r="CNW80"/>
      <c r="CNX80"/>
      <c r="CNY80"/>
      <c r="CNZ80"/>
      <c r="COA80"/>
      <c r="COB80"/>
      <c r="COC80"/>
      <c r="COD80"/>
      <c r="COE80"/>
      <c r="COF80"/>
      <c r="COG80"/>
      <c r="COH80"/>
      <c r="COI80"/>
      <c r="COJ80"/>
      <c r="COK80"/>
      <c r="COL80"/>
      <c r="COM80"/>
      <c r="CON80"/>
      <c r="COO80"/>
      <c r="COP80"/>
      <c r="COQ80"/>
      <c r="COR80"/>
      <c r="COS80"/>
      <c r="COT80"/>
      <c r="COU80"/>
      <c r="COV80"/>
      <c r="COW80"/>
      <c r="COX80"/>
      <c r="COY80"/>
      <c r="COZ80"/>
      <c r="CPA80"/>
      <c r="CPB80"/>
      <c r="CPC80"/>
      <c r="CPD80"/>
      <c r="CPE80"/>
      <c r="CPF80"/>
      <c r="CPG80"/>
      <c r="CPH80"/>
      <c r="CPI80"/>
      <c r="CPJ80"/>
      <c r="CPK80"/>
      <c r="CPL80"/>
      <c r="CPM80"/>
      <c r="CPN80"/>
      <c r="CPO80"/>
      <c r="CPP80"/>
      <c r="CPQ80"/>
      <c r="CPR80"/>
      <c r="CPS80"/>
      <c r="CPT80"/>
      <c r="CPU80"/>
      <c r="CPV80"/>
      <c r="CPW80"/>
      <c r="CPX80"/>
      <c r="CPY80"/>
      <c r="CPZ80"/>
      <c r="CQA80"/>
      <c r="CQB80"/>
      <c r="CQC80"/>
      <c r="CQD80"/>
      <c r="CQE80"/>
      <c r="CQF80"/>
      <c r="CQG80"/>
      <c r="CQH80"/>
      <c r="CQI80"/>
      <c r="CQJ80"/>
      <c r="CQK80"/>
      <c r="CQL80"/>
      <c r="CQM80"/>
      <c r="CQN80"/>
      <c r="CQO80"/>
      <c r="CQP80"/>
      <c r="CQQ80"/>
      <c r="CQR80"/>
      <c r="CQS80"/>
      <c r="CQT80"/>
      <c r="CQU80"/>
      <c r="CQV80"/>
      <c r="CQW80"/>
      <c r="CQX80"/>
      <c r="CQY80"/>
      <c r="CQZ80"/>
      <c r="CRA80"/>
      <c r="CRB80"/>
      <c r="CRC80"/>
      <c r="CRD80"/>
      <c r="CRE80"/>
      <c r="CRF80"/>
      <c r="CRG80"/>
      <c r="CRH80"/>
      <c r="CRI80"/>
    </row>
    <row r="81" spans="1:2505" s="28" customFormat="1" ht="18" customHeight="1" x14ac:dyDescent="0.25">
      <c r="A81" s="13"/>
      <c r="B81" s="358" t="s">
        <v>20</v>
      </c>
      <c r="C81" s="59" t="s">
        <v>14</v>
      </c>
      <c r="D81" s="83">
        <v>2</v>
      </c>
      <c r="E81" s="83">
        <v>2</v>
      </c>
      <c r="F81" s="13"/>
      <c r="G81" s="358" t="s">
        <v>20</v>
      </c>
      <c r="H81" s="59" t="s">
        <v>14</v>
      </c>
      <c r="I81" s="78">
        <v>24.594940666662993</v>
      </c>
      <c r="J81" s="78">
        <f t="shared" si="21"/>
        <v>26.594940666662993</v>
      </c>
      <c r="K81" s="78">
        <f t="shared" si="11"/>
        <v>28.594940666662993</v>
      </c>
      <c r="L81"/>
      <c r="M81" s="78">
        <v>25.439244600187212</v>
      </c>
      <c r="N81" s="74">
        <f t="shared" si="16"/>
        <v>27.507901316620657</v>
      </c>
      <c r="O81" s="74">
        <f t="shared" si="17"/>
        <v>29.576558033054102</v>
      </c>
      <c r="P81" s="33">
        <f t="shared" si="18"/>
        <v>921270</v>
      </c>
      <c r="Q81" s="33" t="e">
        <f t="shared" si="18"/>
        <v>#REF!</v>
      </c>
      <c r="R81" s="33" t="e">
        <f t="shared" si="18"/>
        <v>#REF!</v>
      </c>
      <c r="S81"/>
      <c r="T81"/>
      <c r="U81">
        <f t="shared" si="19"/>
        <v>8.1317537094565351E-2</v>
      </c>
      <c r="V81">
        <f t="shared" si="20"/>
        <v>7.5202273434925138E-2</v>
      </c>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c r="AMH81"/>
      <c r="AMI81"/>
      <c r="AMJ81"/>
      <c r="AMK81"/>
      <c r="AML81"/>
      <c r="AMM81"/>
      <c r="AMN81"/>
      <c r="AMO81"/>
      <c r="AMP81"/>
      <c r="AMQ81"/>
      <c r="AMR81"/>
      <c r="AMS81"/>
      <c r="AMT81"/>
      <c r="AMU81"/>
      <c r="AMV81"/>
      <c r="AMW81"/>
      <c r="AMX81"/>
      <c r="AMY81"/>
      <c r="AMZ81"/>
      <c r="ANA81"/>
      <c r="ANB81"/>
      <c r="ANC81"/>
      <c r="AND81"/>
      <c r="ANE81"/>
      <c r="ANF81"/>
      <c r="ANG81"/>
      <c r="ANH81"/>
      <c r="ANI81"/>
      <c r="ANJ81"/>
      <c r="ANK81"/>
      <c r="ANL81"/>
      <c r="ANM81"/>
      <c r="ANN81"/>
      <c r="ANO81"/>
      <c r="ANP81"/>
      <c r="ANQ81"/>
      <c r="ANR81"/>
      <c r="ANS81"/>
      <c r="ANT81"/>
      <c r="ANU81"/>
      <c r="ANV81"/>
      <c r="ANW81"/>
      <c r="ANX81"/>
      <c r="ANY81"/>
      <c r="ANZ81"/>
      <c r="AOA81"/>
      <c r="AOB81"/>
      <c r="AOC81"/>
      <c r="AOD81"/>
      <c r="AOE81"/>
      <c r="AOF81"/>
      <c r="AOG81"/>
      <c r="AOH81"/>
      <c r="AOI81"/>
      <c r="AOJ81"/>
      <c r="AOK81"/>
      <c r="AOL81"/>
      <c r="AOM81"/>
      <c r="AON81"/>
      <c r="AOO81"/>
      <c r="AOP81"/>
      <c r="AOQ81"/>
      <c r="AOR81"/>
      <c r="AOS81"/>
      <c r="AOT81"/>
      <c r="AOU81"/>
      <c r="AOV81"/>
      <c r="AOW81"/>
      <c r="AOX81"/>
      <c r="AOY81"/>
      <c r="AOZ81"/>
      <c r="APA81"/>
      <c r="APB81"/>
      <c r="APC81"/>
      <c r="APD81"/>
      <c r="APE81"/>
      <c r="APF81"/>
      <c r="APG81"/>
      <c r="APH81"/>
      <c r="API81"/>
      <c r="APJ81"/>
      <c r="APK81"/>
      <c r="APL81"/>
      <c r="APM81"/>
      <c r="APN81"/>
      <c r="APO81"/>
      <c r="APP81"/>
      <c r="APQ81"/>
      <c r="APR81"/>
      <c r="APS81"/>
      <c r="APT81"/>
      <c r="APU81"/>
      <c r="APV81"/>
      <c r="APW81"/>
      <c r="APX81"/>
      <c r="APY81"/>
      <c r="APZ81"/>
      <c r="AQA81"/>
      <c r="AQB81"/>
      <c r="AQC81"/>
      <c r="AQD81"/>
      <c r="AQE81"/>
      <c r="AQF81"/>
      <c r="AQG81"/>
      <c r="AQH81"/>
      <c r="AQI81"/>
      <c r="AQJ81"/>
      <c r="AQK81"/>
      <c r="AQL81"/>
      <c r="AQM81"/>
      <c r="AQN81"/>
      <c r="AQO81"/>
      <c r="AQP81"/>
      <c r="AQQ81"/>
      <c r="AQR81"/>
      <c r="AQS81"/>
      <c r="AQT81"/>
      <c r="AQU81"/>
      <c r="AQV81"/>
      <c r="AQW81"/>
      <c r="AQX81"/>
      <c r="AQY81"/>
      <c r="AQZ81"/>
      <c r="ARA81"/>
      <c r="ARB81"/>
      <c r="ARC81"/>
      <c r="ARD81"/>
      <c r="ARE81"/>
      <c r="ARF81"/>
      <c r="ARG81"/>
      <c r="ARH81"/>
      <c r="ARI81"/>
      <c r="ARJ81"/>
      <c r="ARK81"/>
      <c r="ARL81"/>
      <c r="ARM81"/>
      <c r="ARN81"/>
      <c r="ARO81"/>
      <c r="ARP81"/>
      <c r="ARQ81"/>
      <c r="ARR81"/>
      <c r="ARS81"/>
      <c r="ART81"/>
      <c r="ARU81"/>
      <c r="ARV81"/>
      <c r="ARW81"/>
      <c r="ARX81"/>
      <c r="ARY81"/>
      <c r="ARZ81"/>
      <c r="ASA81"/>
      <c r="ASB81"/>
      <c r="ASC81"/>
      <c r="ASD81"/>
      <c r="ASE81"/>
      <c r="ASF81"/>
      <c r="ASG81"/>
      <c r="ASH81"/>
      <c r="ASI81"/>
      <c r="ASJ81"/>
      <c r="ASK81"/>
      <c r="ASL81"/>
      <c r="ASM81"/>
      <c r="ASN81"/>
      <c r="ASO81"/>
      <c r="ASP81"/>
      <c r="ASQ81"/>
      <c r="ASR81"/>
      <c r="ASS81"/>
      <c r="AST81"/>
      <c r="ASU81"/>
      <c r="ASV81"/>
      <c r="ASW81"/>
      <c r="ASX81"/>
      <c r="ASY81"/>
      <c r="ASZ81"/>
      <c r="ATA81"/>
      <c r="ATB81"/>
      <c r="ATC81"/>
      <c r="ATD81"/>
      <c r="ATE81"/>
      <c r="ATF81"/>
      <c r="ATG81"/>
      <c r="ATH81"/>
      <c r="ATI81"/>
      <c r="ATJ81"/>
      <c r="ATK81"/>
      <c r="ATL81"/>
      <c r="ATM81"/>
      <c r="ATN81"/>
      <c r="ATO81"/>
      <c r="ATP81"/>
      <c r="ATQ81"/>
      <c r="ATR81"/>
      <c r="ATS81"/>
      <c r="ATT81"/>
      <c r="ATU81"/>
      <c r="ATV81"/>
      <c r="ATW81"/>
      <c r="ATX81"/>
      <c r="ATY81"/>
      <c r="ATZ81"/>
      <c r="AUA81"/>
      <c r="AUB81"/>
      <c r="AUC81"/>
      <c r="AUD81"/>
      <c r="AUE81"/>
      <c r="AUF81"/>
      <c r="AUG81"/>
      <c r="AUH81"/>
      <c r="AUI81"/>
      <c r="AUJ81"/>
      <c r="AUK81"/>
      <c r="AUL81"/>
      <c r="AUM81"/>
      <c r="AUN81"/>
      <c r="AUO81"/>
      <c r="AUP81"/>
      <c r="AUQ81"/>
      <c r="AUR81"/>
      <c r="AUS81"/>
      <c r="AUT81"/>
      <c r="AUU81"/>
      <c r="AUV81"/>
      <c r="AUW81"/>
      <c r="AUX81"/>
      <c r="AUY81"/>
      <c r="AUZ81"/>
      <c r="AVA81"/>
      <c r="AVB81"/>
      <c r="AVC81"/>
      <c r="AVD81"/>
      <c r="AVE81"/>
      <c r="AVF81"/>
      <c r="AVG81"/>
      <c r="AVH81"/>
      <c r="AVI81"/>
      <c r="AVJ81"/>
      <c r="AVK81"/>
      <c r="AVL81"/>
      <c r="AVM81"/>
      <c r="AVN81"/>
      <c r="AVO81"/>
      <c r="AVP81"/>
      <c r="AVQ81"/>
      <c r="AVR81"/>
      <c r="AVS81"/>
      <c r="AVT81"/>
      <c r="AVU81"/>
      <c r="AVV81"/>
      <c r="AVW81"/>
      <c r="AVX81"/>
      <c r="AVY81"/>
      <c r="AVZ81"/>
      <c r="AWA81"/>
      <c r="AWB81"/>
      <c r="AWC81"/>
      <c r="AWD81"/>
      <c r="AWE81"/>
      <c r="AWF81"/>
      <c r="AWG81"/>
      <c r="AWH81"/>
      <c r="AWI81"/>
      <c r="AWJ81"/>
      <c r="AWK81"/>
      <c r="AWL81"/>
      <c r="AWM81"/>
      <c r="AWN81"/>
      <c r="AWO81"/>
      <c r="AWP81"/>
      <c r="AWQ81"/>
      <c r="AWR81"/>
      <c r="AWS81"/>
      <c r="AWT81"/>
      <c r="AWU81"/>
      <c r="AWV81"/>
      <c r="AWW81"/>
      <c r="AWX81"/>
      <c r="AWY81"/>
      <c r="AWZ81"/>
      <c r="AXA81"/>
      <c r="AXB81"/>
      <c r="AXC81"/>
      <c r="AXD81"/>
      <c r="AXE81"/>
      <c r="AXF81"/>
      <c r="AXG81"/>
      <c r="AXH81"/>
      <c r="AXI81"/>
      <c r="AXJ81"/>
      <c r="AXK81"/>
      <c r="AXL81"/>
      <c r="AXM81"/>
      <c r="AXN81"/>
      <c r="AXO81"/>
      <c r="AXP81"/>
      <c r="AXQ81"/>
      <c r="AXR81"/>
      <c r="AXS81"/>
      <c r="AXT81"/>
      <c r="AXU81"/>
      <c r="AXV81"/>
      <c r="AXW81"/>
      <c r="AXX81"/>
      <c r="AXY81"/>
      <c r="AXZ81"/>
      <c r="AYA81"/>
      <c r="AYB81"/>
      <c r="AYC81"/>
      <c r="AYD81"/>
      <c r="AYE81"/>
      <c r="AYF81"/>
      <c r="AYG81"/>
      <c r="AYH81"/>
      <c r="AYI81"/>
      <c r="AYJ81"/>
      <c r="AYK81"/>
      <c r="AYL81"/>
      <c r="AYM81"/>
      <c r="AYN81"/>
      <c r="AYO81"/>
      <c r="AYP81"/>
      <c r="AYQ81"/>
      <c r="AYR81"/>
      <c r="AYS81"/>
      <c r="AYT81"/>
      <c r="AYU81"/>
      <c r="AYV81"/>
      <c r="AYW81"/>
      <c r="AYX81"/>
      <c r="AYY81"/>
      <c r="AYZ81"/>
      <c r="AZA81"/>
      <c r="AZB81"/>
      <c r="AZC81"/>
      <c r="AZD81"/>
      <c r="AZE81"/>
      <c r="AZF81"/>
      <c r="AZG81"/>
      <c r="AZH81"/>
      <c r="AZI81"/>
      <c r="AZJ81"/>
      <c r="AZK81"/>
      <c r="AZL81"/>
      <c r="AZM81"/>
      <c r="AZN81"/>
      <c r="AZO81"/>
      <c r="AZP81"/>
      <c r="AZQ81"/>
      <c r="AZR81"/>
      <c r="AZS81"/>
      <c r="AZT81"/>
      <c r="AZU81"/>
      <c r="AZV81"/>
      <c r="AZW81"/>
      <c r="AZX81"/>
      <c r="AZY81"/>
      <c r="AZZ81"/>
      <c r="BAA81"/>
      <c r="BAB81"/>
      <c r="BAC81"/>
      <c r="BAD81"/>
      <c r="BAE81"/>
      <c r="BAF81"/>
      <c r="BAG81"/>
      <c r="BAH81"/>
      <c r="BAI81"/>
      <c r="BAJ81"/>
      <c r="BAK81"/>
      <c r="BAL81"/>
      <c r="BAM81"/>
      <c r="BAN81"/>
      <c r="BAO81"/>
      <c r="BAP81"/>
      <c r="BAQ81"/>
      <c r="BAR81"/>
      <c r="BAS81"/>
      <c r="BAT81"/>
      <c r="BAU81"/>
      <c r="BAV81"/>
      <c r="BAW81"/>
      <c r="BAX81"/>
      <c r="BAY81"/>
      <c r="BAZ81"/>
      <c r="BBA81"/>
      <c r="BBB81"/>
      <c r="BBC81"/>
      <c r="BBD81"/>
      <c r="BBE81"/>
      <c r="BBF81"/>
      <c r="BBG81"/>
      <c r="BBH81"/>
      <c r="BBI81"/>
      <c r="BBJ81"/>
      <c r="BBK81"/>
      <c r="BBL81"/>
      <c r="BBM81"/>
      <c r="BBN81"/>
      <c r="BBO81"/>
      <c r="BBP81"/>
      <c r="BBQ81"/>
      <c r="BBR81"/>
      <c r="BBS81"/>
      <c r="BBT81"/>
      <c r="BBU81"/>
      <c r="BBV81"/>
      <c r="BBW81"/>
      <c r="BBX81"/>
      <c r="BBY81"/>
      <c r="BBZ81"/>
      <c r="BCA81"/>
      <c r="BCB81"/>
      <c r="BCC81"/>
      <c r="BCD81"/>
      <c r="BCE81"/>
      <c r="BCF81"/>
      <c r="BCG81"/>
      <c r="BCH81"/>
      <c r="BCI81"/>
      <c r="BCJ81"/>
      <c r="BCK81"/>
      <c r="BCL81"/>
      <c r="BCM81"/>
      <c r="BCN81"/>
      <c r="BCO81"/>
      <c r="BCP81"/>
      <c r="BCQ81"/>
      <c r="BCR81"/>
      <c r="BCS81"/>
      <c r="BCT81"/>
      <c r="BCU81"/>
      <c r="BCV81"/>
      <c r="BCW81"/>
      <c r="BCX81"/>
      <c r="BCY81"/>
      <c r="BCZ81"/>
      <c r="BDA81"/>
      <c r="BDB81"/>
      <c r="BDC81"/>
      <c r="BDD81"/>
      <c r="BDE81"/>
      <c r="BDF81"/>
      <c r="BDG81"/>
      <c r="BDH81"/>
      <c r="BDI81"/>
      <c r="BDJ81"/>
      <c r="BDK81"/>
      <c r="BDL81"/>
      <c r="BDM81"/>
      <c r="BDN81"/>
      <c r="BDO81"/>
      <c r="BDP81"/>
      <c r="BDQ81"/>
      <c r="BDR81"/>
      <c r="BDS81"/>
      <c r="BDT81"/>
      <c r="BDU81"/>
      <c r="BDV81"/>
      <c r="BDW81"/>
      <c r="BDX81"/>
      <c r="BDY81"/>
      <c r="BDZ81"/>
      <c r="BEA81"/>
      <c r="BEB81"/>
      <c r="BEC81"/>
      <c r="BED81"/>
      <c r="BEE81"/>
      <c r="BEF81"/>
      <c r="BEG81"/>
      <c r="BEH81"/>
      <c r="BEI81"/>
      <c r="BEJ81"/>
      <c r="BEK81"/>
      <c r="BEL81"/>
      <c r="BEM81"/>
      <c r="BEN81"/>
      <c r="BEO81"/>
      <c r="BEP81"/>
      <c r="BEQ81"/>
      <c r="BER81"/>
      <c r="BES81"/>
      <c r="BET81"/>
      <c r="BEU81"/>
      <c r="BEV81"/>
      <c r="BEW81"/>
      <c r="BEX81"/>
      <c r="BEY81"/>
      <c r="BEZ81"/>
      <c r="BFA81"/>
      <c r="BFB81"/>
      <c r="BFC81"/>
      <c r="BFD81"/>
      <c r="BFE81"/>
      <c r="BFF81"/>
      <c r="BFG81"/>
      <c r="BFH81"/>
      <c r="BFI81"/>
      <c r="BFJ81"/>
      <c r="BFK81"/>
      <c r="BFL81"/>
      <c r="BFM81"/>
      <c r="BFN81"/>
      <c r="BFO81"/>
      <c r="BFP81"/>
      <c r="BFQ81"/>
      <c r="BFR81"/>
      <c r="BFS81"/>
      <c r="BFT81"/>
      <c r="BFU81"/>
      <c r="BFV81"/>
      <c r="BFW81"/>
      <c r="BFX81"/>
      <c r="BFY81"/>
      <c r="BFZ81"/>
      <c r="BGA81"/>
      <c r="BGB81"/>
      <c r="BGC81"/>
      <c r="BGD81"/>
      <c r="BGE81"/>
      <c r="BGF81"/>
      <c r="BGG81"/>
      <c r="BGH81"/>
      <c r="BGI81"/>
      <c r="BGJ81"/>
      <c r="BGK81"/>
      <c r="BGL81"/>
      <c r="BGM81"/>
      <c r="BGN81"/>
      <c r="BGO81"/>
      <c r="BGP81"/>
      <c r="BGQ81"/>
      <c r="BGR81"/>
      <c r="BGS81"/>
      <c r="BGT81"/>
      <c r="BGU81"/>
      <c r="BGV81"/>
      <c r="BGW81"/>
      <c r="BGX81"/>
      <c r="BGY81"/>
      <c r="BGZ81"/>
      <c r="BHA81"/>
      <c r="BHB81"/>
      <c r="BHC81"/>
      <c r="BHD81"/>
      <c r="BHE81"/>
      <c r="BHF81"/>
      <c r="BHG81"/>
      <c r="BHH81"/>
      <c r="BHI81"/>
      <c r="BHJ81"/>
      <c r="BHK81"/>
      <c r="BHL81"/>
      <c r="BHM81"/>
      <c r="BHN81"/>
      <c r="BHO81"/>
      <c r="BHP81"/>
      <c r="BHQ81"/>
      <c r="BHR81"/>
      <c r="BHS81"/>
      <c r="BHT81"/>
      <c r="BHU81"/>
      <c r="BHV81"/>
      <c r="BHW81"/>
      <c r="BHX81"/>
      <c r="BHY81"/>
      <c r="BHZ81"/>
      <c r="BIA81"/>
      <c r="BIB81"/>
      <c r="BIC81"/>
      <c r="BID81"/>
      <c r="BIE81"/>
      <c r="BIF81"/>
      <c r="BIG81"/>
      <c r="BIH81"/>
      <c r="BII81"/>
      <c r="BIJ81"/>
      <c r="BIK81"/>
      <c r="BIL81"/>
      <c r="BIM81"/>
      <c r="BIN81"/>
      <c r="BIO81"/>
      <c r="BIP81"/>
      <c r="BIQ81"/>
      <c r="BIR81"/>
      <c r="BIS81"/>
      <c r="BIT81"/>
      <c r="BIU81"/>
      <c r="BIV81"/>
      <c r="BIW81"/>
      <c r="BIX81"/>
      <c r="BIY81"/>
      <c r="BIZ81"/>
      <c r="BJA81"/>
      <c r="BJB81"/>
      <c r="BJC81"/>
      <c r="BJD81"/>
      <c r="BJE81"/>
      <c r="BJF81"/>
      <c r="BJG81"/>
      <c r="BJH81"/>
      <c r="BJI81"/>
      <c r="BJJ81"/>
      <c r="BJK81"/>
      <c r="BJL81"/>
      <c r="BJM81"/>
      <c r="BJN81"/>
      <c r="BJO81"/>
      <c r="BJP81"/>
      <c r="BJQ81"/>
      <c r="BJR81"/>
      <c r="BJS81"/>
      <c r="BJT81"/>
      <c r="BJU81"/>
      <c r="BJV81"/>
      <c r="BJW81"/>
      <c r="BJX81"/>
      <c r="BJY81"/>
      <c r="BJZ81"/>
      <c r="BKA81"/>
      <c r="BKB81"/>
      <c r="BKC81"/>
      <c r="BKD81"/>
      <c r="BKE81"/>
      <c r="BKF81"/>
      <c r="BKG81"/>
      <c r="BKH81"/>
      <c r="BKI81"/>
      <c r="BKJ81"/>
      <c r="BKK81"/>
      <c r="BKL81"/>
      <c r="BKM81"/>
      <c r="BKN81"/>
      <c r="BKO81"/>
      <c r="BKP81"/>
      <c r="BKQ81"/>
      <c r="BKR81"/>
      <c r="BKS81"/>
      <c r="BKT81"/>
      <c r="BKU81"/>
      <c r="BKV81"/>
      <c r="BKW81"/>
      <c r="BKX81"/>
      <c r="BKY81"/>
      <c r="BKZ81"/>
      <c r="BLA81"/>
      <c r="BLB81"/>
      <c r="BLC81"/>
      <c r="BLD81"/>
      <c r="BLE81"/>
      <c r="BLF81"/>
      <c r="BLG81"/>
      <c r="BLH81"/>
      <c r="BLI81"/>
      <c r="BLJ81"/>
      <c r="BLK81"/>
      <c r="BLL81"/>
      <c r="BLM81"/>
      <c r="BLN81"/>
      <c r="BLO81"/>
      <c r="BLP81"/>
      <c r="BLQ81"/>
      <c r="BLR81"/>
      <c r="BLS81"/>
      <c r="BLT81"/>
      <c r="BLU81"/>
      <c r="BLV81"/>
      <c r="BLW81"/>
      <c r="BLX81"/>
      <c r="BLY81"/>
      <c r="BLZ81"/>
      <c r="BMA81"/>
      <c r="BMB81"/>
      <c r="BMC81"/>
      <c r="BMD81"/>
      <c r="BME81"/>
      <c r="BMF81"/>
      <c r="BMG81"/>
      <c r="BMH81"/>
      <c r="BMI81"/>
      <c r="BMJ81"/>
      <c r="BMK81"/>
      <c r="BML81"/>
      <c r="BMM81"/>
      <c r="BMN81"/>
      <c r="BMO81"/>
      <c r="BMP81"/>
      <c r="BMQ81"/>
      <c r="BMR81"/>
      <c r="BMS81"/>
      <c r="BMT81"/>
      <c r="BMU81"/>
      <c r="BMV81"/>
      <c r="BMW81"/>
      <c r="BMX81"/>
      <c r="BMY81"/>
      <c r="BMZ81"/>
      <c r="BNA81"/>
      <c r="BNB81"/>
      <c r="BNC81"/>
      <c r="BND81"/>
      <c r="BNE81"/>
      <c r="BNF81"/>
      <c r="BNG81"/>
      <c r="BNH81"/>
      <c r="BNI81"/>
      <c r="BNJ81"/>
      <c r="BNK81"/>
      <c r="BNL81"/>
      <c r="BNM81"/>
      <c r="BNN81"/>
      <c r="BNO81"/>
      <c r="BNP81"/>
      <c r="BNQ81"/>
      <c r="BNR81"/>
      <c r="BNS81"/>
      <c r="BNT81"/>
      <c r="BNU81"/>
      <c r="BNV81"/>
      <c r="BNW81"/>
      <c r="BNX81"/>
      <c r="BNY81"/>
      <c r="BNZ81"/>
      <c r="BOA81"/>
      <c r="BOB81"/>
      <c r="BOC81"/>
      <c r="BOD81"/>
      <c r="BOE81"/>
      <c r="BOF81"/>
      <c r="BOG81"/>
      <c r="BOH81"/>
      <c r="BOI81"/>
      <c r="BOJ81"/>
      <c r="BOK81"/>
      <c r="BOL81"/>
      <c r="BOM81"/>
      <c r="BON81"/>
      <c r="BOO81"/>
      <c r="BOP81"/>
      <c r="BOQ81"/>
      <c r="BOR81"/>
      <c r="BOS81"/>
      <c r="BOT81"/>
      <c r="BOU81"/>
      <c r="BOV81"/>
      <c r="BOW81"/>
      <c r="BOX81"/>
      <c r="BOY81"/>
      <c r="BOZ81"/>
      <c r="BPA81"/>
      <c r="BPB81"/>
      <c r="BPC81"/>
      <c r="BPD81"/>
      <c r="BPE81"/>
      <c r="BPF81"/>
      <c r="BPG81"/>
      <c r="BPH81"/>
      <c r="BPI81"/>
      <c r="BPJ81"/>
      <c r="BPK81"/>
      <c r="BPL81"/>
      <c r="BPM81"/>
      <c r="BPN81"/>
      <c r="BPO81"/>
      <c r="BPP81"/>
      <c r="BPQ81"/>
      <c r="BPR81"/>
      <c r="BPS81"/>
      <c r="BPT81"/>
      <c r="BPU81"/>
      <c r="BPV81"/>
      <c r="BPW81"/>
      <c r="BPX81"/>
      <c r="BPY81"/>
      <c r="BPZ81"/>
      <c r="BQA81"/>
      <c r="BQB81"/>
      <c r="BQC81"/>
      <c r="BQD81"/>
      <c r="BQE81"/>
      <c r="BQF81"/>
      <c r="BQG81"/>
      <c r="BQH81"/>
      <c r="BQI81"/>
      <c r="BQJ81"/>
      <c r="BQK81"/>
      <c r="BQL81"/>
      <c r="BQM81"/>
      <c r="BQN81"/>
      <c r="BQO81"/>
      <c r="BQP81"/>
      <c r="BQQ81"/>
      <c r="BQR81"/>
      <c r="BQS81"/>
      <c r="BQT81"/>
      <c r="BQU81"/>
      <c r="BQV81"/>
      <c r="BQW81"/>
      <c r="BQX81"/>
      <c r="BQY81"/>
      <c r="BQZ81"/>
      <c r="BRA81"/>
      <c r="BRB81"/>
      <c r="BRC81"/>
      <c r="BRD81"/>
      <c r="BRE81"/>
      <c r="BRF81"/>
      <c r="BRG81"/>
      <c r="BRH81"/>
      <c r="BRI81"/>
      <c r="BRJ81"/>
      <c r="BRK81"/>
      <c r="BRL81"/>
      <c r="BRM81"/>
      <c r="BRN81"/>
      <c r="BRO81"/>
      <c r="BRP81"/>
      <c r="BRQ81"/>
      <c r="BRR81"/>
      <c r="BRS81"/>
      <c r="BRT81"/>
      <c r="BRU81"/>
      <c r="BRV81"/>
      <c r="BRW81"/>
      <c r="BRX81"/>
      <c r="BRY81"/>
      <c r="BRZ81"/>
      <c r="BSA81"/>
      <c r="BSB81"/>
      <c r="BSC81"/>
      <c r="BSD81"/>
      <c r="BSE81"/>
      <c r="BSF81"/>
      <c r="BSG81"/>
      <c r="BSH81"/>
      <c r="BSI81"/>
      <c r="BSJ81"/>
      <c r="BSK81"/>
      <c r="BSL81"/>
      <c r="BSM81"/>
      <c r="BSN81"/>
      <c r="BSO81"/>
      <c r="BSP81"/>
      <c r="BSQ81"/>
      <c r="BSR81"/>
      <c r="BSS81"/>
      <c r="BST81"/>
      <c r="BSU81"/>
      <c r="BSV81"/>
      <c r="BSW81"/>
      <c r="BSX81"/>
      <c r="BSY81"/>
      <c r="BSZ81"/>
      <c r="BTA81"/>
      <c r="BTB81"/>
      <c r="BTC81"/>
      <c r="BTD81"/>
      <c r="BTE81"/>
      <c r="BTF81"/>
      <c r="BTG81"/>
      <c r="BTH81"/>
      <c r="BTI81"/>
      <c r="BTJ81"/>
      <c r="BTK81"/>
      <c r="BTL81"/>
      <c r="BTM81"/>
      <c r="BTN81"/>
      <c r="BTO81"/>
      <c r="BTP81"/>
      <c r="BTQ81"/>
      <c r="BTR81"/>
      <c r="BTS81"/>
      <c r="BTT81"/>
      <c r="BTU81"/>
      <c r="BTV81"/>
      <c r="BTW81"/>
      <c r="BTX81"/>
      <c r="BTY81"/>
      <c r="BTZ81"/>
      <c r="BUA81"/>
      <c r="BUB81"/>
      <c r="BUC81"/>
      <c r="BUD81"/>
      <c r="BUE81"/>
      <c r="BUF81"/>
      <c r="BUG81"/>
      <c r="BUH81"/>
      <c r="BUI81"/>
      <c r="BUJ81"/>
      <c r="BUK81"/>
      <c r="BUL81"/>
      <c r="BUM81"/>
      <c r="BUN81"/>
      <c r="BUO81"/>
      <c r="BUP81"/>
      <c r="BUQ81"/>
      <c r="BUR81"/>
      <c r="BUS81"/>
      <c r="BUT81"/>
      <c r="BUU81"/>
      <c r="BUV81"/>
      <c r="BUW81"/>
      <c r="BUX81"/>
      <c r="BUY81"/>
      <c r="BUZ81"/>
      <c r="BVA81"/>
      <c r="BVB81"/>
      <c r="BVC81"/>
      <c r="BVD81"/>
      <c r="BVE81"/>
      <c r="BVF81"/>
      <c r="BVG81"/>
      <c r="BVH81"/>
      <c r="BVI81"/>
      <c r="BVJ81"/>
      <c r="BVK81"/>
      <c r="BVL81"/>
      <c r="BVM81"/>
      <c r="BVN81"/>
      <c r="BVO81"/>
      <c r="BVP81"/>
      <c r="BVQ81"/>
      <c r="BVR81"/>
      <c r="BVS81"/>
      <c r="BVT81"/>
      <c r="BVU81"/>
      <c r="BVV81"/>
      <c r="BVW81"/>
      <c r="BVX81"/>
      <c r="BVY81"/>
      <c r="BVZ81"/>
      <c r="BWA81"/>
      <c r="BWB81"/>
      <c r="BWC81"/>
      <c r="BWD81"/>
      <c r="BWE81"/>
      <c r="BWF81"/>
      <c r="BWG81"/>
      <c r="BWH81"/>
      <c r="BWI81"/>
      <c r="BWJ81"/>
      <c r="BWK81"/>
      <c r="BWL81"/>
      <c r="BWM81"/>
      <c r="BWN81"/>
      <c r="BWO81"/>
      <c r="BWP81"/>
      <c r="BWQ81"/>
      <c r="BWR81"/>
      <c r="BWS81"/>
      <c r="BWT81"/>
      <c r="BWU81"/>
      <c r="BWV81"/>
      <c r="BWW81"/>
      <c r="BWX81"/>
      <c r="BWY81"/>
      <c r="BWZ81"/>
      <c r="BXA81"/>
      <c r="BXB81"/>
      <c r="BXC81"/>
      <c r="BXD81"/>
      <c r="BXE81"/>
      <c r="BXF81"/>
      <c r="BXG81"/>
      <c r="BXH81"/>
      <c r="BXI81"/>
      <c r="BXJ81"/>
      <c r="BXK81"/>
      <c r="BXL81"/>
      <c r="BXM81"/>
      <c r="BXN81"/>
      <c r="BXO81"/>
      <c r="BXP81"/>
      <c r="BXQ81"/>
      <c r="BXR81"/>
      <c r="BXS81"/>
      <c r="BXT81"/>
      <c r="BXU81"/>
      <c r="BXV81"/>
      <c r="BXW81"/>
      <c r="BXX81"/>
      <c r="BXY81"/>
      <c r="BXZ81"/>
      <c r="BYA81"/>
      <c r="BYB81"/>
      <c r="BYC81"/>
      <c r="BYD81"/>
      <c r="BYE81"/>
      <c r="BYF81"/>
      <c r="BYG81"/>
      <c r="BYH81"/>
      <c r="BYI81"/>
      <c r="BYJ81"/>
      <c r="BYK81"/>
      <c r="BYL81"/>
      <c r="BYM81"/>
      <c r="BYN81"/>
      <c r="BYO81"/>
      <c r="BYP81"/>
      <c r="BYQ81"/>
      <c r="BYR81"/>
      <c r="BYS81"/>
      <c r="BYT81"/>
      <c r="BYU81"/>
      <c r="BYV81"/>
      <c r="BYW81"/>
      <c r="BYX81"/>
      <c r="BYY81"/>
      <c r="BYZ81"/>
      <c r="BZA81"/>
      <c r="BZB81"/>
      <c r="BZC81"/>
      <c r="BZD81"/>
      <c r="BZE81"/>
      <c r="BZF81"/>
      <c r="BZG81"/>
      <c r="BZH81"/>
      <c r="BZI81"/>
      <c r="BZJ81"/>
      <c r="BZK81"/>
      <c r="BZL81"/>
      <c r="BZM81"/>
      <c r="BZN81"/>
      <c r="BZO81"/>
      <c r="BZP81"/>
      <c r="BZQ81"/>
      <c r="BZR81"/>
      <c r="BZS81"/>
      <c r="BZT81"/>
      <c r="BZU81"/>
      <c r="BZV81"/>
      <c r="BZW81"/>
      <c r="BZX81"/>
      <c r="BZY81"/>
      <c r="BZZ81"/>
      <c r="CAA81"/>
      <c r="CAB81"/>
      <c r="CAC81"/>
      <c r="CAD81"/>
      <c r="CAE81"/>
      <c r="CAF81"/>
      <c r="CAG81"/>
      <c r="CAH81"/>
      <c r="CAI81"/>
      <c r="CAJ81"/>
      <c r="CAK81"/>
      <c r="CAL81"/>
      <c r="CAM81"/>
      <c r="CAN81"/>
      <c r="CAO81"/>
      <c r="CAP81"/>
      <c r="CAQ81"/>
      <c r="CAR81"/>
      <c r="CAS81"/>
      <c r="CAT81"/>
      <c r="CAU81"/>
      <c r="CAV81"/>
      <c r="CAW81"/>
      <c r="CAX81"/>
      <c r="CAY81"/>
      <c r="CAZ81"/>
      <c r="CBA81"/>
      <c r="CBB81"/>
      <c r="CBC81"/>
      <c r="CBD81"/>
      <c r="CBE81"/>
      <c r="CBF81"/>
      <c r="CBG81"/>
      <c r="CBH81"/>
      <c r="CBI81"/>
      <c r="CBJ81"/>
      <c r="CBK81"/>
      <c r="CBL81"/>
      <c r="CBM81"/>
      <c r="CBN81"/>
      <c r="CBO81"/>
      <c r="CBP81"/>
      <c r="CBQ81"/>
      <c r="CBR81"/>
      <c r="CBS81"/>
      <c r="CBT81"/>
      <c r="CBU81"/>
      <c r="CBV81"/>
      <c r="CBW81"/>
      <c r="CBX81"/>
      <c r="CBY81"/>
      <c r="CBZ81"/>
      <c r="CCA81"/>
      <c r="CCB81"/>
      <c r="CCC81"/>
      <c r="CCD81"/>
      <c r="CCE81"/>
      <c r="CCF81"/>
      <c r="CCG81"/>
      <c r="CCH81"/>
      <c r="CCI81"/>
      <c r="CCJ81"/>
      <c r="CCK81"/>
      <c r="CCL81"/>
      <c r="CCM81"/>
      <c r="CCN81"/>
      <c r="CCO81"/>
      <c r="CCP81"/>
      <c r="CCQ81"/>
      <c r="CCR81"/>
      <c r="CCS81"/>
      <c r="CCT81"/>
      <c r="CCU81"/>
      <c r="CCV81"/>
      <c r="CCW81"/>
      <c r="CCX81"/>
      <c r="CCY81"/>
      <c r="CCZ81"/>
      <c r="CDA81"/>
      <c r="CDB81"/>
      <c r="CDC81"/>
      <c r="CDD81"/>
      <c r="CDE81"/>
      <c r="CDF81"/>
      <c r="CDG81"/>
      <c r="CDH81"/>
      <c r="CDI81"/>
      <c r="CDJ81"/>
      <c r="CDK81"/>
      <c r="CDL81"/>
      <c r="CDM81"/>
      <c r="CDN81"/>
      <c r="CDO81"/>
      <c r="CDP81"/>
      <c r="CDQ81"/>
      <c r="CDR81"/>
      <c r="CDS81"/>
      <c r="CDT81"/>
      <c r="CDU81"/>
      <c r="CDV81"/>
      <c r="CDW81"/>
      <c r="CDX81"/>
      <c r="CDY81"/>
      <c r="CDZ81"/>
      <c r="CEA81"/>
      <c r="CEB81"/>
      <c r="CEC81"/>
      <c r="CED81"/>
      <c r="CEE81"/>
      <c r="CEF81"/>
      <c r="CEG81"/>
      <c r="CEH81"/>
      <c r="CEI81"/>
      <c r="CEJ81"/>
      <c r="CEK81"/>
      <c r="CEL81"/>
      <c r="CEM81"/>
      <c r="CEN81"/>
      <c r="CEO81"/>
      <c r="CEP81"/>
      <c r="CEQ81"/>
      <c r="CER81"/>
      <c r="CES81"/>
      <c r="CET81"/>
      <c r="CEU81"/>
      <c r="CEV81"/>
      <c r="CEW81"/>
      <c r="CEX81"/>
      <c r="CEY81"/>
      <c r="CEZ81"/>
      <c r="CFA81"/>
      <c r="CFB81"/>
      <c r="CFC81"/>
      <c r="CFD81"/>
      <c r="CFE81"/>
      <c r="CFF81"/>
      <c r="CFG81"/>
      <c r="CFH81"/>
      <c r="CFI81"/>
      <c r="CFJ81"/>
      <c r="CFK81"/>
      <c r="CFL81"/>
      <c r="CFM81"/>
      <c r="CFN81"/>
      <c r="CFO81"/>
      <c r="CFP81"/>
      <c r="CFQ81"/>
      <c r="CFR81"/>
      <c r="CFS81"/>
      <c r="CFT81"/>
      <c r="CFU81"/>
      <c r="CFV81"/>
      <c r="CFW81"/>
      <c r="CFX81"/>
      <c r="CFY81"/>
      <c r="CFZ81"/>
      <c r="CGA81"/>
      <c r="CGB81"/>
      <c r="CGC81"/>
      <c r="CGD81"/>
      <c r="CGE81"/>
      <c r="CGF81"/>
      <c r="CGG81"/>
      <c r="CGH81"/>
      <c r="CGI81"/>
      <c r="CGJ81"/>
      <c r="CGK81"/>
      <c r="CGL81"/>
      <c r="CGM81"/>
      <c r="CGN81"/>
      <c r="CGO81"/>
      <c r="CGP81"/>
      <c r="CGQ81"/>
      <c r="CGR81"/>
      <c r="CGS81"/>
      <c r="CGT81"/>
      <c r="CGU81"/>
      <c r="CGV81"/>
      <c r="CGW81"/>
      <c r="CGX81"/>
      <c r="CGY81"/>
      <c r="CGZ81"/>
      <c r="CHA81"/>
      <c r="CHB81"/>
      <c r="CHC81"/>
      <c r="CHD81"/>
      <c r="CHE81"/>
      <c r="CHF81"/>
      <c r="CHG81"/>
      <c r="CHH81"/>
      <c r="CHI81"/>
      <c r="CHJ81"/>
      <c r="CHK81"/>
      <c r="CHL81"/>
      <c r="CHM81"/>
      <c r="CHN81"/>
      <c r="CHO81"/>
      <c r="CHP81"/>
      <c r="CHQ81"/>
      <c r="CHR81"/>
      <c r="CHS81"/>
      <c r="CHT81"/>
      <c r="CHU81"/>
      <c r="CHV81"/>
      <c r="CHW81"/>
      <c r="CHX81"/>
      <c r="CHY81"/>
      <c r="CHZ81"/>
      <c r="CIA81"/>
      <c r="CIB81"/>
      <c r="CIC81"/>
      <c r="CID81"/>
      <c r="CIE81"/>
      <c r="CIF81"/>
      <c r="CIG81"/>
      <c r="CIH81"/>
      <c r="CII81"/>
      <c r="CIJ81"/>
      <c r="CIK81"/>
      <c r="CIL81"/>
      <c r="CIM81"/>
      <c r="CIN81"/>
      <c r="CIO81"/>
      <c r="CIP81"/>
      <c r="CIQ81"/>
      <c r="CIR81"/>
      <c r="CIS81"/>
      <c r="CIT81"/>
      <c r="CIU81"/>
      <c r="CIV81"/>
      <c r="CIW81"/>
      <c r="CIX81"/>
      <c r="CIY81"/>
      <c r="CIZ81"/>
      <c r="CJA81"/>
      <c r="CJB81"/>
      <c r="CJC81"/>
      <c r="CJD81"/>
      <c r="CJE81"/>
      <c r="CJF81"/>
      <c r="CJG81"/>
      <c r="CJH81"/>
      <c r="CJI81"/>
      <c r="CJJ81"/>
      <c r="CJK81"/>
      <c r="CJL81"/>
      <c r="CJM81"/>
      <c r="CJN81"/>
      <c r="CJO81"/>
      <c r="CJP81"/>
      <c r="CJQ81"/>
      <c r="CJR81"/>
      <c r="CJS81"/>
      <c r="CJT81"/>
      <c r="CJU81"/>
      <c r="CJV81"/>
      <c r="CJW81"/>
      <c r="CJX81"/>
      <c r="CJY81"/>
      <c r="CJZ81"/>
      <c r="CKA81"/>
      <c r="CKB81"/>
      <c r="CKC81"/>
      <c r="CKD81"/>
      <c r="CKE81"/>
      <c r="CKF81"/>
      <c r="CKG81"/>
      <c r="CKH81"/>
      <c r="CKI81"/>
      <c r="CKJ81"/>
      <c r="CKK81"/>
      <c r="CKL81"/>
      <c r="CKM81"/>
      <c r="CKN81"/>
      <c r="CKO81"/>
      <c r="CKP81"/>
      <c r="CKQ81"/>
      <c r="CKR81"/>
      <c r="CKS81"/>
      <c r="CKT81"/>
      <c r="CKU81"/>
      <c r="CKV81"/>
      <c r="CKW81"/>
      <c r="CKX81"/>
      <c r="CKY81"/>
      <c r="CKZ81"/>
      <c r="CLA81"/>
      <c r="CLB81"/>
      <c r="CLC81"/>
      <c r="CLD81"/>
      <c r="CLE81"/>
      <c r="CLF81"/>
      <c r="CLG81"/>
      <c r="CLH81"/>
      <c r="CLI81"/>
      <c r="CLJ81"/>
      <c r="CLK81"/>
      <c r="CLL81"/>
      <c r="CLM81"/>
      <c r="CLN81"/>
      <c r="CLO81"/>
      <c r="CLP81"/>
      <c r="CLQ81"/>
      <c r="CLR81"/>
      <c r="CLS81"/>
      <c r="CLT81"/>
      <c r="CLU81"/>
      <c r="CLV81"/>
      <c r="CLW81"/>
      <c r="CLX81"/>
      <c r="CLY81"/>
      <c r="CLZ81"/>
      <c r="CMA81"/>
      <c r="CMB81"/>
      <c r="CMC81"/>
      <c r="CMD81"/>
      <c r="CME81"/>
      <c r="CMF81"/>
      <c r="CMG81"/>
      <c r="CMH81"/>
      <c r="CMI81"/>
      <c r="CMJ81"/>
      <c r="CMK81"/>
      <c r="CML81"/>
      <c r="CMM81"/>
      <c r="CMN81"/>
      <c r="CMO81"/>
      <c r="CMP81"/>
      <c r="CMQ81"/>
      <c r="CMR81"/>
      <c r="CMS81"/>
      <c r="CMT81"/>
      <c r="CMU81"/>
      <c r="CMV81"/>
      <c r="CMW81"/>
      <c r="CMX81"/>
      <c r="CMY81"/>
      <c r="CMZ81"/>
      <c r="CNA81"/>
      <c r="CNB81"/>
      <c r="CNC81"/>
      <c r="CND81"/>
      <c r="CNE81"/>
      <c r="CNF81"/>
      <c r="CNG81"/>
      <c r="CNH81"/>
      <c r="CNI81"/>
      <c r="CNJ81"/>
      <c r="CNK81"/>
      <c r="CNL81"/>
      <c r="CNM81"/>
      <c r="CNN81"/>
      <c r="CNO81"/>
      <c r="CNP81"/>
      <c r="CNQ81"/>
      <c r="CNR81"/>
      <c r="CNS81"/>
      <c r="CNT81"/>
      <c r="CNU81"/>
      <c r="CNV81"/>
      <c r="CNW81"/>
      <c r="CNX81"/>
      <c r="CNY81"/>
      <c r="CNZ81"/>
      <c r="COA81"/>
      <c r="COB81"/>
      <c r="COC81"/>
      <c r="COD81"/>
      <c r="COE81"/>
      <c r="COF81"/>
      <c r="COG81"/>
      <c r="COH81"/>
      <c r="COI81"/>
      <c r="COJ81"/>
      <c r="COK81"/>
      <c r="COL81"/>
      <c r="COM81"/>
      <c r="CON81"/>
      <c r="COO81"/>
      <c r="COP81"/>
      <c r="COQ81"/>
      <c r="COR81"/>
      <c r="COS81"/>
      <c r="COT81"/>
      <c r="COU81"/>
      <c r="COV81"/>
      <c r="COW81"/>
      <c r="COX81"/>
      <c r="COY81"/>
      <c r="COZ81"/>
      <c r="CPA81"/>
      <c r="CPB81"/>
      <c r="CPC81"/>
      <c r="CPD81"/>
      <c r="CPE81"/>
      <c r="CPF81"/>
      <c r="CPG81"/>
      <c r="CPH81"/>
      <c r="CPI81"/>
      <c r="CPJ81"/>
      <c r="CPK81"/>
      <c r="CPL81"/>
      <c r="CPM81"/>
      <c r="CPN81"/>
      <c r="CPO81"/>
      <c r="CPP81"/>
      <c r="CPQ81"/>
      <c r="CPR81"/>
      <c r="CPS81"/>
      <c r="CPT81"/>
      <c r="CPU81"/>
      <c r="CPV81"/>
      <c r="CPW81"/>
      <c r="CPX81"/>
      <c r="CPY81"/>
      <c r="CPZ81"/>
      <c r="CQA81"/>
      <c r="CQB81"/>
      <c r="CQC81"/>
      <c r="CQD81"/>
      <c r="CQE81"/>
      <c r="CQF81"/>
      <c r="CQG81"/>
      <c r="CQH81"/>
      <c r="CQI81"/>
      <c r="CQJ81"/>
      <c r="CQK81"/>
      <c r="CQL81"/>
      <c r="CQM81"/>
      <c r="CQN81"/>
      <c r="CQO81"/>
      <c r="CQP81"/>
      <c r="CQQ81"/>
      <c r="CQR81"/>
      <c r="CQS81"/>
      <c r="CQT81"/>
      <c r="CQU81"/>
      <c r="CQV81"/>
      <c r="CQW81"/>
      <c r="CQX81"/>
      <c r="CQY81"/>
      <c r="CQZ81"/>
      <c r="CRA81"/>
      <c r="CRB81"/>
      <c r="CRC81"/>
      <c r="CRD81"/>
      <c r="CRE81"/>
      <c r="CRF81"/>
      <c r="CRG81"/>
      <c r="CRH81"/>
      <c r="CRI81"/>
    </row>
    <row r="82" spans="1:2505" s="28" customFormat="1" ht="18" customHeight="1" x14ac:dyDescent="0.25">
      <c r="A82" s="13"/>
      <c r="B82" s="358"/>
      <c r="C82" s="59" t="s">
        <v>16</v>
      </c>
      <c r="D82" s="83">
        <v>1</v>
      </c>
      <c r="E82" s="83">
        <v>1</v>
      </c>
      <c r="F82" s="13"/>
      <c r="G82" s="358"/>
      <c r="H82" s="59" t="s">
        <v>16</v>
      </c>
      <c r="I82" s="78">
        <v>8.4430393333370048</v>
      </c>
      <c r="J82" s="78">
        <f t="shared" si="21"/>
        <v>9.4430393333370048</v>
      </c>
      <c r="K82" s="78">
        <f t="shared" si="11"/>
        <v>10.443039333337005</v>
      </c>
      <c r="L82"/>
      <c r="M82" s="78">
        <v>8.8223642889427296</v>
      </c>
      <c r="N82" s="74">
        <f t="shared" si="16"/>
        <v>9.867291825180537</v>
      </c>
      <c r="O82" s="74">
        <f t="shared" si="17"/>
        <v>10.912219361418344</v>
      </c>
      <c r="P82" s="33">
        <f t="shared" si="18"/>
        <v>3886017</v>
      </c>
      <c r="Q82" s="33" t="e">
        <f t="shared" si="18"/>
        <v>#REF!</v>
      </c>
      <c r="R82" s="33" t="e">
        <f t="shared" si="18"/>
        <v>#REF!</v>
      </c>
      <c r="S82"/>
      <c r="T82"/>
      <c r="U82">
        <f t="shared" si="19"/>
        <v>0.11844076055071073</v>
      </c>
      <c r="V82">
        <f t="shared" si="20"/>
        <v>0.10589810808789868</v>
      </c>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c r="AMH82"/>
      <c r="AMI82"/>
      <c r="AMJ82"/>
      <c r="AMK82"/>
      <c r="AML82"/>
      <c r="AMM82"/>
      <c r="AMN82"/>
      <c r="AMO82"/>
      <c r="AMP82"/>
      <c r="AMQ82"/>
      <c r="AMR82"/>
      <c r="AMS82"/>
      <c r="AMT82"/>
      <c r="AMU82"/>
      <c r="AMV82"/>
      <c r="AMW82"/>
      <c r="AMX82"/>
      <c r="AMY82"/>
      <c r="AMZ82"/>
      <c r="ANA82"/>
      <c r="ANB82"/>
      <c r="ANC82"/>
      <c r="AND82"/>
      <c r="ANE82"/>
      <c r="ANF82"/>
      <c r="ANG82"/>
      <c r="ANH82"/>
      <c r="ANI82"/>
      <c r="ANJ82"/>
      <c r="ANK82"/>
      <c r="ANL82"/>
      <c r="ANM82"/>
      <c r="ANN82"/>
      <c r="ANO82"/>
      <c r="ANP82"/>
      <c r="ANQ82"/>
      <c r="ANR82"/>
      <c r="ANS82"/>
      <c r="ANT82"/>
      <c r="ANU82"/>
      <c r="ANV82"/>
      <c r="ANW82"/>
      <c r="ANX82"/>
      <c r="ANY82"/>
      <c r="ANZ82"/>
      <c r="AOA82"/>
      <c r="AOB82"/>
      <c r="AOC82"/>
      <c r="AOD82"/>
      <c r="AOE82"/>
      <c r="AOF82"/>
      <c r="AOG82"/>
      <c r="AOH82"/>
      <c r="AOI82"/>
      <c r="AOJ82"/>
      <c r="AOK82"/>
      <c r="AOL82"/>
      <c r="AOM82"/>
      <c r="AON82"/>
      <c r="AOO82"/>
      <c r="AOP82"/>
      <c r="AOQ82"/>
      <c r="AOR82"/>
      <c r="AOS82"/>
      <c r="AOT82"/>
      <c r="AOU82"/>
      <c r="AOV82"/>
      <c r="AOW82"/>
      <c r="AOX82"/>
      <c r="AOY82"/>
      <c r="AOZ82"/>
      <c r="APA82"/>
      <c r="APB82"/>
      <c r="APC82"/>
      <c r="APD82"/>
      <c r="APE82"/>
      <c r="APF82"/>
      <c r="APG82"/>
      <c r="APH82"/>
      <c r="API82"/>
      <c r="APJ82"/>
      <c r="APK82"/>
      <c r="APL82"/>
      <c r="APM82"/>
      <c r="APN82"/>
      <c r="APO82"/>
      <c r="APP82"/>
      <c r="APQ82"/>
      <c r="APR82"/>
      <c r="APS82"/>
      <c r="APT82"/>
      <c r="APU82"/>
      <c r="APV82"/>
      <c r="APW82"/>
      <c r="APX82"/>
      <c r="APY82"/>
      <c r="APZ82"/>
      <c r="AQA82"/>
      <c r="AQB82"/>
      <c r="AQC82"/>
      <c r="AQD82"/>
      <c r="AQE82"/>
      <c r="AQF82"/>
      <c r="AQG82"/>
      <c r="AQH82"/>
      <c r="AQI82"/>
      <c r="AQJ82"/>
      <c r="AQK82"/>
      <c r="AQL82"/>
      <c r="AQM82"/>
      <c r="AQN82"/>
      <c r="AQO82"/>
      <c r="AQP82"/>
      <c r="AQQ82"/>
      <c r="AQR82"/>
      <c r="AQS82"/>
      <c r="AQT82"/>
      <c r="AQU82"/>
      <c r="AQV82"/>
      <c r="AQW82"/>
      <c r="AQX82"/>
      <c r="AQY82"/>
      <c r="AQZ82"/>
      <c r="ARA82"/>
      <c r="ARB82"/>
      <c r="ARC82"/>
      <c r="ARD82"/>
      <c r="ARE82"/>
      <c r="ARF82"/>
      <c r="ARG82"/>
      <c r="ARH82"/>
      <c r="ARI82"/>
      <c r="ARJ82"/>
      <c r="ARK82"/>
      <c r="ARL82"/>
      <c r="ARM82"/>
      <c r="ARN82"/>
      <c r="ARO82"/>
      <c r="ARP82"/>
      <c r="ARQ82"/>
      <c r="ARR82"/>
      <c r="ARS82"/>
      <c r="ART82"/>
      <c r="ARU82"/>
      <c r="ARV82"/>
      <c r="ARW82"/>
      <c r="ARX82"/>
      <c r="ARY82"/>
      <c r="ARZ82"/>
      <c r="ASA82"/>
      <c r="ASB82"/>
      <c r="ASC82"/>
      <c r="ASD82"/>
      <c r="ASE82"/>
      <c r="ASF82"/>
      <c r="ASG82"/>
      <c r="ASH82"/>
      <c r="ASI82"/>
      <c r="ASJ82"/>
      <c r="ASK82"/>
      <c r="ASL82"/>
      <c r="ASM82"/>
      <c r="ASN82"/>
      <c r="ASO82"/>
      <c r="ASP82"/>
      <c r="ASQ82"/>
      <c r="ASR82"/>
      <c r="ASS82"/>
      <c r="AST82"/>
      <c r="ASU82"/>
      <c r="ASV82"/>
      <c r="ASW82"/>
      <c r="ASX82"/>
      <c r="ASY82"/>
      <c r="ASZ82"/>
      <c r="ATA82"/>
      <c r="ATB82"/>
      <c r="ATC82"/>
      <c r="ATD82"/>
      <c r="ATE82"/>
      <c r="ATF82"/>
      <c r="ATG82"/>
      <c r="ATH82"/>
      <c r="ATI82"/>
      <c r="ATJ82"/>
      <c r="ATK82"/>
      <c r="ATL82"/>
      <c r="ATM82"/>
      <c r="ATN82"/>
      <c r="ATO82"/>
      <c r="ATP82"/>
      <c r="ATQ82"/>
      <c r="ATR82"/>
      <c r="ATS82"/>
      <c r="ATT82"/>
      <c r="ATU82"/>
      <c r="ATV82"/>
      <c r="ATW82"/>
      <c r="ATX82"/>
      <c r="ATY82"/>
      <c r="ATZ82"/>
      <c r="AUA82"/>
      <c r="AUB82"/>
      <c r="AUC82"/>
      <c r="AUD82"/>
      <c r="AUE82"/>
      <c r="AUF82"/>
      <c r="AUG82"/>
      <c r="AUH82"/>
      <c r="AUI82"/>
      <c r="AUJ82"/>
      <c r="AUK82"/>
      <c r="AUL82"/>
      <c r="AUM82"/>
      <c r="AUN82"/>
      <c r="AUO82"/>
      <c r="AUP82"/>
      <c r="AUQ82"/>
      <c r="AUR82"/>
      <c r="AUS82"/>
      <c r="AUT82"/>
      <c r="AUU82"/>
      <c r="AUV82"/>
      <c r="AUW82"/>
      <c r="AUX82"/>
      <c r="AUY82"/>
      <c r="AUZ82"/>
      <c r="AVA82"/>
      <c r="AVB82"/>
      <c r="AVC82"/>
      <c r="AVD82"/>
      <c r="AVE82"/>
      <c r="AVF82"/>
      <c r="AVG82"/>
      <c r="AVH82"/>
      <c r="AVI82"/>
      <c r="AVJ82"/>
      <c r="AVK82"/>
      <c r="AVL82"/>
      <c r="AVM82"/>
      <c r="AVN82"/>
      <c r="AVO82"/>
      <c r="AVP82"/>
      <c r="AVQ82"/>
      <c r="AVR82"/>
      <c r="AVS82"/>
      <c r="AVT82"/>
      <c r="AVU82"/>
      <c r="AVV82"/>
      <c r="AVW82"/>
      <c r="AVX82"/>
      <c r="AVY82"/>
      <c r="AVZ82"/>
      <c r="AWA82"/>
      <c r="AWB82"/>
      <c r="AWC82"/>
      <c r="AWD82"/>
      <c r="AWE82"/>
      <c r="AWF82"/>
      <c r="AWG82"/>
      <c r="AWH82"/>
      <c r="AWI82"/>
      <c r="AWJ82"/>
      <c r="AWK82"/>
      <c r="AWL82"/>
      <c r="AWM82"/>
      <c r="AWN82"/>
      <c r="AWO82"/>
      <c r="AWP82"/>
      <c r="AWQ82"/>
      <c r="AWR82"/>
      <c r="AWS82"/>
      <c r="AWT82"/>
      <c r="AWU82"/>
      <c r="AWV82"/>
      <c r="AWW82"/>
      <c r="AWX82"/>
      <c r="AWY82"/>
      <c r="AWZ82"/>
      <c r="AXA82"/>
      <c r="AXB82"/>
      <c r="AXC82"/>
      <c r="AXD82"/>
      <c r="AXE82"/>
      <c r="AXF82"/>
      <c r="AXG82"/>
      <c r="AXH82"/>
      <c r="AXI82"/>
      <c r="AXJ82"/>
      <c r="AXK82"/>
      <c r="AXL82"/>
      <c r="AXM82"/>
      <c r="AXN82"/>
      <c r="AXO82"/>
      <c r="AXP82"/>
      <c r="AXQ82"/>
      <c r="AXR82"/>
      <c r="AXS82"/>
      <c r="AXT82"/>
      <c r="AXU82"/>
      <c r="AXV82"/>
      <c r="AXW82"/>
      <c r="AXX82"/>
      <c r="AXY82"/>
      <c r="AXZ82"/>
      <c r="AYA82"/>
      <c r="AYB82"/>
      <c r="AYC82"/>
      <c r="AYD82"/>
      <c r="AYE82"/>
      <c r="AYF82"/>
      <c r="AYG82"/>
      <c r="AYH82"/>
      <c r="AYI82"/>
      <c r="AYJ82"/>
      <c r="AYK82"/>
      <c r="AYL82"/>
      <c r="AYM82"/>
      <c r="AYN82"/>
      <c r="AYO82"/>
      <c r="AYP82"/>
      <c r="AYQ82"/>
      <c r="AYR82"/>
      <c r="AYS82"/>
      <c r="AYT82"/>
      <c r="AYU82"/>
      <c r="AYV82"/>
      <c r="AYW82"/>
      <c r="AYX82"/>
      <c r="AYY82"/>
      <c r="AYZ82"/>
      <c r="AZA82"/>
      <c r="AZB82"/>
      <c r="AZC82"/>
      <c r="AZD82"/>
      <c r="AZE82"/>
      <c r="AZF82"/>
      <c r="AZG82"/>
      <c r="AZH82"/>
      <c r="AZI82"/>
      <c r="AZJ82"/>
      <c r="AZK82"/>
      <c r="AZL82"/>
      <c r="AZM82"/>
      <c r="AZN82"/>
      <c r="AZO82"/>
      <c r="AZP82"/>
      <c r="AZQ82"/>
      <c r="AZR82"/>
      <c r="AZS82"/>
      <c r="AZT82"/>
      <c r="AZU82"/>
      <c r="AZV82"/>
      <c r="AZW82"/>
      <c r="AZX82"/>
      <c r="AZY82"/>
      <c r="AZZ82"/>
      <c r="BAA82"/>
      <c r="BAB82"/>
      <c r="BAC82"/>
      <c r="BAD82"/>
      <c r="BAE82"/>
      <c r="BAF82"/>
      <c r="BAG82"/>
      <c r="BAH82"/>
      <c r="BAI82"/>
      <c r="BAJ82"/>
      <c r="BAK82"/>
      <c r="BAL82"/>
      <c r="BAM82"/>
      <c r="BAN82"/>
      <c r="BAO82"/>
      <c r="BAP82"/>
      <c r="BAQ82"/>
      <c r="BAR82"/>
      <c r="BAS82"/>
      <c r="BAT82"/>
      <c r="BAU82"/>
      <c r="BAV82"/>
      <c r="BAW82"/>
      <c r="BAX82"/>
      <c r="BAY82"/>
      <c r="BAZ82"/>
      <c r="BBA82"/>
      <c r="BBB82"/>
      <c r="BBC82"/>
      <c r="BBD82"/>
      <c r="BBE82"/>
      <c r="BBF82"/>
      <c r="BBG82"/>
      <c r="BBH82"/>
      <c r="BBI82"/>
      <c r="BBJ82"/>
      <c r="BBK82"/>
      <c r="BBL82"/>
      <c r="BBM82"/>
      <c r="BBN82"/>
      <c r="BBO82"/>
      <c r="BBP82"/>
      <c r="BBQ82"/>
      <c r="BBR82"/>
      <c r="BBS82"/>
      <c r="BBT82"/>
      <c r="BBU82"/>
      <c r="BBV82"/>
      <c r="BBW82"/>
      <c r="BBX82"/>
      <c r="BBY82"/>
      <c r="BBZ82"/>
      <c r="BCA82"/>
      <c r="BCB82"/>
      <c r="BCC82"/>
      <c r="BCD82"/>
      <c r="BCE82"/>
      <c r="BCF82"/>
      <c r="BCG82"/>
      <c r="BCH82"/>
      <c r="BCI82"/>
      <c r="BCJ82"/>
      <c r="BCK82"/>
      <c r="BCL82"/>
      <c r="BCM82"/>
      <c r="BCN82"/>
      <c r="BCO82"/>
      <c r="BCP82"/>
      <c r="BCQ82"/>
      <c r="BCR82"/>
      <c r="BCS82"/>
      <c r="BCT82"/>
      <c r="BCU82"/>
      <c r="BCV82"/>
      <c r="BCW82"/>
      <c r="BCX82"/>
      <c r="BCY82"/>
      <c r="BCZ82"/>
      <c r="BDA82"/>
      <c r="BDB82"/>
      <c r="BDC82"/>
      <c r="BDD82"/>
      <c r="BDE82"/>
      <c r="BDF82"/>
      <c r="BDG82"/>
      <c r="BDH82"/>
      <c r="BDI82"/>
      <c r="BDJ82"/>
      <c r="BDK82"/>
      <c r="BDL82"/>
      <c r="BDM82"/>
      <c r="BDN82"/>
      <c r="BDO82"/>
      <c r="BDP82"/>
      <c r="BDQ82"/>
      <c r="BDR82"/>
      <c r="BDS82"/>
      <c r="BDT82"/>
      <c r="BDU82"/>
      <c r="BDV82"/>
      <c r="BDW82"/>
      <c r="BDX82"/>
      <c r="BDY82"/>
      <c r="BDZ82"/>
      <c r="BEA82"/>
      <c r="BEB82"/>
      <c r="BEC82"/>
      <c r="BED82"/>
      <c r="BEE82"/>
      <c r="BEF82"/>
      <c r="BEG82"/>
      <c r="BEH82"/>
      <c r="BEI82"/>
      <c r="BEJ82"/>
      <c r="BEK82"/>
      <c r="BEL82"/>
      <c r="BEM82"/>
      <c r="BEN82"/>
      <c r="BEO82"/>
      <c r="BEP82"/>
      <c r="BEQ82"/>
      <c r="BER82"/>
      <c r="BES82"/>
      <c r="BET82"/>
      <c r="BEU82"/>
      <c r="BEV82"/>
      <c r="BEW82"/>
      <c r="BEX82"/>
      <c r="BEY82"/>
      <c r="BEZ82"/>
      <c r="BFA82"/>
      <c r="BFB82"/>
      <c r="BFC82"/>
      <c r="BFD82"/>
      <c r="BFE82"/>
      <c r="BFF82"/>
      <c r="BFG82"/>
      <c r="BFH82"/>
      <c r="BFI82"/>
      <c r="BFJ82"/>
      <c r="BFK82"/>
      <c r="BFL82"/>
      <c r="BFM82"/>
      <c r="BFN82"/>
      <c r="BFO82"/>
      <c r="BFP82"/>
      <c r="BFQ82"/>
      <c r="BFR82"/>
      <c r="BFS82"/>
      <c r="BFT82"/>
      <c r="BFU82"/>
      <c r="BFV82"/>
      <c r="BFW82"/>
      <c r="BFX82"/>
      <c r="BFY82"/>
      <c r="BFZ82"/>
      <c r="BGA82"/>
      <c r="BGB82"/>
      <c r="BGC82"/>
      <c r="BGD82"/>
      <c r="BGE82"/>
      <c r="BGF82"/>
      <c r="BGG82"/>
      <c r="BGH82"/>
      <c r="BGI82"/>
      <c r="BGJ82"/>
      <c r="BGK82"/>
      <c r="BGL82"/>
      <c r="BGM82"/>
      <c r="BGN82"/>
      <c r="BGO82"/>
      <c r="BGP82"/>
      <c r="BGQ82"/>
      <c r="BGR82"/>
      <c r="BGS82"/>
      <c r="BGT82"/>
      <c r="BGU82"/>
      <c r="BGV82"/>
      <c r="BGW82"/>
      <c r="BGX82"/>
      <c r="BGY82"/>
      <c r="BGZ82"/>
      <c r="BHA82"/>
      <c r="BHB82"/>
      <c r="BHC82"/>
      <c r="BHD82"/>
      <c r="BHE82"/>
      <c r="BHF82"/>
      <c r="BHG82"/>
      <c r="BHH82"/>
      <c r="BHI82"/>
      <c r="BHJ82"/>
      <c r="BHK82"/>
      <c r="BHL82"/>
      <c r="BHM82"/>
      <c r="BHN82"/>
      <c r="BHO82"/>
      <c r="BHP82"/>
      <c r="BHQ82"/>
      <c r="BHR82"/>
      <c r="BHS82"/>
      <c r="BHT82"/>
      <c r="BHU82"/>
      <c r="BHV82"/>
      <c r="BHW82"/>
      <c r="BHX82"/>
      <c r="BHY82"/>
      <c r="BHZ82"/>
      <c r="BIA82"/>
      <c r="BIB82"/>
      <c r="BIC82"/>
      <c r="BID82"/>
      <c r="BIE82"/>
      <c r="BIF82"/>
      <c r="BIG82"/>
      <c r="BIH82"/>
      <c r="BII82"/>
      <c r="BIJ82"/>
      <c r="BIK82"/>
      <c r="BIL82"/>
      <c r="BIM82"/>
      <c r="BIN82"/>
      <c r="BIO82"/>
      <c r="BIP82"/>
      <c r="BIQ82"/>
      <c r="BIR82"/>
      <c r="BIS82"/>
      <c r="BIT82"/>
      <c r="BIU82"/>
      <c r="BIV82"/>
      <c r="BIW82"/>
      <c r="BIX82"/>
      <c r="BIY82"/>
      <c r="BIZ82"/>
      <c r="BJA82"/>
      <c r="BJB82"/>
      <c r="BJC82"/>
      <c r="BJD82"/>
      <c r="BJE82"/>
      <c r="BJF82"/>
      <c r="BJG82"/>
      <c r="BJH82"/>
      <c r="BJI82"/>
      <c r="BJJ82"/>
      <c r="BJK82"/>
      <c r="BJL82"/>
      <c r="BJM82"/>
      <c r="BJN82"/>
      <c r="BJO82"/>
      <c r="BJP82"/>
      <c r="BJQ82"/>
      <c r="BJR82"/>
      <c r="BJS82"/>
      <c r="BJT82"/>
      <c r="BJU82"/>
      <c r="BJV82"/>
      <c r="BJW82"/>
      <c r="BJX82"/>
      <c r="BJY82"/>
      <c r="BJZ82"/>
      <c r="BKA82"/>
      <c r="BKB82"/>
      <c r="BKC82"/>
      <c r="BKD82"/>
      <c r="BKE82"/>
      <c r="BKF82"/>
      <c r="BKG82"/>
      <c r="BKH82"/>
      <c r="BKI82"/>
      <c r="BKJ82"/>
      <c r="BKK82"/>
      <c r="BKL82"/>
      <c r="BKM82"/>
      <c r="BKN82"/>
      <c r="BKO82"/>
      <c r="BKP82"/>
      <c r="BKQ82"/>
      <c r="BKR82"/>
      <c r="BKS82"/>
      <c r="BKT82"/>
      <c r="BKU82"/>
      <c r="BKV82"/>
      <c r="BKW82"/>
      <c r="BKX82"/>
      <c r="BKY82"/>
      <c r="BKZ82"/>
      <c r="BLA82"/>
      <c r="BLB82"/>
      <c r="BLC82"/>
      <c r="BLD82"/>
      <c r="BLE82"/>
      <c r="BLF82"/>
      <c r="BLG82"/>
      <c r="BLH82"/>
      <c r="BLI82"/>
      <c r="BLJ82"/>
      <c r="BLK82"/>
      <c r="BLL82"/>
      <c r="BLM82"/>
      <c r="BLN82"/>
      <c r="BLO82"/>
      <c r="BLP82"/>
      <c r="BLQ82"/>
      <c r="BLR82"/>
      <c r="BLS82"/>
      <c r="BLT82"/>
      <c r="BLU82"/>
      <c r="BLV82"/>
      <c r="BLW82"/>
      <c r="BLX82"/>
      <c r="BLY82"/>
      <c r="BLZ82"/>
      <c r="BMA82"/>
      <c r="BMB82"/>
      <c r="BMC82"/>
      <c r="BMD82"/>
      <c r="BME82"/>
      <c r="BMF82"/>
      <c r="BMG82"/>
      <c r="BMH82"/>
      <c r="BMI82"/>
      <c r="BMJ82"/>
      <c r="BMK82"/>
      <c r="BML82"/>
      <c r="BMM82"/>
      <c r="BMN82"/>
      <c r="BMO82"/>
      <c r="BMP82"/>
      <c r="BMQ82"/>
      <c r="BMR82"/>
      <c r="BMS82"/>
      <c r="BMT82"/>
      <c r="BMU82"/>
      <c r="BMV82"/>
      <c r="BMW82"/>
      <c r="BMX82"/>
      <c r="BMY82"/>
      <c r="BMZ82"/>
      <c r="BNA82"/>
      <c r="BNB82"/>
      <c r="BNC82"/>
      <c r="BND82"/>
      <c r="BNE82"/>
      <c r="BNF82"/>
      <c r="BNG82"/>
      <c r="BNH82"/>
      <c r="BNI82"/>
      <c r="BNJ82"/>
      <c r="BNK82"/>
      <c r="BNL82"/>
      <c r="BNM82"/>
      <c r="BNN82"/>
      <c r="BNO82"/>
      <c r="BNP82"/>
      <c r="BNQ82"/>
      <c r="BNR82"/>
      <c r="BNS82"/>
      <c r="BNT82"/>
      <c r="BNU82"/>
      <c r="BNV82"/>
      <c r="BNW82"/>
      <c r="BNX82"/>
      <c r="BNY82"/>
      <c r="BNZ82"/>
      <c r="BOA82"/>
      <c r="BOB82"/>
      <c r="BOC82"/>
      <c r="BOD82"/>
      <c r="BOE82"/>
      <c r="BOF82"/>
      <c r="BOG82"/>
      <c r="BOH82"/>
      <c r="BOI82"/>
      <c r="BOJ82"/>
      <c r="BOK82"/>
      <c r="BOL82"/>
      <c r="BOM82"/>
      <c r="BON82"/>
      <c r="BOO82"/>
      <c r="BOP82"/>
      <c r="BOQ82"/>
      <c r="BOR82"/>
      <c r="BOS82"/>
      <c r="BOT82"/>
      <c r="BOU82"/>
      <c r="BOV82"/>
      <c r="BOW82"/>
      <c r="BOX82"/>
      <c r="BOY82"/>
      <c r="BOZ82"/>
      <c r="BPA82"/>
      <c r="BPB82"/>
      <c r="BPC82"/>
      <c r="BPD82"/>
      <c r="BPE82"/>
      <c r="BPF82"/>
      <c r="BPG82"/>
      <c r="BPH82"/>
      <c r="BPI82"/>
      <c r="BPJ82"/>
      <c r="BPK82"/>
      <c r="BPL82"/>
      <c r="BPM82"/>
      <c r="BPN82"/>
      <c r="BPO82"/>
      <c r="BPP82"/>
      <c r="BPQ82"/>
      <c r="BPR82"/>
      <c r="BPS82"/>
      <c r="BPT82"/>
      <c r="BPU82"/>
      <c r="BPV82"/>
      <c r="BPW82"/>
      <c r="BPX82"/>
      <c r="BPY82"/>
      <c r="BPZ82"/>
      <c r="BQA82"/>
      <c r="BQB82"/>
      <c r="BQC82"/>
      <c r="BQD82"/>
      <c r="BQE82"/>
      <c r="BQF82"/>
      <c r="BQG82"/>
      <c r="BQH82"/>
      <c r="BQI82"/>
      <c r="BQJ82"/>
      <c r="BQK82"/>
      <c r="BQL82"/>
      <c r="BQM82"/>
      <c r="BQN82"/>
      <c r="BQO82"/>
      <c r="BQP82"/>
      <c r="BQQ82"/>
      <c r="BQR82"/>
      <c r="BQS82"/>
      <c r="BQT82"/>
      <c r="BQU82"/>
      <c r="BQV82"/>
      <c r="BQW82"/>
      <c r="BQX82"/>
      <c r="BQY82"/>
      <c r="BQZ82"/>
      <c r="BRA82"/>
      <c r="BRB82"/>
      <c r="BRC82"/>
      <c r="BRD82"/>
      <c r="BRE82"/>
      <c r="BRF82"/>
      <c r="BRG82"/>
      <c r="BRH82"/>
      <c r="BRI82"/>
      <c r="BRJ82"/>
      <c r="BRK82"/>
      <c r="BRL82"/>
      <c r="BRM82"/>
      <c r="BRN82"/>
      <c r="BRO82"/>
      <c r="BRP82"/>
      <c r="BRQ82"/>
      <c r="BRR82"/>
      <c r="BRS82"/>
      <c r="BRT82"/>
      <c r="BRU82"/>
      <c r="BRV82"/>
      <c r="BRW82"/>
      <c r="BRX82"/>
      <c r="BRY82"/>
      <c r="BRZ82"/>
      <c r="BSA82"/>
      <c r="BSB82"/>
      <c r="BSC82"/>
      <c r="BSD82"/>
      <c r="BSE82"/>
      <c r="BSF82"/>
      <c r="BSG82"/>
      <c r="BSH82"/>
      <c r="BSI82"/>
      <c r="BSJ82"/>
      <c r="BSK82"/>
      <c r="BSL82"/>
      <c r="BSM82"/>
      <c r="BSN82"/>
      <c r="BSO82"/>
      <c r="BSP82"/>
      <c r="BSQ82"/>
      <c r="BSR82"/>
      <c r="BSS82"/>
      <c r="BST82"/>
      <c r="BSU82"/>
      <c r="BSV82"/>
      <c r="BSW82"/>
      <c r="BSX82"/>
      <c r="BSY82"/>
      <c r="BSZ82"/>
      <c r="BTA82"/>
      <c r="BTB82"/>
      <c r="BTC82"/>
      <c r="BTD82"/>
      <c r="BTE82"/>
      <c r="BTF82"/>
      <c r="BTG82"/>
      <c r="BTH82"/>
      <c r="BTI82"/>
      <c r="BTJ82"/>
      <c r="BTK82"/>
      <c r="BTL82"/>
      <c r="BTM82"/>
      <c r="BTN82"/>
      <c r="BTO82"/>
      <c r="BTP82"/>
      <c r="BTQ82"/>
      <c r="BTR82"/>
      <c r="BTS82"/>
      <c r="BTT82"/>
      <c r="BTU82"/>
      <c r="BTV82"/>
      <c r="BTW82"/>
      <c r="BTX82"/>
      <c r="BTY82"/>
      <c r="BTZ82"/>
      <c r="BUA82"/>
      <c r="BUB82"/>
      <c r="BUC82"/>
      <c r="BUD82"/>
      <c r="BUE82"/>
      <c r="BUF82"/>
      <c r="BUG82"/>
      <c r="BUH82"/>
      <c r="BUI82"/>
      <c r="BUJ82"/>
      <c r="BUK82"/>
      <c r="BUL82"/>
      <c r="BUM82"/>
      <c r="BUN82"/>
      <c r="BUO82"/>
      <c r="BUP82"/>
      <c r="BUQ82"/>
      <c r="BUR82"/>
      <c r="BUS82"/>
      <c r="BUT82"/>
      <c r="BUU82"/>
      <c r="BUV82"/>
      <c r="BUW82"/>
      <c r="BUX82"/>
      <c r="BUY82"/>
      <c r="BUZ82"/>
      <c r="BVA82"/>
      <c r="BVB82"/>
      <c r="BVC82"/>
      <c r="BVD82"/>
      <c r="BVE82"/>
      <c r="BVF82"/>
      <c r="BVG82"/>
      <c r="BVH82"/>
      <c r="BVI82"/>
      <c r="BVJ82"/>
      <c r="BVK82"/>
      <c r="BVL82"/>
      <c r="BVM82"/>
      <c r="BVN82"/>
      <c r="BVO82"/>
      <c r="BVP82"/>
      <c r="BVQ82"/>
      <c r="BVR82"/>
      <c r="BVS82"/>
      <c r="BVT82"/>
      <c r="BVU82"/>
      <c r="BVV82"/>
      <c r="BVW82"/>
      <c r="BVX82"/>
      <c r="BVY82"/>
      <c r="BVZ82"/>
      <c r="BWA82"/>
      <c r="BWB82"/>
      <c r="BWC82"/>
      <c r="BWD82"/>
      <c r="BWE82"/>
      <c r="BWF82"/>
      <c r="BWG82"/>
      <c r="BWH82"/>
      <c r="BWI82"/>
      <c r="BWJ82"/>
      <c r="BWK82"/>
      <c r="BWL82"/>
      <c r="BWM82"/>
      <c r="BWN82"/>
      <c r="BWO82"/>
      <c r="BWP82"/>
      <c r="BWQ82"/>
      <c r="BWR82"/>
      <c r="BWS82"/>
      <c r="BWT82"/>
      <c r="BWU82"/>
      <c r="BWV82"/>
      <c r="BWW82"/>
      <c r="BWX82"/>
      <c r="BWY82"/>
      <c r="BWZ82"/>
      <c r="BXA82"/>
      <c r="BXB82"/>
      <c r="BXC82"/>
      <c r="BXD82"/>
      <c r="BXE82"/>
      <c r="BXF82"/>
      <c r="BXG82"/>
      <c r="BXH82"/>
      <c r="BXI82"/>
      <c r="BXJ82"/>
      <c r="BXK82"/>
      <c r="BXL82"/>
      <c r="BXM82"/>
      <c r="BXN82"/>
      <c r="BXO82"/>
      <c r="BXP82"/>
      <c r="BXQ82"/>
      <c r="BXR82"/>
      <c r="BXS82"/>
      <c r="BXT82"/>
      <c r="BXU82"/>
      <c r="BXV82"/>
      <c r="BXW82"/>
      <c r="BXX82"/>
      <c r="BXY82"/>
      <c r="BXZ82"/>
      <c r="BYA82"/>
      <c r="BYB82"/>
      <c r="BYC82"/>
      <c r="BYD82"/>
      <c r="BYE82"/>
      <c r="BYF82"/>
      <c r="BYG82"/>
      <c r="BYH82"/>
      <c r="BYI82"/>
      <c r="BYJ82"/>
      <c r="BYK82"/>
      <c r="BYL82"/>
      <c r="BYM82"/>
      <c r="BYN82"/>
      <c r="BYO82"/>
      <c r="BYP82"/>
      <c r="BYQ82"/>
      <c r="BYR82"/>
      <c r="BYS82"/>
      <c r="BYT82"/>
      <c r="BYU82"/>
      <c r="BYV82"/>
      <c r="BYW82"/>
      <c r="BYX82"/>
      <c r="BYY82"/>
      <c r="BYZ82"/>
      <c r="BZA82"/>
      <c r="BZB82"/>
      <c r="BZC82"/>
      <c r="BZD82"/>
      <c r="BZE82"/>
      <c r="BZF82"/>
      <c r="BZG82"/>
      <c r="BZH82"/>
      <c r="BZI82"/>
      <c r="BZJ82"/>
      <c r="BZK82"/>
      <c r="BZL82"/>
      <c r="BZM82"/>
      <c r="BZN82"/>
      <c r="BZO82"/>
      <c r="BZP82"/>
      <c r="BZQ82"/>
      <c r="BZR82"/>
      <c r="BZS82"/>
      <c r="BZT82"/>
      <c r="BZU82"/>
      <c r="BZV82"/>
      <c r="BZW82"/>
      <c r="BZX82"/>
      <c r="BZY82"/>
      <c r="BZZ82"/>
      <c r="CAA82"/>
      <c r="CAB82"/>
      <c r="CAC82"/>
      <c r="CAD82"/>
      <c r="CAE82"/>
      <c r="CAF82"/>
      <c r="CAG82"/>
      <c r="CAH82"/>
      <c r="CAI82"/>
      <c r="CAJ82"/>
      <c r="CAK82"/>
      <c r="CAL82"/>
      <c r="CAM82"/>
      <c r="CAN82"/>
      <c r="CAO82"/>
      <c r="CAP82"/>
      <c r="CAQ82"/>
      <c r="CAR82"/>
      <c r="CAS82"/>
      <c r="CAT82"/>
      <c r="CAU82"/>
      <c r="CAV82"/>
      <c r="CAW82"/>
      <c r="CAX82"/>
      <c r="CAY82"/>
      <c r="CAZ82"/>
      <c r="CBA82"/>
      <c r="CBB82"/>
      <c r="CBC82"/>
      <c r="CBD82"/>
      <c r="CBE82"/>
      <c r="CBF82"/>
      <c r="CBG82"/>
      <c r="CBH82"/>
      <c r="CBI82"/>
      <c r="CBJ82"/>
      <c r="CBK82"/>
      <c r="CBL82"/>
      <c r="CBM82"/>
      <c r="CBN82"/>
      <c r="CBO82"/>
      <c r="CBP82"/>
      <c r="CBQ82"/>
      <c r="CBR82"/>
      <c r="CBS82"/>
      <c r="CBT82"/>
      <c r="CBU82"/>
      <c r="CBV82"/>
      <c r="CBW82"/>
      <c r="CBX82"/>
      <c r="CBY82"/>
      <c r="CBZ82"/>
      <c r="CCA82"/>
      <c r="CCB82"/>
      <c r="CCC82"/>
      <c r="CCD82"/>
      <c r="CCE82"/>
      <c r="CCF82"/>
      <c r="CCG82"/>
      <c r="CCH82"/>
      <c r="CCI82"/>
      <c r="CCJ82"/>
      <c r="CCK82"/>
      <c r="CCL82"/>
      <c r="CCM82"/>
      <c r="CCN82"/>
      <c r="CCO82"/>
      <c r="CCP82"/>
      <c r="CCQ82"/>
      <c r="CCR82"/>
      <c r="CCS82"/>
      <c r="CCT82"/>
      <c r="CCU82"/>
      <c r="CCV82"/>
      <c r="CCW82"/>
      <c r="CCX82"/>
      <c r="CCY82"/>
      <c r="CCZ82"/>
      <c r="CDA82"/>
      <c r="CDB82"/>
      <c r="CDC82"/>
      <c r="CDD82"/>
      <c r="CDE82"/>
      <c r="CDF82"/>
      <c r="CDG82"/>
      <c r="CDH82"/>
      <c r="CDI82"/>
      <c r="CDJ82"/>
      <c r="CDK82"/>
      <c r="CDL82"/>
      <c r="CDM82"/>
      <c r="CDN82"/>
      <c r="CDO82"/>
      <c r="CDP82"/>
      <c r="CDQ82"/>
      <c r="CDR82"/>
      <c r="CDS82"/>
      <c r="CDT82"/>
      <c r="CDU82"/>
      <c r="CDV82"/>
      <c r="CDW82"/>
      <c r="CDX82"/>
      <c r="CDY82"/>
      <c r="CDZ82"/>
      <c r="CEA82"/>
      <c r="CEB82"/>
      <c r="CEC82"/>
      <c r="CED82"/>
      <c r="CEE82"/>
      <c r="CEF82"/>
      <c r="CEG82"/>
      <c r="CEH82"/>
      <c r="CEI82"/>
      <c r="CEJ82"/>
      <c r="CEK82"/>
      <c r="CEL82"/>
      <c r="CEM82"/>
      <c r="CEN82"/>
      <c r="CEO82"/>
      <c r="CEP82"/>
      <c r="CEQ82"/>
      <c r="CER82"/>
      <c r="CES82"/>
      <c r="CET82"/>
      <c r="CEU82"/>
      <c r="CEV82"/>
      <c r="CEW82"/>
      <c r="CEX82"/>
      <c r="CEY82"/>
      <c r="CEZ82"/>
      <c r="CFA82"/>
      <c r="CFB82"/>
      <c r="CFC82"/>
      <c r="CFD82"/>
      <c r="CFE82"/>
      <c r="CFF82"/>
      <c r="CFG82"/>
      <c r="CFH82"/>
      <c r="CFI82"/>
      <c r="CFJ82"/>
      <c r="CFK82"/>
      <c r="CFL82"/>
      <c r="CFM82"/>
      <c r="CFN82"/>
      <c r="CFO82"/>
      <c r="CFP82"/>
      <c r="CFQ82"/>
      <c r="CFR82"/>
      <c r="CFS82"/>
      <c r="CFT82"/>
      <c r="CFU82"/>
      <c r="CFV82"/>
      <c r="CFW82"/>
      <c r="CFX82"/>
      <c r="CFY82"/>
      <c r="CFZ82"/>
      <c r="CGA82"/>
      <c r="CGB82"/>
      <c r="CGC82"/>
      <c r="CGD82"/>
      <c r="CGE82"/>
      <c r="CGF82"/>
      <c r="CGG82"/>
      <c r="CGH82"/>
      <c r="CGI82"/>
      <c r="CGJ82"/>
      <c r="CGK82"/>
      <c r="CGL82"/>
      <c r="CGM82"/>
      <c r="CGN82"/>
      <c r="CGO82"/>
      <c r="CGP82"/>
      <c r="CGQ82"/>
      <c r="CGR82"/>
      <c r="CGS82"/>
      <c r="CGT82"/>
      <c r="CGU82"/>
      <c r="CGV82"/>
      <c r="CGW82"/>
      <c r="CGX82"/>
      <c r="CGY82"/>
      <c r="CGZ82"/>
      <c r="CHA82"/>
      <c r="CHB82"/>
      <c r="CHC82"/>
      <c r="CHD82"/>
      <c r="CHE82"/>
      <c r="CHF82"/>
      <c r="CHG82"/>
      <c r="CHH82"/>
      <c r="CHI82"/>
      <c r="CHJ82"/>
      <c r="CHK82"/>
      <c r="CHL82"/>
      <c r="CHM82"/>
      <c r="CHN82"/>
      <c r="CHO82"/>
      <c r="CHP82"/>
      <c r="CHQ82"/>
      <c r="CHR82"/>
      <c r="CHS82"/>
      <c r="CHT82"/>
      <c r="CHU82"/>
      <c r="CHV82"/>
      <c r="CHW82"/>
      <c r="CHX82"/>
      <c r="CHY82"/>
      <c r="CHZ82"/>
      <c r="CIA82"/>
      <c r="CIB82"/>
      <c r="CIC82"/>
      <c r="CID82"/>
      <c r="CIE82"/>
      <c r="CIF82"/>
      <c r="CIG82"/>
      <c r="CIH82"/>
      <c r="CII82"/>
      <c r="CIJ82"/>
      <c r="CIK82"/>
      <c r="CIL82"/>
      <c r="CIM82"/>
      <c r="CIN82"/>
      <c r="CIO82"/>
      <c r="CIP82"/>
      <c r="CIQ82"/>
      <c r="CIR82"/>
      <c r="CIS82"/>
      <c r="CIT82"/>
      <c r="CIU82"/>
      <c r="CIV82"/>
      <c r="CIW82"/>
      <c r="CIX82"/>
      <c r="CIY82"/>
      <c r="CIZ82"/>
      <c r="CJA82"/>
      <c r="CJB82"/>
      <c r="CJC82"/>
      <c r="CJD82"/>
      <c r="CJE82"/>
      <c r="CJF82"/>
      <c r="CJG82"/>
      <c r="CJH82"/>
      <c r="CJI82"/>
      <c r="CJJ82"/>
      <c r="CJK82"/>
      <c r="CJL82"/>
      <c r="CJM82"/>
      <c r="CJN82"/>
      <c r="CJO82"/>
      <c r="CJP82"/>
      <c r="CJQ82"/>
      <c r="CJR82"/>
      <c r="CJS82"/>
      <c r="CJT82"/>
      <c r="CJU82"/>
      <c r="CJV82"/>
      <c r="CJW82"/>
      <c r="CJX82"/>
      <c r="CJY82"/>
      <c r="CJZ82"/>
      <c r="CKA82"/>
      <c r="CKB82"/>
      <c r="CKC82"/>
      <c r="CKD82"/>
      <c r="CKE82"/>
      <c r="CKF82"/>
      <c r="CKG82"/>
      <c r="CKH82"/>
      <c r="CKI82"/>
      <c r="CKJ82"/>
      <c r="CKK82"/>
      <c r="CKL82"/>
      <c r="CKM82"/>
      <c r="CKN82"/>
      <c r="CKO82"/>
      <c r="CKP82"/>
      <c r="CKQ82"/>
      <c r="CKR82"/>
      <c r="CKS82"/>
      <c r="CKT82"/>
      <c r="CKU82"/>
      <c r="CKV82"/>
      <c r="CKW82"/>
      <c r="CKX82"/>
      <c r="CKY82"/>
      <c r="CKZ82"/>
      <c r="CLA82"/>
      <c r="CLB82"/>
      <c r="CLC82"/>
      <c r="CLD82"/>
      <c r="CLE82"/>
      <c r="CLF82"/>
      <c r="CLG82"/>
      <c r="CLH82"/>
      <c r="CLI82"/>
      <c r="CLJ82"/>
      <c r="CLK82"/>
      <c r="CLL82"/>
      <c r="CLM82"/>
      <c r="CLN82"/>
      <c r="CLO82"/>
      <c r="CLP82"/>
      <c r="CLQ82"/>
      <c r="CLR82"/>
      <c r="CLS82"/>
      <c r="CLT82"/>
      <c r="CLU82"/>
      <c r="CLV82"/>
      <c r="CLW82"/>
      <c r="CLX82"/>
      <c r="CLY82"/>
      <c r="CLZ82"/>
      <c r="CMA82"/>
      <c r="CMB82"/>
      <c r="CMC82"/>
      <c r="CMD82"/>
      <c r="CME82"/>
      <c r="CMF82"/>
      <c r="CMG82"/>
      <c r="CMH82"/>
      <c r="CMI82"/>
      <c r="CMJ82"/>
      <c r="CMK82"/>
      <c r="CML82"/>
      <c r="CMM82"/>
      <c r="CMN82"/>
      <c r="CMO82"/>
      <c r="CMP82"/>
      <c r="CMQ82"/>
      <c r="CMR82"/>
      <c r="CMS82"/>
      <c r="CMT82"/>
      <c r="CMU82"/>
      <c r="CMV82"/>
      <c r="CMW82"/>
      <c r="CMX82"/>
      <c r="CMY82"/>
      <c r="CMZ82"/>
      <c r="CNA82"/>
      <c r="CNB82"/>
      <c r="CNC82"/>
      <c r="CND82"/>
      <c r="CNE82"/>
      <c r="CNF82"/>
      <c r="CNG82"/>
      <c r="CNH82"/>
      <c r="CNI82"/>
      <c r="CNJ82"/>
      <c r="CNK82"/>
      <c r="CNL82"/>
      <c r="CNM82"/>
      <c r="CNN82"/>
      <c r="CNO82"/>
      <c r="CNP82"/>
      <c r="CNQ82"/>
      <c r="CNR82"/>
      <c r="CNS82"/>
      <c r="CNT82"/>
      <c r="CNU82"/>
      <c r="CNV82"/>
      <c r="CNW82"/>
      <c r="CNX82"/>
      <c r="CNY82"/>
      <c r="CNZ82"/>
      <c r="COA82"/>
      <c r="COB82"/>
      <c r="COC82"/>
      <c r="COD82"/>
      <c r="COE82"/>
      <c r="COF82"/>
      <c r="COG82"/>
      <c r="COH82"/>
      <c r="COI82"/>
      <c r="COJ82"/>
      <c r="COK82"/>
      <c r="COL82"/>
      <c r="COM82"/>
      <c r="CON82"/>
      <c r="COO82"/>
      <c r="COP82"/>
      <c r="COQ82"/>
      <c r="COR82"/>
      <c r="COS82"/>
      <c r="COT82"/>
      <c r="COU82"/>
      <c r="COV82"/>
      <c r="COW82"/>
      <c r="COX82"/>
      <c r="COY82"/>
      <c r="COZ82"/>
      <c r="CPA82"/>
      <c r="CPB82"/>
      <c r="CPC82"/>
      <c r="CPD82"/>
      <c r="CPE82"/>
      <c r="CPF82"/>
      <c r="CPG82"/>
      <c r="CPH82"/>
      <c r="CPI82"/>
      <c r="CPJ82"/>
      <c r="CPK82"/>
      <c r="CPL82"/>
      <c r="CPM82"/>
      <c r="CPN82"/>
      <c r="CPO82"/>
      <c r="CPP82"/>
      <c r="CPQ82"/>
      <c r="CPR82"/>
      <c r="CPS82"/>
      <c r="CPT82"/>
      <c r="CPU82"/>
      <c r="CPV82"/>
      <c r="CPW82"/>
      <c r="CPX82"/>
      <c r="CPY82"/>
      <c r="CPZ82"/>
      <c r="CQA82"/>
      <c r="CQB82"/>
      <c r="CQC82"/>
      <c r="CQD82"/>
      <c r="CQE82"/>
      <c r="CQF82"/>
      <c r="CQG82"/>
      <c r="CQH82"/>
      <c r="CQI82"/>
      <c r="CQJ82"/>
      <c r="CQK82"/>
      <c r="CQL82"/>
      <c r="CQM82"/>
      <c r="CQN82"/>
      <c r="CQO82"/>
      <c r="CQP82"/>
      <c r="CQQ82"/>
      <c r="CQR82"/>
      <c r="CQS82"/>
      <c r="CQT82"/>
      <c r="CQU82"/>
      <c r="CQV82"/>
      <c r="CQW82"/>
      <c r="CQX82"/>
      <c r="CQY82"/>
      <c r="CQZ82"/>
      <c r="CRA82"/>
      <c r="CRB82"/>
      <c r="CRC82"/>
      <c r="CRD82"/>
      <c r="CRE82"/>
      <c r="CRF82"/>
      <c r="CRG82"/>
      <c r="CRH82"/>
      <c r="CRI82"/>
    </row>
    <row r="83" spans="1:2505" s="28" customFormat="1" ht="18" customHeight="1" x14ac:dyDescent="0.25">
      <c r="A83" s="13"/>
      <c r="B83" s="358" t="s">
        <v>23</v>
      </c>
      <c r="C83" s="59" t="s">
        <v>14</v>
      </c>
      <c r="D83" s="83">
        <v>10</v>
      </c>
      <c r="E83" s="83">
        <v>11</v>
      </c>
      <c r="F83" s="13"/>
      <c r="G83" s="358" t="s">
        <v>23</v>
      </c>
      <c r="H83" s="59" t="s">
        <v>14</v>
      </c>
      <c r="I83" s="78">
        <v>128.113944666663</v>
      </c>
      <c r="J83" s="78">
        <f t="shared" si="21"/>
        <v>138.113944666663</v>
      </c>
      <c r="K83" s="78">
        <f t="shared" si="11"/>
        <v>149.113944666663</v>
      </c>
      <c r="L83"/>
      <c r="M83" s="78">
        <v>107.83841397866713</v>
      </c>
      <c r="N83" s="74">
        <f t="shared" si="16"/>
        <v>116.25579697778169</v>
      </c>
      <c r="O83" s="74">
        <f t="shared" si="17"/>
        <v>125.51491827680768</v>
      </c>
      <c r="P83" s="33">
        <f t="shared" si="18"/>
        <v>9039</v>
      </c>
      <c r="Q83" s="33" t="e">
        <f t="shared" si="18"/>
        <v>#REF!</v>
      </c>
      <c r="R83" s="33" t="e">
        <f t="shared" si="18"/>
        <v>#REF!</v>
      </c>
      <c r="S83"/>
      <c r="T83"/>
      <c r="U83">
        <f t="shared" si="19"/>
        <v>7.8055515549215082E-2</v>
      </c>
      <c r="V83">
        <f t="shared" si="20"/>
        <v>7.9644383675728125E-2</v>
      </c>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c r="AMG83"/>
      <c r="AMH83"/>
      <c r="AMI83"/>
      <c r="AMJ83"/>
      <c r="AMK83"/>
      <c r="AML83"/>
      <c r="AMM83"/>
      <c r="AMN83"/>
      <c r="AMO83"/>
      <c r="AMP83"/>
      <c r="AMQ83"/>
      <c r="AMR83"/>
      <c r="AMS83"/>
      <c r="AMT83"/>
      <c r="AMU83"/>
      <c r="AMV83"/>
      <c r="AMW83"/>
      <c r="AMX83"/>
      <c r="AMY83"/>
      <c r="AMZ83"/>
      <c r="ANA83"/>
      <c r="ANB83"/>
      <c r="ANC83"/>
      <c r="AND83"/>
      <c r="ANE83"/>
      <c r="ANF83"/>
      <c r="ANG83"/>
      <c r="ANH83"/>
      <c r="ANI83"/>
      <c r="ANJ83"/>
      <c r="ANK83"/>
      <c r="ANL83"/>
      <c r="ANM83"/>
      <c r="ANN83"/>
      <c r="ANO83"/>
      <c r="ANP83"/>
      <c r="ANQ83"/>
      <c r="ANR83"/>
      <c r="ANS83"/>
      <c r="ANT83"/>
      <c r="ANU83"/>
      <c r="ANV83"/>
      <c r="ANW83"/>
      <c r="ANX83"/>
      <c r="ANY83"/>
      <c r="ANZ83"/>
      <c r="AOA83"/>
      <c r="AOB83"/>
      <c r="AOC83"/>
      <c r="AOD83"/>
      <c r="AOE83"/>
      <c r="AOF83"/>
      <c r="AOG83"/>
      <c r="AOH83"/>
      <c r="AOI83"/>
      <c r="AOJ83"/>
      <c r="AOK83"/>
      <c r="AOL83"/>
      <c r="AOM83"/>
      <c r="AON83"/>
      <c r="AOO83"/>
      <c r="AOP83"/>
      <c r="AOQ83"/>
      <c r="AOR83"/>
      <c r="AOS83"/>
      <c r="AOT83"/>
      <c r="AOU83"/>
      <c r="AOV83"/>
      <c r="AOW83"/>
      <c r="AOX83"/>
      <c r="AOY83"/>
      <c r="AOZ83"/>
      <c r="APA83"/>
      <c r="APB83"/>
      <c r="APC83"/>
      <c r="APD83"/>
      <c r="APE83"/>
      <c r="APF83"/>
      <c r="APG83"/>
      <c r="APH83"/>
      <c r="API83"/>
      <c r="APJ83"/>
      <c r="APK83"/>
      <c r="APL83"/>
      <c r="APM83"/>
      <c r="APN83"/>
      <c r="APO83"/>
      <c r="APP83"/>
      <c r="APQ83"/>
      <c r="APR83"/>
      <c r="APS83"/>
      <c r="APT83"/>
      <c r="APU83"/>
      <c r="APV83"/>
      <c r="APW83"/>
      <c r="APX83"/>
      <c r="APY83"/>
      <c r="APZ83"/>
      <c r="AQA83"/>
      <c r="AQB83"/>
      <c r="AQC83"/>
      <c r="AQD83"/>
      <c r="AQE83"/>
      <c r="AQF83"/>
      <c r="AQG83"/>
      <c r="AQH83"/>
      <c r="AQI83"/>
      <c r="AQJ83"/>
      <c r="AQK83"/>
      <c r="AQL83"/>
      <c r="AQM83"/>
      <c r="AQN83"/>
      <c r="AQO83"/>
      <c r="AQP83"/>
      <c r="AQQ83"/>
      <c r="AQR83"/>
      <c r="AQS83"/>
      <c r="AQT83"/>
      <c r="AQU83"/>
      <c r="AQV83"/>
      <c r="AQW83"/>
      <c r="AQX83"/>
      <c r="AQY83"/>
      <c r="AQZ83"/>
      <c r="ARA83"/>
      <c r="ARB83"/>
      <c r="ARC83"/>
      <c r="ARD83"/>
      <c r="ARE83"/>
      <c r="ARF83"/>
      <c r="ARG83"/>
      <c r="ARH83"/>
      <c r="ARI83"/>
      <c r="ARJ83"/>
      <c r="ARK83"/>
      <c r="ARL83"/>
      <c r="ARM83"/>
      <c r="ARN83"/>
      <c r="ARO83"/>
      <c r="ARP83"/>
      <c r="ARQ83"/>
      <c r="ARR83"/>
      <c r="ARS83"/>
      <c r="ART83"/>
      <c r="ARU83"/>
      <c r="ARV83"/>
      <c r="ARW83"/>
      <c r="ARX83"/>
      <c r="ARY83"/>
      <c r="ARZ83"/>
      <c r="ASA83"/>
      <c r="ASB83"/>
      <c r="ASC83"/>
      <c r="ASD83"/>
      <c r="ASE83"/>
      <c r="ASF83"/>
      <c r="ASG83"/>
      <c r="ASH83"/>
      <c r="ASI83"/>
      <c r="ASJ83"/>
      <c r="ASK83"/>
      <c r="ASL83"/>
      <c r="ASM83"/>
      <c r="ASN83"/>
      <c r="ASO83"/>
      <c r="ASP83"/>
      <c r="ASQ83"/>
      <c r="ASR83"/>
      <c r="ASS83"/>
      <c r="AST83"/>
      <c r="ASU83"/>
      <c r="ASV83"/>
      <c r="ASW83"/>
      <c r="ASX83"/>
      <c r="ASY83"/>
      <c r="ASZ83"/>
      <c r="ATA83"/>
      <c r="ATB83"/>
      <c r="ATC83"/>
      <c r="ATD83"/>
      <c r="ATE83"/>
      <c r="ATF83"/>
      <c r="ATG83"/>
      <c r="ATH83"/>
      <c r="ATI83"/>
      <c r="ATJ83"/>
      <c r="ATK83"/>
      <c r="ATL83"/>
      <c r="ATM83"/>
      <c r="ATN83"/>
      <c r="ATO83"/>
      <c r="ATP83"/>
      <c r="ATQ83"/>
      <c r="ATR83"/>
      <c r="ATS83"/>
      <c r="ATT83"/>
      <c r="ATU83"/>
      <c r="ATV83"/>
      <c r="ATW83"/>
      <c r="ATX83"/>
      <c r="ATY83"/>
      <c r="ATZ83"/>
      <c r="AUA83"/>
      <c r="AUB83"/>
      <c r="AUC83"/>
      <c r="AUD83"/>
      <c r="AUE83"/>
      <c r="AUF83"/>
      <c r="AUG83"/>
      <c r="AUH83"/>
      <c r="AUI83"/>
      <c r="AUJ83"/>
      <c r="AUK83"/>
      <c r="AUL83"/>
      <c r="AUM83"/>
      <c r="AUN83"/>
      <c r="AUO83"/>
      <c r="AUP83"/>
      <c r="AUQ83"/>
      <c r="AUR83"/>
      <c r="AUS83"/>
      <c r="AUT83"/>
      <c r="AUU83"/>
      <c r="AUV83"/>
      <c r="AUW83"/>
      <c r="AUX83"/>
      <c r="AUY83"/>
      <c r="AUZ83"/>
      <c r="AVA83"/>
      <c r="AVB83"/>
      <c r="AVC83"/>
      <c r="AVD83"/>
      <c r="AVE83"/>
      <c r="AVF83"/>
      <c r="AVG83"/>
      <c r="AVH83"/>
      <c r="AVI83"/>
      <c r="AVJ83"/>
      <c r="AVK83"/>
      <c r="AVL83"/>
      <c r="AVM83"/>
      <c r="AVN83"/>
      <c r="AVO83"/>
      <c r="AVP83"/>
      <c r="AVQ83"/>
      <c r="AVR83"/>
      <c r="AVS83"/>
      <c r="AVT83"/>
      <c r="AVU83"/>
      <c r="AVV83"/>
      <c r="AVW83"/>
      <c r="AVX83"/>
      <c r="AVY83"/>
      <c r="AVZ83"/>
      <c r="AWA83"/>
      <c r="AWB83"/>
      <c r="AWC83"/>
      <c r="AWD83"/>
      <c r="AWE83"/>
      <c r="AWF83"/>
      <c r="AWG83"/>
      <c r="AWH83"/>
      <c r="AWI83"/>
      <c r="AWJ83"/>
      <c r="AWK83"/>
      <c r="AWL83"/>
      <c r="AWM83"/>
      <c r="AWN83"/>
      <c r="AWO83"/>
      <c r="AWP83"/>
      <c r="AWQ83"/>
      <c r="AWR83"/>
      <c r="AWS83"/>
      <c r="AWT83"/>
      <c r="AWU83"/>
      <c r="AWV83"/>
      <c r="AWW83"/>
      <c r="AWX83"/>
      <c r="AWY83"/>
      <c r="AWZ83"/>
      <c r="AXA83"/>
      <c r="AXB83"/>
      <c r="AXC83"/>
      <c r="AXD83"/>
      <c r="AXE83"/>
      <c r="AXF83"/>
      <c r="AXG83"/>
      <c r="AXH83"/>
      <c r="AXI83"/>
      <c r="AXJ83"/>
      <c r="AXK83"/>
      <c r="AXL83"/>
      <c r="AXM83"/>
      <c r="AXN83"/>
      <c r="AXO83"/>
      <c r="AXP83"/>
      <c r="AXQ83"/>
      <c r="AXR83"/>
      <c r="AXS83"/>
      <c r="AXT83"/>
      <c r="AXU83"/>
      <c r="AXV83"/>
      <c r="AXW83"/>
      <c r="AXX83"/>
      <c r="AXY83"/>
      <c r="AXZ83"/>
      <c r="AYA83"/>
      <c r="AYB83"/>
      <c r="AYC83"/>
      <c r="AYD83"/>
      <c r="AYE83"/>
      <c r="AYF83"/>
      <c r="AYG83"/>
      <c r="AYH83"/>
      <c r="AYI83"/>
      <c r="AYJ83"/>
      <c r="AYK83"/>
      <c r="AYL83"/>
      <c r="AYM83"/>
      <c r="AYN83"/>
      <c r="AYO83"/>
      <c r="AYP83"/>
      <c r="AYQ83"/>
      <c r="AYR83"/>
      <c r="AYS83"/>
      <c r="AYT83"/>
      <c r="AYU83"/>
      <c r="AYV83"/>
      <c r="AYW83"/>
      <c r="AYX83"/>
      <c r="AYY83"/>
      <c r="AYZ83"/>
      <c r="AZA83"/>
      <c r="AZB83"/>
      <c r="AZC83"/>
      <c r="AZD83"/>
      <c r="AZE83"/>
      <c r="AZF83"/>
      <c r="AZG83"/>
      <c r="AZH83"/>
      <c r="AZI83"/>
      <c r="AZJ83"/>
      <c r="AZK83"/>
      <c r="AZL83"/>
      <c r="AZM83"/>
      <c r="AZN83"/>
      <c r="AZO83"/>
      <c r="AZP83"/>
      <c r="AZQ83"/>
      <c r="AZR83"/>
      <c r="AZS83"/>
      <c r="AZT83"/>
      <c r="AZU83"/>
      <c r="AZV83"/>
      <c r="AZW83"/>
      <c r="AZX83"/>
      <c r="AZY83"/>
      <c r="AZZ83"/>
      <c r="BAA83"/>
      <c r="BAB83"/>
      <c r="BAC83"/>
      <c r="BAD83"/>
      <c r="BAE83"/>
      <c r="BAF83"/>
      <c r="BAG83"/>
      <c r="BAH83"/>
      <c r="BAI83"/>
      <c r="BAJ83"/>
      <c r="BAK83"/>
      <c r="BAL83"/>
      <c r="BAM83"/>
      <c r="BAN83"/>
      <c r="BAO83"/>
      <c r="BAP83"/>
      <c r="BAQ83"/>
      <c r="BAR83"/>
      <c r="BAS83"/>
      <c r="BAT83"/>
      <c r="BAU83"/>
      <c r="BAV83"/>
      <c r="BAW83"/>
      <c r="BAX83"/>
      <c r="BAY83"/>
      <c r="BAZ83"/>
      <c r="BBA83"/>
      <c r="BBB83"/>
      <c r="BBC83"/>
      <c r="BBD83"/>
      <c r="BBE83"/>
      <c r="BBF83"/>
      <c r="BBG83"/>
      <c r="BBH83"/>
      <c r="BBI83"/>
      <c r="BBJ83"/>
      <c r="BBK83"/>
      <c r="BBL83"/>
      <c r="BBM83"/>
      <c r="BBN83"/>
      <c r="BBO83"/>
      <c r="BBP83"/>
      <c r="BBQ83"/>
      <c r="BBR83"/>
      <c r="BBS83"/>
      <c r="BBT83"/>
      <c r="BBU83"/>
      <c r="BBV83"/>
      <c r="BBW83"/>
      <c r="BBX83"/>
      <c r="BBY83"/>
      <c r="BBZ83"/>
      <c r="BCA83"/>
      <c r="BCB83"/>
      <c r="BCC83"/>
      <c r="BCD83"/>
      <c r="BCE83"/>
      <c r="BCF83"/>
      <c r="BCG83"/>
      <c r="BCH83"/>
      <c r="BCI83"/>
      <c r="BCJ83"/>
      <c r="BCK83"/>
      <c r="BCL83"/>
      <c r="BCM83"/>
      <c r="BCN83"/>
      <c r="BCO83"/>
      <c r="BCP83"/>
      <c r="BCQ83"/>
      <c r="BCR83"/>
      <c r="BCS83"/>
      <c r="BCT83"/>
      <c r="BCU83"/>
      <c r="BCV83"/>
      <c r="BCW83"/>
      <c r="BCX83"/>
      <c r="BCY83"/>
      <c r="BCZ83"/>
      <c r="BDA83"/>
      <c r="BDB83"/>
      <c r="BDC83"/>
      <c r="BDD83"/>
      <c r="BDE83"/>
      <c r="BDF83"/>
      <c r="BDG83"/>
      <c r="BDH83"/>
      <c r="BDI83"/>
      <c r="BDJ83"/>
      <c r="BDK83"/>
      <c r="BDL83"/>
      <c r="BDM83"/>
      <c r="BDN83"/>
      <c r="BDO83"/>
      <c r="BDP83"/>
      <c r="BDQ83"/>
      <c r="BDR83"/>
      <c r="BDS83"/>
      <c r="BDT83"/>
      <c r="BDU83"/>
      <c r="BDV83"/>
      <c r="BDW83"/>
      <c r="BDX83"/>
      <c r="BDY83"/>
      <c r="BDZ83"/>
      <c r="BEA83"/>
      <c r="BEB83"/>
      <c r="BEC83"/>
      <c r="BED83"/>
      <c r="BEE83"/>
      <c r="BEF83"/>
      <c r="BEG83"/>
      <c r="BEH83"/>
      <c r="BEI83"/>
      <c r="BEJ83"/>
      <c r="BEK83"/>
      <c r="BEL83"/>
      <c r="BEM83"/>
      <c r="BEN83"/>
      <c r="BEO83"/>
      <c r="BEP83"/>
      <c r="BEQ83"/>
      <c r="BER83"/>
      <c r="BES83"/>
      <c r="BET83"/>
      <c r="BEU83"/>
      <c r="BEV83"/>
      <c r="BEW83"/>
      <c r="BEX83"/>
      <c r="BEY83"/>
      <c r="BEZ83"/>
      <c r="BFA83"/>
      <c r="BFB83"/>
      <c r="BFC83"/>
      <c r="BFD83"/>
      <c r="BFE83"/>
      <c r="BFF83"/>
      <c r="BFG83"/>
      <c r="BFH83"/>
      <c r="BFI83"/>
      <c r="BFJ83"/>
      <c r="BFK83"/>
      <c r="BFL83"/>
      <c r="BFM83"/>
      <c r="BFN83"/>
      <c r="BFO83"/>
      <c r="BFP83"/>
      <c r="BFQ83"/>
      <c r="BFR83"/>
      <c r="BFS83"/>
      <c r="BFT83"/>
      <c r="BFU83"/>
      <c r="BFV83"/>
      <c r="BFW83"/>
      <c r="BFX83"/>
      <c r="BFY83"/>
      <c r="BFZ83"/>
      <c r="BGA83"/>
      <c r="BGB83"/>
      <c r="BGC83"/>
      <c r="BGD83"/>
      <c r="BGE83"/>
      <c r="BGF83"/>
      <c r="BGG83"/>
      <c r="BGH83"/>
      <c r="BGI83"/>
      <c r="BGJ83"/>
      <c r="BGK83"/>
      <c r="BGL83"/>
      <c r="BGM83"/>
      <c r="BGN83"/>
      <c r="BGO83"/>
      <c r="BGP83"/>
      <c r="BGQ83"/>
      <c r="BGR83"/>
      <c r="BGS83"/>
      <c r="BGT83"/>
      <c r="BGU83"/>
      <c r="BGV83"/>
      <c r="BGW83"/>
      <c r="BGX83"/>
      <c r="BGY83"/>
      <c r="BGZ83"/>
      <c r="BHA83"/>
      <c r="BHB83"/>
      <c r="BHC83"/>
      <c r="BHD83"/>
      <c r="BHE83"/>
      <c r="BHF83"/>
      <c r="BHG83"/>
      <c r="BHH83"/>
      <c r="BHI83"/>
      <c r="BHJ83"/>
      <c r="BHK83"/>
      <c r="BHL83"/>
      <c r="BHM83"/>
      <c r="BHN83"/>
      <c r="BHO83"/>
      <c r="BHP83"/>
      <c r="BHQ83"/>
      <c r="BHR83"/>
      <c r="BHS83"/>
      <c r="BHT83"/>
      <c r="BHU83"/>
      <c r="BHV83"/>
      <c r="BHW83"/>
      <c r="BHX83"/>
      <c r="BHY83"/>
      <c r="BHZ83"/>
      <c r="BIA83"/>
      <c r="BIB83"/>
      <c r="BIC83"/>
      <c r="BID83"/>
      <c r="BIE83"/>
      <c r="BIF83"/>
      <c r="BIG83"/>
      <c r="BIH83"/>
      <c r="BII83"/>
      <c r="BIJ83"/>
      <c r="BIK83"/>
      <c r="BIL83"/>
      <c r="BIM83"/>
      <c r="BIN83"/>
      <c r="BIO83"/>
      <c r="BIP83"/>
      <c r="BIQ83"/>
      <c r="BIR83"/>
      <c r="BIS83"/>
      <c r="BIT83"/>
      <c r="BIU83"/>
      <c r="BIV83"/>
      <c r="BIW83"/>
      <c r="BIX83"/>
      <c r="BIY83"/>
      <c r="BIZ83"/>
      <c r="BJA83"/>
      <c r="BJB83"/>
      <c r="BJC83"/>
      <c r="BJD83"/>
      <c r="BJE83"/>
      <c r="BJF83"/>
      <c r="BJG83"/>
      <c r="BJH83"/>
      <c r="BJI83"/>
      <c r="BJJ83"/>
      <c r="BJK83"/>
      <c r="BJL83"/>
      <c r="BJM83"/>
      <c r="BJN83"/>
      <c r="BJO83"/>
      <c r="BJP83"/>
      <c r="BJQ83"/>
      <c r="BJR83"/>
      <c r="BJS83"/>
      <c r="BJT83"/>
      <c r="BJU83"/>
      <c r="BJV83"/>
      <c r="BJW83"/>
      <c r="BJX83"/>
      <c r="BJY83"/>
      <c r="BJZ83"/>
      <c r="BKA83"/>
      <c r="BKB83"/>
      <c r="BKC83"/>
      <c r="BKD83"/>
      <c r="BKE83"/>
      <c r="BKF83"/>
      <c r="BKG83"/>
      <c r="BKH83"/>
      <c r="BKI83"/>
      <c r="BKJ83"/>
      <c r="BKK83"/>
      <c r="BKL83"/>
      <c r="BKM83"/>
      <c r="BKN83"/>
      <c r="BKO83"/>
      <c r="BKP83"/>
      <c r="BKQ83"/>
      <c r="BKR83"/>
      <c r="BKS83"/>
      <c r="BKT83"/>
      <c r="BKU83"/>
      <c r="BKV83"/>
      <c r="BKW83"/>
      <c r="BKX83"/>
      <c r="BKY83"/>
      <c r="BKZ83"/>
      <c r="BLA83"/>
      <c r="BLB83"/>
      <c r="BLC83"/>
      <c r="BLD83"/>
      <c r="BLE83"/>
      <c r="BLF83"/>
      <c r="BLG83"/>
      <c r="BLH83"/>
      <c r="BLI83"/>
      <c r="BLJ83"/>
      <c r="BLK83"/>
      <c r="BLL83"/>
      <c r="BLM83"/>
      <c r="BLN83"/>
      <c r="BLO83"/>
      <c r="BLP83"/>
      <c r="BLQ83"/>
      <c r="BLR83"/>
      <c r="BLS83"/>
      <c r="BLT83"/>
      <c r="BLU83"/>
      <c r="BLV83"/>
      <c r="BLW83"/>
      <c r="BLX83"/>
      <c r="BLY83"/>
      <c r="BLZ83"/>
      <c r="BMA83"/>
      <c r="BMB83"/>
      <c r="BMC83"/>
      <c r="BMD83"/>
      <c r="BME83"/>
      <c r="BMF83"/>
      <c r="BMG83"/>
      <c r="BMH83"/>
      <c r="BMI83"/>
      <c r="BMJ83"/>
      <c r="BMK83"/>
      <c r="BML83"/>
      <c r="BMM83"/>
      <c r="BMN83"/>
      <c r="BMO83"/>
      <c r="BMP83"/>
      <c r="BMQ83"/>
      <c r="BMR83"/>
      <c r="BMS83"/>
      <c r="BMT83"/>
      <c r="BMU83"/>
      <c r="BMV83"/>
      <c r="BMW83"/>
      <c r="BMX83"/>
      <c r="BMY83"/>
      <c r="BMZ83"/>
      <c r="BNA83"/>
      <c r="BNB83"/>
      <c r="BNC83"/>
      <c r="BND83"/>
      <c r="BNE83"/>
      <c r="BNF83"/>
      <c r="BNG83"/>
      <c r="BNH83"/>
      <c r="BNI83"/>
      <c r="BNJ83"/>
      <c r="BNK83"/>
      <c r="BNL83"/>
      <c r="BNM83"/>
      <c r="BNN83"/>
      <c r="BNO83"/>
      <c r="BNP83"/>
      <c r="BNQ83"/>
      <c r="BNR83"/>
      <c r="BNS83"/>
      <c r="BNT83"/>
      <c r="BNU83"/>
      <c r="BNV83"/>
      <c r="BNW83"/>
      <c r="BNX83"/>
      <c r="BNY83"/>
      <c r="BNZ83"/>
      <c r="BOA83"/>
      <c r="BOB83"/>
      <c r="BOC83"/>
      <c r="BOD83"/>
      <c r="BOE83"/>
      <c r="BOF83"/>
      <c r="BOG83"/>
      <c r="BOH83"/>
      <c r="BOI83"/>
      <c r="BOJ83"/>
      <c r="BOK83"/>
      <c r="BOL83"/>
      <c r="BOM83"/>
      <c r="BON83"/>
      <c r="BOO83"/>
      <c r="BOP83"/>
      <c r="BOQ83"/>
      <c r="BOR83"/>
      <c r="BOS83"/>
      <c r="BOT83"/>
      <c r="BOU83"/>
      <c r="BOV83"/>
      <c r="BOW83"/>
      <c r="BOX83"/>
      <c r="BOY83"/>
      <c r="BOZ83"/>
      <c r="BPA83"/>
      <c r="BPB83"/>
      <c r="BPC83"/>
      <c r="BPD83"/>
      <c r="BPE83"/>
      <c r="BPF83"/>
      <c r="BPG83"/>
      <c r="BPH83"/>
      <c r="BPI83"/>
      <c r="BPJ83"/>
      <c r="BPK83"/>
      <c r="BPL83"/>
      <c r="BPM83"/>
      <c r="BPN83"/>
      <c r="BPO83"/>
      <c r="BPP83"/>
      <c r="BPQ83"/>
      <c r="BPR83"/>
      <c r="BPS83"/>
      <c r="BPT83"/>
      <c r="BPU83"/>
      <c r="BPV83"/>
      <c r="BPW83"/>
      <c r="BPX83"/>
      <c r="BPY83"/>
      <c r="BPZ83"/>
      <c r="BQA83"/>
      <c r="BQB83"/>
      <c r="BQC83"/>
      <c r="BQD83"/>
      <c r="BQE83"/>
      <c r="BQF83"/>
      <c r="BQG83"/>
      <c r="BQH83"/>
      <c r="BQI83"/>
      <c r="BQJ83"/>
      <c r="BQK83"/>
      <c r="BQL83"/>
      <c r="BQM83"/>
      <c r="BQN83"/>
      <c r="BQO83"/>
      <c r="BQP83"/>
      <c r="BQQ83"/>
      <c r="BQR83"/>
      <c r="BQS83"/>
      <c r="BQT83"/>
      <c r="BQU83"/>
      <c r="BQV83"/>
      <c r="BQW83"/>
      <c r="BQX83"/>
      <c r="BQY83"/>
      <c r="BQZ83"/>
      <c r="BRA83"/>
      <c r="BRB83"/>
      <c r="BRC83"/>
      <c r="BRD83"/>
      <c r="BRE83"/>
      <c r="BRF83"/>
      <c r="BRG83"/>
      <c r="BRH83"/>
      <c r="BRI83"/>
      <c r="BRJ83"/>
      <c r="BRK83"/>
      <c r="BRL83"/>
      <c r="BRM83"/>
      <c r="BRN83"/>
      <c r="BRO83"/>
      <c r="BRP83"/>
      <c r="BRQ83"/>
      <c r="BRR83"/>
      <c r="BRS83"/>
      <c r="BRT83"/>
      <c r="BRU83"/>
      <c r="BRV83"/>
      <c r="BRW83"/>
      <c r="BRX83"/>
      <c r="BRY83"/>
      <c r="BRZ83"/>
      <c r="BSA83"/>
      <c r="BSB83"/>
      <c r="BSC83"/>
      <c r="BSD83"/>
      <c r="BSE83"/>
      <c r="BSF83"/>
      <c r="BSG83"/>
      <c r="BSH83"/>
      <c r="BSI83"/>
      <c r="BSJ83"/>
      <c r="BSK83"/>
      <c r="BSL83"/>
      <c r="BSM83"/>
      <c r="BSN83"/>
      <c r="BSO83"/>
      <c r="BSP83"/>
      <c r="BSQ83"/>
      <c r="BSR83"/>
      <c r="BSS83"/>
      <c r="BST83"/>
      <c r="BSU83"/>
      <c r="BSV83"/>
      <c r="BSW83"/>
      <c r="BSX83"/>
      <c r="BSY83"/>
      <c r="BSZ83"/>
      <c r="BTA83"/>
      <c r="BTB83"/>
      <c r="BTC83"/>
      <c r="BTD83"/>
      <c r="BTE83"/>
      <c r="BTF83"/>
      <c r="BTG83"/>
      <c r="BTH83"/>
      <c r="BTI83"/>
      <c r="BTJ83"/>
      <c r="BTK83"/>
      <c r="BTL83"/>
      <c r="BTM83"/>
      <c r="BTN83"/>
      <c r="BTO83"/>
      <c r="BTP83"/>
      <c r="BTQ83"/>
      <c r="BTR83"/>
      <c r="BTS83"/>
      <c r="BTT83"/>
      <c r="BTU83"/>
      <c r="BTV83"/>
      <c r="BTW83"/>
      <c r="BTX83"/>
      <c r="BTY83"/>
      <c r="BTZ83"/>
      <c r="BUA83"/>
      <c r="BUB83"/>
      <c r="BUC83"/>
      <c r="BUD83"/>
      <c r="BUE83"/>
      <c r="BUF83"/>
      <c r="BUG83"/>
      <c r="BUH83"/>
      <c r="BUI83"/>
      <c r="BUJ83"/>
      <c r="BUK83"/>
      <c r="BUL83"/>
      <c r="BUM83"/>
      <c r="BUN83"/>
      <c r="BUO83"/>
      <c r="BUP83"/>
      <c r="BUQ83"/>
      <c r="BUR83"/>
      <c r="BUS83"/>
      <c r="BUT83"/>
      <c r="BUU83"/>
      <c r="BUV83"/>
      <c r="BUW83"/>
      <c r="BUX83"/>
      <c r="BUY83"/>
      <c r="BUZ83"/>
      <c r="BVA83"/>
      <c r="BVB83"/>
      <c r="BVC83"/>
      <c r="BVD83"/>
      <c r="BVE83"/>
      <c r="BVF83"/>
      <c r="BVG83"/>
      <c r="BVH83"/>
      <c r="BVI83"/>
      <c r="BVJ83"/>
      <c r="BVK83"/>
      <c r="BVL83"/>
      <c r="BVM83"/>
      <c r="BVN83"/>
      <c r="BVO83"/>
      <c r="BVP83"/>
      <c r="BVQ83"/>
      <c r="BVR83"/>
      <c r="BVS83"/>
      <c r="BVT83"/>
      <c r="BVU83"/>
      <c r="BVV83"/>
      <c r="BVW83"/>
      <c r="BVX83"/>
      <c r="BVY83"/>
      <c r="BVZ83"/>
      <c r="BWA83"/>
      <c r="BWB83"/>
      <c r="BWC83"/>
      <c r="BWD83"/>
      <c r="BWE83"/>
      <c r="BWF83"/>
      <c r="BWG83"/>
      <c r="BWH83"/>
      <c r="BWI83"/>
      <c r="BWJ83"/>
      <c r="BWK83"/>
      <c r="BWL83"/>
      <c r="BWM83"/>
      <c r="BWN83"/>
      <c r="BWO83"/>
      <c r="BWP83"/>
      <c r="BWQ83"/>
      <c r="BWR83"/>
      <c r="BWS83"/>
      <c r="BWT83"/>
      <c r="BWU83"/>
      <c r="BWV83"/>
      <c r="BWW83"/>
      <c r="BWX83"/>
      <c r="BWY83"/>
      <c r="BWZ83"/>
      <c r="BXA83"/>
      <c r="BXB83"/>
      <c r="BXC83"/>
      <c r="BXD83"/>
      <c r="BXE83"/>
      <c r="BXF83"/>
      <c r="BXG83"/>
      <c r="BXH83"/>
      <c r="BXI83"/>
      <c r="BXJ83"/>
      <c r="BXK83"/>
      <c r="BXL83"/>
      <c r="BXM83"/>
      <c r="BXN83"/>
      <c r="BXO83"/>
      <c r="BXP83"/>
      <c r="BXQ83"/>
      <c r="BXR83"/>
      <c r="BXS83"/>
      <c r="BXT83"/>
      <c r="BXU83"/>
      <c r="BXV83"/>
      <c r="BXW83"/>
      <c r="BXX83"/>
      <c r="BXY83"/>
      <c r="BXZ83"/>
      <c r="BYA83"/>
      <c r="BYB83"/>
      <c r="BYC83"/>
      <c r="BYD83"/>
      <c r="BYE83"/>
      <c r="BYF83"/>
      <c r="BYG83"/>
      <c r="BYH83"/>
      <c r="BYI83"/>
      <c r="BYJ83"/>
      <c r="BYK83"/>
      <c r="BYL83"/>
      <c r="BYM83"/>
      <c r="BYN83"/>
      <c r="BYO83"/>
      <c r="BYP83"/>
      <c r="BYQ83"/>
      <c r="BYR83"/>
      <c r="BYS83"/>
      <c r="BYT83"/>
      <c r="BYU83"/>
      <c r="BYV83"/>
      <c r="BYW83"/>
      <c r="BYX83"/>
      <c r="BYY83"/>
      <c r="BYZ83"/>
      <c r="BZA83"/>
      <c r="BZB83"/>
      <c r="BZC83"/>
      <c r="BZD83"/>
      <c r="BZE83"/>
      <c r="BZF83"/>
      <c r="BZG83"/>
      <c r="BZH83"/>
      <c r="BZI83"/>
      <c r="BZJ83"/>
      <c r="BZK83"/>
      <c r="BZL83"/>
      <c r="BZM83"/>
      <c r="BZN83"/>
      <c r="BZO83"/>
      <c r="BZP83"/>
      <c r="BZQ83"/>
      <c r="BZR83"/>
      <c r="BZS83"/>
      <c r="BZT83"/>
      <c r="BZU83"/>
      <c r="BZV83"/>
      <c r="BZW83"/>
      <c r="BZX83"/>
      <c r="BZY83"/>
      <c r="BZZ83"/>
      <c r="CAA83"/>
      <c r="CAB83"/>
      <c r="CAC83"/>
      <c r="CAD83"/>
      <c r="CAE83"/>
      <c r="CAF83"/>
      <c r="CAG83"/>
      <c r="CAH83"/>
      <c r="CAI83"/>
      <c r="CAJ83"/>
      <c r="CAK83"/>
      <c r="CAL83"/>
      <c r="CAM83"/>
      <c r="CAN83"/>
      <c r="CAO83"/>
      <c r="CAP83"/>
      <c r="CAQ83"/>
      <c r="CAR83"/>
      <c r="CAS83"/>
      <c r="CAT83"/>
      <c r="CAU83"/>
      <c r="CAV83"/>
      <c r="CAW83"/>
      <c r="CAX83"/>
      <c r="CAY83"/>
      <c r="CAZ83"/>
      <c r="CBA83"/>
      <c r="CBB83"/>
      <c r="CBC83"/>
      <c r="CBD83"/>
      <c r="CBE83"/>
      <c r="CBF83"/>
      <c r="CBG83"/>
      <c r="CBH83"/>
      <c r="CBI83"/>
      <c r="CBJ83"/>
      <c r="CBK83"/>
      <c r="CBL83"/>
      <c r="CBM83"/>
      <c r="CBN83"/>
      <c r="CBO83"/>
      <c r="CBP83"/>
      <c r="CBQ83"/>
      <c r="CBR83"/>
      <c r="CBS83"/>
      <c r="CBT83"/>
      <c r="CBU83"/>
      <c r="CBV83"/>
      <c r="CBW83"/>
      <c r="CBX83"/>
      <c r="CBY83"/>
      <c r="CBZ83"/>
      <c r="CCA83"/>
      <c r="CCB83"/>
      <c r="CCC83"/>
      <c r="CCD83"/>
      <c r="CCE83"/>
      <c r="CCF83"/>
      <c r="CCG83"/>
      <c r="CCH83"/>
      <c r="CCI83"/>
      <c r="CCJ83"/>
      <c r="CCK83"/>
      <c r="CCL83"/>
      <c r="CCM83"/>
      <c r="CCN83"/>
      <c r="CCO83"/>
      <c r="CCP83"/>
      <c r="CCQ83"/>
      <c r="CCR83"/>
      <c r="CCS83"/>
      <c r="CCT83"/>
      <c r="CCU83"/>
      <c r="CCV83"/>
      <c r="CCW83"/>
      <c r="CCX83"/>
      <c r="CCY83"/>
      <c r="CCZ83"/>
      <c r="CDA83"/>
      <c r="CDB83"/>
      <c r="CDC83"/>
      <c r="CDD83"/>
      <c r="CDE83"/>
      <c r="CDF83"/>
      <c r="CDG83"/>
      <c r="CDH83"/>
      <c r="CDI83"/>
      <c r="CDJ83"/>
      <c r="CDK83"/>
      <c r="CDL83"/>
      <c r="CDM83"/>
      <c r="CDN83"/>
      <c r="CDO83"/>
      <c r="CDP83"/>
      <c r="CDQ83"/>
      <c r="CDR83"/>
      <c r="CDS83"/>
      <c r="CDT83"/>
      <c r="CDU83"/>
      <c r="CDV83"/>
      <c r="CDW83"/>
      <c r="CDX83"/>
      <c r="CDY83"/>
      <c r="CDZ83"/>
      <c r="CEA83"/>
      <c r="CEB83"/>
      <c r="CEC83"/>
      <c r="CED83"/>
      <c r="CEE83"/>
      <c r="CEF83"/>
      <c r="CEG83"/>
      <c r="CEH83"/>
      <c r="CEI83"/>
      <c r="CEJ83"/>
      <c r="CEK83"/>
      <c r="CEL83"/>
      <c r="CEM83"/>
      <c r="CEN83"/>
      <c r="CEO83"/>
      <c r="CEP83"/>
      <c r="CEQ83"/>
      <c r="CER83"/>
      <c r="CES83"/>
      <c r="CET83"/>
      <c r="CEU83"/>
      <c r="CEV83"/>
      <c r="CEW83"/>
      <c r="CEX83"/>
      <c r="CEY83"/>
      <c r="CEZ83"/>
      <c r="CFA83"/>
      <c r="CFB83"/>
      <c r="CFC83"/>
      <c r="CFD83"/>
      <c r="CFE83"/>
      <c r="CFF83"/>
      <c r="CFG83"/>
      <c r="CFH83"/>
      <c r="CFI83"/>
      <c r="CFJ83"/>
      <c r="CFK83"/>
      <c r="CFL83"/>
      <c r="CFM83"/>
      <c r="CFN83"/>
      <c r="CFO83"/>
      <c r="CFP83"/>
      <c r="CFQ83"/>
      <c r="CFR83"/>
      <c r="CFS83"/>
      <c r="CFT83"/>
      <c r="CFU83"/>
      <c r="CFV83"/>
      <c r="CFW83"/>
      <c r="CFX83"/>
      <c r="CFY83"/>
      <c r="CFZ83"/>
      <c r="CGA83"/>
      <c r="CGB83"/>
      <c r="CGC83"/>
      <c r="CGD83"/>
      <c r="CGE83"/>
      <c r="CGF83"/>
      <c r="CGG83"/>
      <c r="CGH83"/>
      <c r="CGI83"/>
      <c r="CGJ83"/>
      <c r="CGK83"/>
      <c r="CGL83"/>
      <c r="CGM83"/>
      <c r="CGN83"/>
      <c r="CGO83"/>
      <c r="CGP83"/>
      <c r="CGQ83"/>
      <c r="CGR83"/>
      <c r="CGS83"/>
      <c r="CGT83"/>
      <c r="CGU83"/>
      <c r="CGV83"/>
      <c r="CGW83"/>
      <c r="CGX83"/>
      <c r="CGY83"/>
      <c r="CGZ83"/>
      <c r="CHA83"/>
      <c r="CHB83"/>
      <c r="CHC83"/>
      <c r="CHD83"/>
      <c r="CHE83"/>
      <c r="CHF83"/>
      <c r="CHG83"/>
      <c r="CHH83"/>
      <c r="CHI83"/>
      <c r="CHJ83"/>
      <c r="CHK83"/>
      <c r="CHL83"/>
      <c r="CHM83"/>
      <c r="CHN83"/>
      <c r="CHO83"/>
      <c r="CHP83"/>
      <c r="CHQ83"/>
      <c r="CHR83"/>
      <c r="CHS83"/>
      <c r="CHT83"/>
      <c r="CHU83"/>
      <c r="CHV83"/>
      <c r="CHW83"/>
      <c r="CHX83"/>
      <c r="CHY83"/>
      <c r="CHZ83"/>
      <c r="CIA83"/>
      <c r="CIB83"/>
      <c r="CIC83"/>
      <c r="CID83"/>
      <c r="CIE83"/>
      <c r="CIF83"/>
      <c r="CIG83"/>
      <c r="CIH83"/>
      <c r="CII83"/>
      <c r="CIJ83"/>
      <c r="CIK83"/>
      <c r="CIL83"/>
      <c r="CIM83"/>
      <c r="CIN83"/>
      <c r="CIO83"/>
      <c r="CIP83"/>
      <c r="CIQ83"/>
      <c r="CIR83"/>
      <c r="CIS83"/>
      <c r="CIT83"/>
      <c r="CIU83"/>
      <c r="CIV83"/>
      <c r="CIW83"/>
      <c r="CIX83"/>
      <c r="CIY83"/>
      <c r="CIZ83"/>
      <c r="CJA83"/>
      <c r="CJB83"/>
      <c r="CJC83"/>
      <c r="CJD83"/>
      <c r="CJE83"/>
      <c r="CJF83"/>
      <c r="CJG83"/>
      <c r="CJH83"/>
      <c r="CJI83"/>
      <c r="CJJ83"/>
      <c r="CJK83"/>
      <c r="CJL83"/>
      <c r="CJM83"/>
      <c r="CJN83"/>
      <c r="CJO83"/>
      <c r="CJP83"/>
      <c r="CJQ83"/>
      <c r="CJR83"/>
      <c r="CJS83"/>
      <c r="CJT83"/>
      <c r="CJU83"/>
      <c r="CJV83"/>
      <c r="CJW83"/>
      <c r="CJX83"/>
      <c r="CJY83"/>
      <c r="CJZ83"/>
      <c r="CKA83"/>
      <c r="CKB83"/>
      <c r="CKC83"/>
      <c r="CKD83"/>
      <c r="CKE83"/>
      <c r="CKF83"/>
      <c r="CKG83"/>
      <c r="CKH83"/>
      <c r="CKI83"/>
      <c r="CKJ83"/>
      <c r="CKK83"/>
      <c r="CKL83"/>
      <c r="CKM83"/>
      <c r="CKN83"/>
      <c r="CKO83"/>
      <c r="CKP83"/>
      <c r="CKQ83"/>
      <c r="CKR83"/>
      <c r="CKS83"/>
      <c r="CKT83"/>
      <c r="CKU83"/>
      <c r="CKV83"/>
      <c r="CKW83"/>
      <c r="CKX83"/>
      <c r="CKY83"/>
      <c r="CKZ83"/>
      <c r="CLA83"/>
      <c r="CLB83"/>
      <c r="CLC83"/>
      <c r="CLD83"/>
      <c r="CLE83"/>
      <c r="CLF83"/>
      <c r="CLG83"/>
      <c r="CLH83"/>
      <c r="CLI83"/>
      <c r="CLJ83"/>
      <c r="CLK83"/>
      <c r="CLL83"/>
      <c r="CLM83"/>
      <c r="CLN83"/>
      <c r="CLO83"/>
      <c r="CLP83"/>
      <c r="CLQ83"/>
      <c r="CLR83"/>
      <c r="CLS83"/>
      <c r="CLT83"/>
      <c r="CLU83"/>
      <c r="CLV83"/>
      <c r="CLW83"/>
      <c r="CLX83"/>
      <c r="CLY83"/>
      <c r="CLZ83"/>
      <c r="CMA83"/>
      <c r="CMB83"/>
      <c r="CMC83"/>
      <c r="CMD83"/>
      <c r="CME83"/>
      <c r="CMF83"/>
      <c r="CMG83"/>
      <c r="CMH83"/>
      <c r="CMI83"/>
      <c r="CMJ83"/>
      <c r="CMK83"/>
      <c r="CML83"/>
      <c r="CMM83"/>
      <c r="CMN83"/>
      <c r="CMO83"/>
      <c r="CMP83"/>
      <c r="CMQ83"/>
      <c r="CMR83"/>
      <c r="CMS83"/>
      <c r="CMT83"/>
      <c r="CMU83"/>
      <c r="CMV83"/>
      <c r="CMW83"/>
      <c r="CMX83"/>
      <c r="CMY83"/>
      <c r="CMZ83"/>
      <c r="CNA83"/>
      <c r="CNB83"/>
      <c r="CNC83"/>
      <c r="CND83"/>
      <c r="CNE83"/>
      <c r="CNF83"/>
      <c r="CNG83"/>
      <c r="CNH83"/>
      <c r="CNI83"/>
      <c r="CNJ83"/>
      <c r="CNK83"/>
      <c r="CNL83"/>
      <c r="CNM83"/>
      <c r="CNN83"/>
      <c r="CNO83"/>
      <c r="CNP83"/>
      <c r="CNQ83"/>
      <c r="CNR83"/>
      <c r="CNS83"/>
      <c r="CNT83"/>
      <c r="CNU83"/>
      <c r="CNV83"/>
      <c r="CNW83"/>
      <c r="CNX83"/>
      <c r="CNY83"/>
      <c r="CNZ83"/>
      <c r="COA83"/>
      <c r="COB83"/>
      <c r="COC83"/>
      <c r="COD83"/>
      <c r="COE83"/>
      <c r="COF83"/>
      <c r="COG83"/>
      <c r="COH83"/>
      <c r="COI83"/>
      <c r="COJ83"/>
      <c r="COK83"/>
      <c r="COL83"/>
      <c r="COM83"/>
      <c r="CON83"/>
      <c r="COO83"/>
      <c r="COP83"/>
      <c r="COQ83"/>
      <c r="COR83"/>
      <c r="COS83"/>
      <c r="COT83"/>
      <c r="COU83"/>
      <c r="COV83"/>
      <c r="COW83"/>
      <c r="COX83"/>
      <c r="COY83"/>
      <c r="COZ83"/>
      <c r="CPA83"/>
      <c r="CPB83"/>
      <c r="CPC83"/>
      <c r="CPD83"/>
      <c r="CPE83"/>
      <c r="CPF83"/>
      <c r="CPG83"/>
      <c r="CPH83"/>
      <c r="CPI83"/>
      <c r="CPJ83"/>
      <c r="CPK83"/>
      <c r="CPL83"/>
      <c r="CPM83"/>
      <c r="CPN83"/>
      <c r="CPO83"/>
      <c r="CPP83"/>
      <c r="CPQ83"/>
      <c r="CPR83"/>
      <c r="CPS83"/>
      <c r="CPT83"/>
      <c r="CPU83"/>
      <c r="CPV83"/>
      <c r="CPW83"/>
      <c r="CPX83"/>
      <c r="CPY83"/>
      <c r="CPZ83"/>
      <c r="CQA83"/>
      <c r="CQB83"/>
      <c r="CQC83"/>
      <c r="CQD83"/>
      <c r="CQE83"/>
      <c r="CQF83"/>
      <c r="CQG83"/>
      <c r="CQH83"/>
      <c r="CQI83"/>
      <c r="CQJ83"/>
      <c r="CQK83"/>
      <c r="CQL83"/>
      <c r="CQM83"/>
      <c r="CQN83"/>
      <c r="CQO83"/>
      <c r="CQP83"/>
      <c r="CQQ83"/>
      <c r="CQR83"/>
      <c r="CQS83"/>
      <c r="CQT83"/>
      <c r="CQU83"/>
      <c r="CQV83"/>
      <c r="CQW83"/>
      <c r="CQX83"/>
      <c r="CQY83"/>
      <c r="CQZ83"/>
      <c r="CRA83"/>
      <c r="CRB83"/>
      <c r="CRC83"/>
      <c r="CRD83"/>
      <c r="CRE83"/>
      <c r="CRF83"/>
      <c r="CRG83"/>
      <c r="CRH83"/>
      <c r="CRI83"/>
    </row>
    <row r="84" spans="1:2505" s="28" customFormat="1" ht="18" customHeight="1" x14ac:dyDescent="0.25">
      <c r="A84" s="13"/>
      <c r="B84" s="358"/>
      <c r="C84" s="59" t="s">
        <v>16</v>
      </c>
      <c r="D84" s="83">
        <v>0</v>
      </c>
      <c r="E84" s="83">
        <v>0</v>
      </c>
      <c r="F84" s="13"/>
      <c r="G84" s="358"/>
      <c r="H84" s="59" t="s">
        <v>16</v>
      </c>
      <c r="I84" s="78">
        <v>4.4050640000000003</v>
      </c>
      <c r="J84" s="78">
        <f t="shared" si="21"/>
        <v>4.4050640000000003</v>
      </c>
      <c r="K84" s="78">
        <f t="shared" si="11"/>
        <v>4.4050640000000003</v>
      </c>
      <c r="L84"/>
      <c r="M84" s="78">
        <v>4.2582285334030807</v>
      </c>
      <c r="N84" s="74">
        <f t="shared" si="16"/>
        <v>4.2582285334030807</v>
      </c>
      <c r="O84" s="74">
        <f t="shared" si="17"/>
        <v>4.2582285334030807</v>
      </c>
      <c r="P84" s="33">
        <f t="shared" si="18"/>
        <v>2745</v>
      </c>
      <c r="Q84" s="33" t="e">
        <f t="shared" si="18"/>
        <v>#REF!</v>
      </c>
      <c r="R84" s="33" t="e">
        <f t="shared" si="18"/>
        <v>#REF!</v>
      </c>
      <c r="S84"/>
      <c r="T84"/>
      <c r="U84">
        <f t="shared" si="19"/>
        <v>0</v>
      </c>
      <c r="V84">
        <f t="shared" si="20"/>
        <v>0</v>
      </c>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c r="AMG84"/>
      <c r="AMH84"/>
      <c r="AMI84"/>
      <c r="AMJ84"/>
      <c r="AMK84"/>
      <c r="AML84"/>
      <c r="AMM84"/>
      <c r="AMN84"/>
      <c r="AMO84"/>
      <c r="AMP84"/>
      <c r="AMQ84"/>
      <c r="AMR84"/>
      <c r="AMS84"/>
      <c r="AMT84"/>
      <c r="AMU84"/>
      <c r="AMV84"/>
      <c r="AMW84"/>
      <c r="AMX84"/>
      <c r="AMY84"/>
      <c r="AMZ84"/>
      <c r="ANA84"/>
      <c r="ANB84"/>
      <c r="ANC84"/>
      <c r="AND84"/>
      <c r="ANE84"/>
      <c r="ANF84"/>
      <c r="ANG84"/>
      <c r="ANH84"/>
      <c r="ANI84"/>
      <c r="ANJ84"/>
      <c r="ANK84"/>
      <c r="ANL84"/>
      <c r="ANM84"/>
      <c r="ANN84"/>
      <c r="ANO84"/>
      <c r="ANP84"/>
      <c r="ANQ84"/>
      <c r="ANR84"/>
      <c r="ANS84"/>
      <c r="ANT84"/>
      <c r="ANU84"/>
      <c r="ANV84"/>
      <c r="ANW84"/>
      <c r="ANX84"/>
      <c r="ANY84"/>
      <c r="ANZ84"/>
      <c r="AOA84"/>
      <c r="AOB84"/>
      <c r="AOC84"/>
      <c r="AOD84"/>
      <c r="AOE84"/>
      <c r="AOF84"/>
      <c r="AOG84"/>
      <c r="AOH84"/>
      <c r="AOI84"/>
      <c r="AOJ84"/>
      <c r="AOK84"/>
      <c r="AOL84"/>
      <c r="AOM84"/>
      <c r="AON84"/>
      <c r="AOO84"/>
      <c r="AOP84"/>
      <c r="AOQ84"/>
      <c r="AOR84"/>
      <c r="AOS84"/>
      <c r="AOT84"/>
      <c r="AOU84"/>
      <c r="AOV84"/>
      <c r="AOW84"/>
      <c r="AOX84"/>
      <c r="AOY84"/>
      <c r="AOZ84"/>
      <c r="APA84"/>
      <c r="APB84"/>
      <c r="APC84"/>
      <c r="APD84"/>
      <c r="APE84"/>
      <c r="APF84"/>
      <c r="APG84"/>
      <c r="APH84"/>
      <c r="API84"/>
      <c r="APJ84"/>
      <c r="APK84"/>
      <c r="APL84"/>
      <c r="APM84"/>
      <c r="APN84"/>
      <c r="APO84"/>
      <c r="APP84"/>
      <c r="APQ84"/>
      <c r="APR84"/>
      <c r="APS84"/>
      <c r="APT84"/>
      <c r="APU84"/>
      <c r="APV84"/>
      <c r="APW84"/>
      <c r="APX84"/>
      <c r="APY84"/>
      <c r="APZ84"/>
      <c r="AQA84"/>
      <c r="AQB84"/>
      <c r="AQC84"/>
      <c r="AQD84"/>
      <c r="AQE84"/>
      <c r="AQF84"/>
      <c r="AQG84"/>
      <c r="AQH84"/>
      <c r="AQI84"/>
      <c r="AQJ84"/>
      <c r="AQK84"/>
      <c r="AQL84"/>
      <c r="AQM84"/>
      <c r="AQN84"/>
      <c r="AQO84"/>
      <c r="AQP84"/>
      <c r="AQQ84"/>
      <c r="AQR84"/>
      <c r="AQS84"/>
      <c r="AQT84"/>
      <c r="AQU84"/>
      <c r="AQV84"/>
      <c r="AQW84"/>
      <c r="AQX84"/>
      <c r="AQY84"/>
      <c r="AQZ84"/>
      <c r="ARA84"/>
      <c r="ARB84"/>
      <c r="ARC84"/>
      <c r="ARD84"/>
      <c r="ARE84"/>
      <c r="ARF84"/>
      <c r="ARG84"/>
      <c r="ARH84"/>
      <c r="ARI84"/>
      <c r="ARJ84"/>
      <c r="ARK84"/>
      <c r="ARL84"/>
      <c r="ARM84"/>
      <c r="ARN84"/>
      <c r="ARO84"/>
      <c r="ARP84"/>
      <c r="ARQ84"/>
      <c r="ARR84"/>
      <c r="ARS84"/>
      <c r="ART84"/>
      <c r="ARU84"/>
      <c r="ARV84"/>
      <c r="ARW84"/>
      <c r="ARX84"/>
      <c r="ARY84"/>
      <c r="ARZ84"/>
      <c r="ASA84"/>
      <c r="ASB84"/>
      <c r="ASC84"/>
      <c r="ASD84"/>
      <c r="ASE84"/>
      <c r="ASF84"/>
      <c r="ASG84"/>
      <c r="ASH84"/>
      <c r="ASI84"/>
      <c r="ASJ84"/>
      <c r="ASK84"/>
      <c r="ASL84"/>
      <c r="ASM84"/>
      <c r="ASN84"/>
      <c r="ASO84"/>
      <c r="ASP84"/>
      <c r="ASQ84"/>
      <c r="ASR84"/>
      <c r="ASS84"/>
      <c r="AST84"/>
      <c r="ASU84"/>
      <c r="ASV84"/>
      <c r="ASW84"/>
      <c r="ASX84"/>
      <c r="ASY84"/>
      <c r="ASZ84"/>
      <c r="ATA84"/>
      <c r="ATB84"/>
      <c r="ATC84"/>
      <c r="ATD84"/>
      <c r="ATE84"/>
      <c r="ATF84"/>
      <c r="ATG84"/>
      <c r="ATH84"/>
      <c r="ATI84"/>
      <c r="ATJ84"/>
      <c r="ATK84"/>
      <c r="ATL84"/>
      <c r="ATM84"/>
      <c r="ATN84"/>
      <c r="ATO84"/>
      <c r="ATP84"/>
      <c r="ATQ84"/>
      <c r="ATR84"/>
      <c r="ATS84"/>
      <c r="ATT84"/>
      <c r="ATU84"/>
      <c r="ATV84"/>
      <c r="ATW84"/>
      <c r="ATX84"/>
      <c r="ATY84"/>
      <c r="ATZ84"/>
      <c r="AUA84"/>
      <c r="AUB84"/>
      <c r="AUC84"/>
      <c r="AUD84"/>
      <c r="AUE84"/>
      <c r="AUF84"/>
      <c r="AUG84"/>
      <c r="AUH84"/>
      <c r="AUI84"/>
      <c r="AUJ84"/>
      <c r="AUK84"/>
      <c r="AUL84"/>
      <c r="AUM84"/>
      <c r="AUN84"/>
      <c r="AUO84"/>
      <c r="AUP84"/>
      <c r="AUQ84"/>
      <c r="AUR84"/>
      <c r="AUS84"/>
      <c r="AUT84"/>
      <c r="AUU84"/>
      <c r="AUV84"/>
      <c r="AUW84"/>
      <c r="AUX84"/>
      <c r="AUY84"/>
      <c r="AUZ84"/>
      <c r="AVA84"/>
      <c r="AVB84"/>
      <c r="AVC84"/>
      <c r="AVD84"/>
      <c r="AVE84"/>
      <c r="AVF84"/>
      <c r="AVG84"/>
      <c r="AVH84"/>
      <c r="AVI84"/>
      <c r="AVJ84"/>
      <c r="AVK84"/>
      <c r="AVL84"/>
      <c r="AVM84"/>
      <c r="AVN84"/>
      <c r="AVO84"/>
      <c r="AVP84"/>
      <c r="AVQ84"/>
      <c r="AVR84"/>
      <c r="AVS84"/>
      <c r="AVT84"/>
      <c r="AVU84"/>
      <c r="AVV84"/>
      <c r="AVW84"/>
      <c r="AVX84"/>
      <c r="AVY84"/>
      <c r="AVZ84"/>
      <c r="AWA84"/>
      <c r="AWB84"/>
      <c r="AWC84"/>
      <c r="AWD84"/>
      <c r="AWE84"/>
      <c r="AWF84"/>
      <c r="AWG84"/>
      <c r="AWH84"/>
      <c r="AWI84"/>
      <c r="AWJ84"/>
      <c r="AWK84"/>
      <c r="AWL84"/>
      <c r="AWM84"/>
      <c r="AWN84"/>
      <c r="AWO84"/>
      <c r="AWP84"/>
      <c r="AWQ84"/>
      <c r="AWR84"/>
      <c r="AWS84"/>
      <c r="AWT84"/>
      <c r="AWU84"/>
      <c r="AWV84"/>
      <c r="AWW84"/>
      <c r="AWX84"/>
      <c r="AWY84"/>
      <c r="AWZ84"/>
      <c r="AXA84"/>
      <c r="AXB84"/>
      <c r="AXC84"/>
      <c r="AXD84"/>
      <c r="AXE84"/>
      <c r="AXF84"/>
      <c r="AXG84"/>
      <c r="AXH84"/>
      <c r="AXI84"/>
      <c r="AXJ84"/>
      <c r="AXK84"/>
      <c r="AXL84"/>
      <c r="AXM84"/>
      <c r="AXN84"/>
      <c r="AXO84"/>
      <c r="AXP84"/>
      <c r="AXQ84"/>
      <c r="AXR84"/>
      <c r="AXS84"/>
      <c r="AXT84"/>
      <c r="AXU84"/>
      <c r="AXV84"/>
      <c r="AXW84"/>
      <c r="AXX84"/>
      <c r="AXY84"/>
      <c r="AXZ84"/>
      <c r="AYA84"/>
      <c r="AYB84"/>
      <c r="AYC84"/>
      <c r="AYD84"/>
      <c r="AYE84"/>
      <c r="AYF84"/>
      <c r="AYG84"/>
      <c r="AYH84"/>
      <c r="AYI84"/>
      <c r="AYJ84"/>
      <c r="AYK84"/>
      <c r="AYL84"/>
      <c r="AYM84"/>
      <c r="AYN84"/>
      <c r="AYO84"/>
      <c r="AYP84"/>
      <c r="AYQ84"/>
      <c r="AYR84"/>
      <c r="AYS84"/>
      <c r="AYT84"/>
      <c r="AYU84"/>
      <c r="AYV84"/>
      <c r="AYW84"/>
      <c r="AYX84"/>
      <c r="AYY84"/>
      <c r="AYZ84"/>
      <c r="AZA84"/>
      <c r="AZB84"/>
      <c r="AZC84"/>
      <c r="AZD84"/>
      <c r="AZE84"/>
      <c r="AZF84"/>
      <c r="AZG84"/>
      <c r="AZH84"/>
      <c r="AZI84"/>
      <c r="AZJ84"/>
      <c r="AZK84"/>
      <c r="AZL84"/>
      <c r="AZM84"/>
      <c r="AZN84"/>
      <c r="AZO84"/>
      <c r="AZP84"/>
      <c r="AZQ84"/>
      <c r="AZR84"/>
      <c r="AZS84"/>
      <c r="AZT84"/>
      <c r="AZU84"/>
      <c r="AZV84"/>
      <c r="AZW84"/>
      <c r="AZX84"/>
      <c r="AZY84"/>
      <c r="AZZ84"/>
      <c r="BAA84"/>
      <c r="BAB84"/>
      <c r="BAC84"/>
      <c r="BAD84"/>
      <c r="BAE84"/>
      <c r="BAF84"/>
      <c r="BAG84"/>
      <c r="BAH84"/>
      <c r="BAI84"/>
      <c r="BAJ84"/>
      <c r="BAK84"/>
      <c r="BAL84"/>
      <c r="BAM84"/>
      <c r="BAN84"/>
      <c r="BAO84"/>
      <c r="BAP84"/>
      <c r="BAQ84"/>
      <c r="BAR84"/>
      <c r="BAS84"/>
      <c r="BAT84"/>
      <c r="BAU84"/>
      <c r="BAV84"/>
      <c r="BAW84"/>
      <c r="BAX84"/>
      <c r="BAY84"/>
      <c r="BAZ84"/>
      <c r="BBA84"/>
      <c r="BBB84"/>
      <c r="BBC84"/>
      <c r="BBD84"/>
      <c r="BBE84"/>
      <c r="BBF84"/>
      <c r="BBG84"/>
      <c r="BBH84"/>
      <c r="BBI84"/>
      <c r="BBJ84"/>
      <c r="BBK84"/>
      <c r="BBL84"/>
      <c r="BBM84"/>
      <c r="BBN84"/>
      <c r="BBO84"/>
      <c r="BBP84"/>
      <c r="BBQ84"/>
      <c r="BBR84"/>
      <c r="BBS84"/>
      <c r="BBT84"/>
      <c r="BBU84"/>
      <c r="BBV84"/>
      <c r="BBW84"/>
      <c r="BBX84"/>
      <c r="BBY84"/>
      <c r="BBZ84"/>
      <c r="BCA84"/>
      <c r="BCB84"/>
      <c r="BCC84"/>
      <c r="BCD84"/>
      <c r="BCE84"/>
      <c r="BCF84"/>
      <c r="BCG84"/>
      <c r="BCH84"/>
      <c r="BCI84"/>
      <c r="BCJ84"/>
      <c r="BCK84"/>
      <c r="BCL84"/>
      <c r="BCM84"/>
      <c r="BCN84"/>
      <c r="BCO84"/>
      <c r="BCP84"/>
      <c r="BCQ84"/>
      <c r="BCR84"/>
      <c r="BCS84"/>
      <c r="BCT84"/>
      <c r="BCU84"/>
      <c r="BCV84"/>
      <c r="BCW84"/>
      <c r="BCX84"/>
      <c r="BCY84"/>
      <c r="BCZ84"/>
      <c r="BDA84"/>
      <c r="BDB84"/>
      <c r="BDC84"/>
      <c r="BDD84"/>
      <c r="BDE84"/>
      <c r="BDF84"/>
      <c r="BDG84"/>
      <c r="BDH84"/>
      <c r="BDI84"/>
      <c r="BDJ84"/>
      <c r="BDK84"/>
      <c r="BDL84"/>
      <c r="BDM84"/>
      <c r="BDN84"/>
      <c r="BDO84"/>
      <c r="BDP84"/>
      <c r="BDQ84"/>
      <c r="BDR84"/>
      <c r="BDS84"/>
      <c r="BDT84"/>
      <c r="BDU84"/>
      <c r="BDV84"/>
      <c r="BDW84"/>
      <c r="BDX84"/>
      <c r="BDY84"/>
      <c r="BDZ84"/>
      <c r="BEA84"/>
      <c r="BEB84"/>
      <c r="BEC84"/>
      <c r="BED84"/>
      <c r="BEE84"/>
      <c r="BEF84"/>
      <c r="BEG84"/>
      <c r="BEH84"/>
      <c r="BEI84"/>
      <c r="BEJ84"/>
      <c r="BEK84"/>
      <c r="BEL84"/>
      <c r="BEM84"/>
      <c r="BEN84"/>
      <c r="BEO84"/>
      <c r="BEP84"/>
      <c r="BEQ84"/>
      <c r="BER84"/>
      <c r="BES84"/>
      <c r="BET84"/>
      <c r="BEU84"/>
      <c r="BEV84"/>
      <c r="BEW84"/>
      <c r="BEX84"/>
      <c r="BEY84"/>
      <c r="BEZ84"/>
      <c r="BFA84"/>
      <c r="BFB84"/>
      <c r="BFC84"/>
      <c r="BFD84"/>
      <c r="BFE84"/>
      <c r="BFF84"/>
      <c r="BFG84"/>
      <c r="BFH84"/>
      <c r="BFI84"/>
      <c r="BFJ84"/>
      <c r="BFK84"/>
      <c r="BFL84"/>
      <c r="BFM84"/>
      <c r="BFN84"/>
      <c r="BFO84"/>
      <c r="BFP84"/>
      <c r="BFQ84"/>
      <c r="BFR84"/>
      <c r="BFS84"/>
      <c r="BFT84"/>
      <c r="BFU84"/>
      <c r="BFV84"/>
      <c r="BFW84"/>
      <c r="BFX84"/>
      <c r="BFY84"/>
      <c r="BFZ84"/>
      <c r="BGA84"/>
      <c r="BGB84"/>
      <c r="BGC84"/>
      <c r="BGD84"/>
      <c r="BGE84"/>
      <c r="BGF84"/>
      <c r="BGG84"/>
      <c r="BGH84"/>
      <c r="BGI84"/>
      <c r="BGJ84"/>
      <c r="BGK84"/>
      <c r="BGL84"/>
      <c r="BGM84"/>
      <c r="BGN84"/>
      <c r="BGO84"/>
      <c r="BGP84"/>
      <c r="BGQ84"/>
      <c r="BGR84"/>
      <c r="BGS84"/>
      <c r="BGT84"/>
      <c r="BGU84"/>
      <c r="BGV84"/>
      <c r="BGW84"/>
      <c r="BGX84"/>
      <c r="BGY84"/>
      <c r="BGZ84"/>
      <c r="BHA84"/>
      <c r="BHB84"/>
      <c r="BHC84"/>
      <c r="BHD84"/>
      <c r="BHE84"/>
      <c r="BHF84"/>
      <c r="BHG84"/>
      <c r="BHH84"/>
      <c r="BHI84"/>
      <c r="BHJ84"/>
      <c r="BHK84"/>
      <c r="BHL84"/>
      <c r="BHM84"/>
      <c r="BHN84"/>
      <c r="BHO84"/>
      <c r="BHP84"/>
      <c r="BHQ84"/>
      <c r="BHR84"/>
      <c r="BHS84"/>
      <c r="BHT84"/>
      <c r="BHU84"/>
      <c r="BHV84"/>
      <c r="BHW84"/>
      <c r="BHX84"/>
      <c r="BHY84"/>
      <c r="BHZ84"/>
      <c r="BIA84"/>
      <c r="BIB84"/>
      <c r="BIC84"/>
      <c r="BID84"/>
      <c r="BIE84"/>
      <c r="BIF84"/>
      <c r="BIG84"/>
      <c r="BIH84"/>
      <c r="BII84"/>
      <c r="BIJ84"/>
      <c r="BIK84"/>
      <c r="BIL84"/>
      <c r="BIM84"/>
      <c r="BIN84"/>
      <c r="BIO84"/>
      <c r="BIP84"/>
      <c r="BIQ84"/>
      <c r="BIR84"/>
      <c r="BIS84"/>
      <c r="BIT84"/>
      <c r="BIU84"/>
      <c r="BIV84"/>
      <c r="BIW84"/>
      <c r="BIX84"/>
      <c r="BIY84"/>
      <c r="BIZ84"/>
      <c r="BJA84"/>
      <c r="BJB84"/>
      <c r="BJC84"/>
      <c r="BJD84"/>
      <c r="BJE84"/>
      <c r="BJF84"/>
      <c r="BJG84"/>
      <c r="BJH84"/>
      <c r="BJI84"/>
      <c r="BJJ84"/>
      <c r="BJK84"/>
      <c r="BJL84"/>
      <c r="BJM84"/>
      <c r="BJN84"/>
      <c r="BJO84"/>
      <c r="BJP84"/>
      <c r="BJQ84"/>
      <c r="BJR84"/>
      <c r="BJS84"/>
      <c r="BJT84"/>
      <c r="BJU84"/>
      <c r="BJV84"/>
      <c r="BJW84"/>
      <c r="BJX84"/>
      <c r="BJY84"/>
      <c r="BJZ84"/>
      <c r="BKA84"/>
      <c r="BKB84"/>
      <c r="BKC84"/>
      <c r="BKD84"/>
      <c r="BKE84"/>
      <c r="BKF84"/>
      <c r="BKG84"/>
      <c r="BKH84"/>
      <c r="BKI84"/>
      <c r="BKJ84"/>
      <c r="BKK84"/>
      <c r="BKL84"/>
      <c r="BKM84"/>
      <c r="BKN84"/>
      <c r="BKO84"/>
      <c r="BKP84"/>
      <c r="BKQ84"/>
      <c r="BKR84"/>
      <c r="BKS84"/>
      <c r="BKT84"/>
      <c r="BKU84"/>
      <c r="BKV84"/>
      <c r="BKW84"/>
      <c r="BKX84"/>
      <c r="BKY84"/>
      <c r="BKZ84"/>
      <c r="BLA84"/>
      <c r="BLB84"/>
      <c r="BLC84"/>
      <c r="BLD84"/>
      <c r="BLE84"/>
      <c r="BLF84"/>
      <c r="BLG84"/>
      <c r="BLH84"/>
      <c r="BLI84"/>
      <c r="BLJ84"/>
      <c r="BLK84"/>
      <c r="BLL84"/>
      <c r="BLM84"/>
      <c r="BLN84"/>
      <c r="BLO84"/>
      <c r="BLP84"/>
      <c r="BLQ84"/>
      <c r="BLR84"/>
      <c r="BLS84"/>
      <c r="BLT84"/>
      <c r="BLU84"/>
      <c r="BLV84"/>
      <c r="BLW84"/>
      <c r="BLX84"/>
      <c r="BLY84"/>
      <c r="BLZ84"/>
      <c r="BMA84"/>
      <c r="BMB84"/>
      <c r="BMC84"/>
      <c r="BMD84"/>
      <c r="BME84"/>
      <c r="BMF84"/>
      <c r="BMG84"/>
      <c r="BMH84"/>
      <c r="BMI84"/>
      <c r="BMJ84"/>
      <c r="BMK84"/>
      <c r="BML84"/>
      <c r="BMM84"/>
      <c r="BMN84"/>
      <c r="BMO84"/>
      <c r="BMP84"/>
      <c r="BMQ84"/>
      <c r="BMR84"/>
      <c r="BMS84"/>
      <c r="BMT84"/>
      <c r="BMU84"/>
      <c r="BMV84"/>
      <c r="BMW84"/>
      <c r="BMX84"/>
      <c r="BMY84"/>
      <c r="BMZ84"/>
      <c r="BNA84"/>
      <c r="BNB84"/>
      <c r="BNC84"/>
      <c r="BND84"/>
      <c r="BNE84"/>
      <c r="BNF84"/>
      <c r="BNG84"/>
      <c r="BNH84"/>
      <c r="BNI84"/>
      <c r="BNJ84"/>
      <c r="BNK84"/>
      <c r="BNL84"/>
      <c r="BNM84"/>
      <c r="BNN84"/>
      <c r="BNO84"/>
      <c r="BNP84"/>
      <c r="BNQ84"/>
      <c r="BNR84"/>
      <c r="BNS84"/>
      <c r="BNT84"/>
      <c r="BNU84"/>
      <c r="BNV84"/>
      <c r="BNW84"/>
      <c r="BNX84"/>
      <c r="BNY84"/>
      <c r="BNZ84"/>
      <c r="BOA84"/>
      <c r="BOB84"/>
      <c r="BOC84"/>
      <c r="BOD84"/>
      <c r="BOE84"/>
      <c r="BOF84"/>
      <c r="BOG84"/>
      <c r="BOH84"/>
      <c r="BOI84"/>
      <c r="BOJ84"/>
      <c r="BOK84"/>
      <c r="BOL84"/>
      <c r="BOM84"/>
      <c r="BON84"/>
      <c r="BOO84"/>
      <c r="BOP84"/>
      <c r="BOQ84"/>
      <c r="BOR84"/>
      <c r="BOS84"/>
      <c r="BOT84"/>
      <c r="BOU84"/>
      <c r="BOV84"/>
      <c r="BOW84"/>
      <c r="BOX84"/>
      <c r="BOY84"/>
      <c r="BOZ84"/>
      <c r="BPA84"/>
      <c r="BPB84"/>
      <c r="BPC84"/>
      <c r="BPD84"/>
      <c r="BPE84"/>
      <c r="BPF84"/>
      <c r="BPG84"/>
      <c r="BPH84"/>
      <c r="BPI84"/>
      <c r="BPJ84"/>
      <c r="BPK84"/>
      <c r="BPL84"/>
      <c r="BPM84"/>
      <c r="BPN84"/>
      <c r="BPO84"/>
      <c r="BPP84"/>
      <c r="BPQ84"/>
      <c r="BPR84"/>
      <c r="BPS84"/>
      <c r="BPT84"/>
      <c r="BPU84"/>
      <c r="BPV84"/>
      <c r="BPW84"/>
      <c r="BPX84"/>
      <c r="BPY84"/>
      <c r="BPZ84"/>
      <c r="BQA84"/>
      <c r="BQB84"/>
      <c r="BQC84"/>
      <c r="BQD84"/>
      <c r="BQE84"/>
      <c r="BQF84"/>
      <c r="BQG84"/>
      <c r="BQH84"/>
      <c r="BQI84"/>
      <c r="BQJ84"/>
      <c r="BQK84"/>
      <c r="BQL84"/>
      <c r="BQM84"/>
      <c r="BQN84"/>
      <c r="BQO84"/>
      <c r="BQP84"/>
      <c r="BQQ84"/>
      <c r="BQR84"/>
      <c r="BQS84"/>
      <c r="BQT84"/>
      <c r="BQU84"/>
      <c r="BQV84"/>
      <c r="BQW84"/>
      <c r="BQX84"/>
      <c r="BQY84"/>
      <c r="BQZ84"/>
      <c r="BRA84"/>
      <c r="BRB84"/>
      <c r="BRC84"/>
      <c r="BRD84"/>
      <c r="BRE84"/>
      <c r="BRF84"/>
      <c r="BRG84"/>
      <c r="BRH84"/>
      <c r="BRI84"/>
      <c r="BRJ84"/>
      <c r="BRK84"/>
      <c r="BRL84"/>
      <c r="BRM84"/>
      <c r="BRN84"/>
      <c r="BRO84"/>
      <c r="BRP84"/>
      <c r="BRQ84"/>
      <c r="BRR84"/>
      <c r="BRS84"/>
      <c r="BRT84"/>
      <c r="BRU84"/>
      <c r="BRV84"/>
      <c r="BRW84"/>
      <c r="BRX84"/>
      <c r="BRY84"/>
      <c r="BRZ84"/>
      <c r="BSA84"/>
      <c r="BSB84"/>
      <c r="BSC84"/>
      <c r="BSD84"/>
      <c r="BSE84"/>
      <c r="BSF84"/>
      <c r="BSG84"/>
      <c r="BSH84"/>
      <c r="BSI84"/>
      <c r="BSJ84"/>
      <c r="BSK84"/>
      <c r="BSL84"/>
      <c r="BSM84"/>
      <c r="BSN84"/>
      <c r="BSO84"/>
      <c r="BSP84"/>
      <c r="BSQ84"/>
      <c r="BSR84"/>
      <c r="BSS84"/>
      <c r="BST84"/>
      <c r="BSU84"/>
      <c r="BSV84"/>
      <c r="BSW84"/>
      <c r="BSX84"/>
      <c r="BSY84"/>
      <c r="BSZ84"/>
      <c r="BTA84"/>
      <c r="BTB84"/>
      <c r="BTC84"/>
      <c r="BTD84"/>
      <c r="BTE84"/>
      <c r="BTF84"/>
      <c r="BTG84"/>
      <c r="BTH84"/>
      <c r="BTI84"/>
      <c r="BTJ84"/>
      <c r="BTK84"/>
      <c r="BTL84"/>
      <c r="BTM84"/>
      <c r="BTN84"/>
      <c r="BTO84"/>
      <c r="BTP84"/>
      <c r="BTQ84"/>
      <c r="BTR84"/>
      <c r="BTS84"/>
      <c r="BTT84"/>
      <c r="BTU84"/>
      <c r="BTV84"/>
      <c r="BTW84"/>
      <c r="BTX84"/>
      <c r="BTY84"/>
      <c r="BTZ84"/>
      <c r="BUA84"/>
      <c r="BUB84"/>
      <c r="BUC84"/>
      <c r="BUD84"/>
      <c r="BUE84"/>
      <c r="BUF84"/>
      <c r="BUG84"/>
      <c r="BUH84"/>
      <c r="BUI84"/>
      <c r="BUJ84"/>
      <c r="BUK84"/>
      <c r="BUL84"/>
      <c r="BUM84"/>
      <c r="BUN84"/>
      <c r="BUO84"/>
      <c r="BUP84"/>
      <c r="BUQ84"/>
      <c r="BUR84"/>
      <c r="BUS84"/>
      <c r="BUT84"/>
      <c r="BUU84"/>
      <c r="BUV84"/>
      <c r="BUW84"/>
      <c r="BUX84"/>
      <c r="BUY84"/>
      <c r="BUZ84"/>
      <c r="BVA84"/>
      <c r="BVB84"/>
      <c r="BVC84"/>
      <c r="BVD84"/>
      <c r="BVE84"/>
      <c r="BVF84"/>
      <c r="BVG84"/>
      <c r="BVH84"/>
      <c r="BVI84"/>
      <c r="BVJ84"/>
      <c r="BVK84"/>
      <c r="BVL84"/>
      <c r="BVM84"/>
      <c r="BVN84"/>
      <c r="BVO84"/>
      <c r="BVP84"/>
      <c r="BVQ84"/>
      <c r="BVR84"/>
      <c r="BVS84"/>
      <c r="BVT84"/>
      <c r="BVU84"/>
      <c r="BVV84"/>
      <c r="BVW84"/>
      <c r="BVX84"/>
      <c r="BVY84"/>
      <c r="BVZ84"/>
      <c r="BWA84"/>
      <c r="BWB84"/>
      <c r="BWC84"/>
      <c r="BWD84"/>
      <c r="BWE84"/>
      <c r="BWF84"/>
      <c r="BWG84"/>
      <c r="BWH84"/>
      <c r="BWI84"/>
      <c r="BWJ84"/>
      <c r="BWK84"/>
      <c r="BWL84"/>
      <c r="BWM84"/>
      <c r="BWN84"/>
      <c r="BWO84"/>
      <c r="BWP84"/>
      <c r="BWQ84"/>
      <c r="BWR84"/>
      <c r="BWS84"/>
      <c r="BWT84"/>
      <c r="BWU84"/>
      <c r="BWV84"/>
      <c r="BWW84"/>
      <c r="BWX84"/>
      <c r="BWY84"/>
      <c r="BWZ84"/>
      <c r="BXA84"/>
      <c r="BXB84"/>
      <c r="BXC84"/>
      <c r="BXD84"/>
      <c r="BXE84"/>
      <c r="BXF84"/>
      <c r="BXG84"/>
      <c r="BXH84"/>
      <c r="BXI84"/>
      <c r="BXJ84"/>
      <c r="BXK84"/>
      <c r="BXL84"/>
      <c r="BXM84"/>
      <c r="BXN84"/>
      <c r="BXO84"/>
      <c r="BXP84"/>
      <c r="BXQ84"/>
      <c r="BXR84"/>
      <c r="BXS84"/>
      <c r="BXT84"/>
      <c r="BXU84"/>
      <c r="BXV84"/>
      <c r="BXW84"/>
      <c r="BXX84"/>
      <c r="BXY84"/>
      <c r="BXZ84"/>
      <c r="BYA84"/>
      <c r="BYB84"/>
      <c r="BYC84"/>
      <c r="BYD84"/>
      <c r="BYE84"/>
      <c r="BYF84"/>
      <c r="BYG84"/>
      <c r="BYH84"/>
      <c r="BYI84"/>
      <c r="BYJ84"/>
      <c r="BYK84"/>
      <c r="BYL84"/>
      <c r="BYM84"/>
      <c r="BYN84"/>
      <c r="BYO84"/>
      <c r="BYP84"/>
      <c r="BYQ84"/>
      <c r="BYR84"/>
      <c r="BYS84"/>
      <c r="BYT84"/>
      <c r="BYU84"/>
      <c r="BYV84"/>
      <c r="BYW84"/>
      <c r="BYX84"/>
      <c r="BYY84"/>
      <c r="BYZ84"/>
      <c r="BZA84"/>
      <c r="BZB84"/>
      <c r="BZC84"/>
      <c r="BZD84"/>
      <c r="BZE84"/>
      <c r="BZF84"/>
      <c r="BZG84"/>
      <c r="BZH84"/>
      <c r="BZI84"/>
      <c r="BZJ84"/>
      <c r="BZK84"/>
      <c r="BZL84"/>
      <c r="BZM84"/>
      <c r="BZN84"/>
      <c r="BZO84"/>
      <c r="BZP84"/>
      <c r="BZQ84"/>
      <c r="BZR84"/>
      <c r="BZS84"/>
      <c r="BZT84"/>
      <c r="BZU84"/>
      <c r="BZV84"/>
      <c r="BZW84"/>
      <c r="BZX84"/>
      <c r="BZY84"/>
      <c r="BZZ84"/>
      <c r="CAA84"/>
      <c r="CAB84"/>
      <c r="CAC84"/>
      <c r="CAD84"/>
      <c r="CAE84"/>
      <c r="CAF84"/>
      <c r="CAG84"/>
      <c r="CAH84"/>
      <c r="CAI84"/>
      <c r="CAJ84"/>
      <c r="CAK84"/>
      <c r="CAL84"/>
      <c r="CAM84"/>
      <c r="CAN84"/>
      <c r="CAO84"/>
      <c r="CAP84"/>
      <c r="CAQ84"/>
      <c r="CAR84"/>
      <c r="CAS84"/>
      <c r="CAT84"/>
      <c r="CAU84"/>
      <c r="CAV84"/>
      <c r="CAW84"/>
      <c r="CAX84"/>
      <c r="CAY84"/>
      <c r="CAZ84"/>
      <c r="CBA84"/>
      <c r="CBB84"/>
      <c r="CBC84"/>
      <c r="CBD84"/>
      <c r="CBE84"/>
      <c r="CBF84"/>
      <c r="CBG84"/>
      <c r="CBH84"/>
      <c r="CBI84"/>
      <c r="CBJ84"/>
      <c r="CBK84"/>
      <c r="CBL84"/>
      <c r="CBM84"/>
      <c r="CBN84"/>
      <c r="CBO84"/>
      <c r="CBP84"/>
      <c r="CBQ84"/>
      <c r="CBR84"/>
      <c r="CBS84"/>
      <c r="CBT84"/>
      <c r="CBU84"/>
      <c r="CBV84"/>
      <c r="CBW84"/>
      <c r="CBX84"/>
      <c r="CBY84"/>
      <c r="CBZ84"/>
      <c r="CCA84"/>
      <c r="CCB84"/>
      <c r="CCC84"/>
      <c r="CCD84"/>
      <c r="CCE84"/>
      <c r="CCF84"/>
      <c r="CCG84"/>
      <c r="CCH84"/>
      <c r="CCI84"/>
      <c r="CCJ84"/>
      <c r="CCK84"/>
      <c r="CCL84"/>
      <c r="CCM84"/>
      <c r="CCN84"/>
      <c r="CCO84"/>
      <c r="CCP84"/>
      <c r="CCQ84"/>
      <c r="CCR84"/>
      <c r="CCS84"/>
      <c r="CCT84"/>
      <c r="CCU84"/>
      <c r="CCV84"/>
      <c r="CCW84"/>
      <c r="CCX84"/>
      <c r="CCY84"/>
      <c r="CCZ84"/>
      <c r="CDA84"/>
      <c r="CDB84"/>
      <c r="CDC84"/>
      <c r="CDD84"/>
      <c r="CDE84"/>
      <c r="CDF84"/>
      <c r="CDG84"/>
      <c r="CDH84"/>
      <c r="CDI84"/>
      <c r="CDJ84"/>
      <c r="CDK84"/>
      <c r="CDL84"/>
      <c r="CDM84"/>
      <c r="CDN84"/>
      <c r="CDO84"/>
      <c r="CDP84"/>
      <c r="CDQ84"/>
      <c r="CDR84"/>
      <c r="CDS84"/>
      <c r="CDT84"/>
      <c r="CDU84"/>
      <c r="CDV84"/>
      <c r="CDW84"/>
      <c r="CDX84"/>
      <c r="CDY84"/>
      <c r="CDZ84"/>
      <c r="CEA84"/>
      <c r="CEB84"/>
      <c r="CEC84"/>
      <c r="CED84"/>
      <c r="CEE84"/>
      <c r="CEF84"/>
      <c r="CEG84"/>
      <c r="CEH84"/>
      <c r="CEI84"/>
      <c r="CEJ84"/>
      <c r="CEK84"/>
      <c r="CEL84"/>
      <c r="CEM84"/>
      <c r="CEN84"/>
      <c r="CEO84"/>
      <c r="CEP84"/>
      <c r="CEQ84"/>
      <c r="CER84"/>
      <c r="CES84"/>
      <c r="CET84"/>
      <c r="CEU84"/>
      <c r="CEV84"/>
      <c r="CEW84"/>
      <c r="CEX84"/>
      <c r="CEY84"/>
      <c r="CEZ84"/>
      <c r="CFA84"/>
      <c r="CFB84"/>
      <c r="CFC84"/>
      <c r="CFD84"/>
      <c r="CFE84"/>
      <c r="CFF84"/>
      <c r="CFG84"/>
      <c r="CFH84"/>
      <c r="CFI84"/>
      <c r="CFJ84"/>
      <c r="CFK84"/>
      <c r="CFL84"/>
      <c r="CFM84"/>
      <c r="CFN84"/>
      <c r="CFO84"/>
      <c r="CFP84"/>
      <c r="CFQ84"/>
      <c r="CFR84"/>
      <c r="CFS84"/>
      <c r="CFT84"/>
      <c r="CFU84"/>
      <c r="CFV84"/>
      <c r="CFW84"/>
      <c r="CFX84"/>
      <c r="CFY84"/>
      <c r="CFZ84"/>
      <c r="CGA84"/>
      <c r="CGB84"/>
      <c r="CGC84"/>
      <c r="CGD84"/>
      <c r="CGE84"/>
      <c r="CGF84"/>
      <c r="CGG84"/>
      <c r="CGH84"/>
      <c r="CGI84"/>
      <c r="CGJ84"/>
      <c r="CGK84"/>
      <c r="CGL84"/>
      <c r="CGM84"/>
      <c r="CGN84"/>
      <c r="CGO84"/>
      <c r="CGP84"/>
      <c r="CGQ84"/>
      <c r="CGR84"/>
      <c r="CGS84"/>
      <c r="CGT84"/>
      <c r="CGU84"/>
      <c r="CGV84"/>
      <c r="CGW84"/>
      <c r="CGX84"/>
      <c r="CGY84"/>
      <c r="CGZ84"/>
      <c r="CHA84"/>
      <c r="CHB84"/>
      <c r="CHC84"/>
      <c r="CHD84"/>
      <c r="CHE84"/>
      <c r="CHF84"/>
      <c r="CHG84"/>
      <c r="CHH84"/>
      <c r="CHI84"/>
      <c r="CHJ84"/>
      <c r="CHK84"/>
      <c r="CHL84"/>
      <c r="CHM84"/>
      <c r="CHN84"/>
      <c r="CHO84"/>
      <c r="CHP84"/>
      <c r="CHQ84"/>
      <c r="CHR84"/>
      <c r="CHS84"/>
      <c r="CHT84"/>
      <c r="CHU84"/>
      <c r="CHV84"/>
      <c r="CHW84"/>
      <c r="CHX84"/>
      <c r="CHY84"/>
      <c r="CHZ84"/>
      <c r="CIA84"/>
      <c r="CIB84"/>
      <c r="CIC84"/>
      <c r="CID84"/>
      <c r="CIE84"/>
      <c r="CIF84"/>
      <c r="CIG84"/>
      <c r="CIH84"/>
      <c r="CII84"/>
      <c r="CIJ84"/>
      <c r="CIK84"/>
      <c r="CIL84"/>
      <c r="CIM84"/>
      <c r="CIN84"/>
      <c r="CIO84"/>
      <c r="CIP84"/>
      <c r="CIQ84"/>
      <c r="CIR84"/>
      <c r="CIS84"/>
      <c r="CIT84"/>
      <c r="CIU84"/>
      <c r="CIV84"/>
      <c r="CIW84"/>
      <c r="CIX84"/>
      <c r="CIY84"/>
      <c r="CIZ84"/>
      <c r="CJA84"/>
      <c r="CJB84"/>
      <c r="CJC84"/>
      <c r="CJD84"/>
      <c r="CJE84"/>
      <c r="CJF84"/>
      <c r="CJG84"/>
      <c r="CJH84"/>
      <c r="CJI84"/>
      <c r="CJJ84"/>
      <c r="CJK84"/>
      <c r="CJL84"/>
      <c r="CJM84"/>
      <c r="CJN84"/>
      <c r="CJO84"/>
      <c r="CJP84"/>
      <c r="CJQ84"/>
      <c r="CJR84"/>
      <c r="CJS84"/>
      <c r="CJT84"/>
      <c r="CJU84"/>
      <c r="CJV84"/>
      <c r="CJW84"/>
      <c r="CJX84"/>
      <c r="CJY84"/>
      <c r="CJZ84"/>
      <c r="CKA84"/>
      <c r="CKB84"/>
      <c r="CKC84"/>
      <c r="CKD84"/>
      <c r="CKE84"/>
      <c r="CKF84"/>
      <c r="CKG84"/>
      <c r="CKH84"/>
      <c r="CKI84"/>
      <c r="CKJ84"/>
      <c r="CKK84"/>
      <c r="CKL84"/>
      <c r="CKM84"/>
      <c r="CKN84"/>
      <c r="CKO84"/>
      <c r="CKP84"/>
      <c r="CKQ84"/>
      <c r="CKR84"/>
      <c r="CKS84"/>
      <c r="CKT84"/>
      <c r="CKU84"/>
      <c r="CKV84"/>
      <c r="CKW84"/>
      <c r="CKX84"/>
      <c r="CKY84"/>
      <c r="CKZ84"/>
      <c r="CLA84"/>
      <c r="CLB84"/>
      <c r="CLC84"/>
      <c r="CLD84"/>
      <c r="CLE84"/>
      <c r="CLF84"/>
      <c r="CLG84"/>
      <c r="CLH84"/>
      <c r="CLI84"/>
      <c r="CLJ84"/>
      <c r="CLK84"/>
      <c r="CLL84"/>
      <c r="CLM84"/>
      <c r="CLN84"/>
      <c r="CLO84"/>
      <c r="CLP84"/>
      <c r="CLQ84"/>
      <c r="CLR84"/>
      <c r="CLS84"/>
      <c r="CLT84"/>
      <c r="CLU84"/>
      <c r="CLV84"/>
      <c r="CLW84"/>
      <c r="CLX84"/>
      <c r="CLY84"/>
      <c r="CLZ84"/>
      <c r="CMA84"/>
      <c r="CMB84"/>
      <c r="CMC84"/>
      <c r="CMD84"/>
      <c r="CME84"/>
      <c r="CMF84"/>
      <c r="CMG84"/>
      <c r="CMH84"/>
      <c r="CMI84"/>
      <c r="CMJ84"/>
      <c r="CMK84"/>
      <c r="CML84"/>
      <c r="CMM84"/>
      <c r="CMN84"/>
      <c r="CMO84"/>
      <c r="CMP84"/>
      <c r="CMQ84"/>
      <c r="CMR84"/>
      <c r="CMS84"/>
      <c r="CMT84"/>
      <c r="CMU84"/>
      <c r="CMV84"/>
      <c r="CMW84"/>
      <c r="CMX84"/>
      <c r="CMY84"/>
      <c r="CMZ84"/>
      <c r="CNA84"/>
      <c r="CNB84"/>
      <c r="CNC84"/>
      <c r="CND84"/>
      <c r="CNE84"/>
      <c r="CNF84"/>
      <c r="CNG84"/>
      <c r="CNH84"/>
      <c r="CNI84"/>
      <c r="CNJ84"/>
      <c r="CNK84"/>
      <c r="CNL84"/>
      <c r="CNM84"/>
      <c r="CNN84"/>
      <c r="CNO84"/>
      <c r="CNP84"/>
      <c r="CNQ84"/>
      <c r="CNR84"/>
      <c r="CNS84"/>
      <c r="CNT84"/>
      <c r="CNU84"/>
      <c r="CNV84"/>
      <c r="CNW84"/>
      <c r="CNX84"/>
      <c r="CNY84"/>
      <c r="CNZ84"/>
      <c r="COA84"/>
      <c r="COB84"/>
      <c r="COC84"/>
      <c r="COD84"/>
      <c r="COE84"/>
      <c r="COF84"/>
      <c r="COG84"/>
      <c r="COH84"/>
      <c r="COI84"/>
      <c r="COJ84"/>
      <c r="COK84"/>
      <c r="COL84"/>
      <c r="COM84"/>
      <c r="CON84"/>
      <c r="COO84"/>
      <c r="COP84"/>
      <c r="COQ84"/>
      <c r="COR84"/>
      <c r="COS84"/>
      <c r="COT84"/>
      <c r="COU84"/>
      <c r="COV84"/>
      <c r="COW84"/>
      <c r="COX84"/>
      <c r="COY84"/>
      <c r="COZ84"/>
      <c r="CPA84"/>
      <c r="CPB84"/>
      <c r="CPC84"/>
      <c r="CPD84"/>
      <c r="CPE84"/>
      <c r="CPF84"/>
      <c r="CPG84"/>
      <c r="CPH84"/>
      <c r="CPI84"/>
      <c r="CPJ84"/>
      <c r="CPK84"/>
      <c r="CPL84"/>
      <c r="CPM84"/>
      <c r="CPN84"/>
      <c r="CPO84"/>
      <c r="CPP84"/>
      <c r="CPQ84"/>
      <c r="CPR84"/>
      <c r="CPS84"/>
      <c r="CPT84"/>
      <c r="CPU84"/>
      <c r="CPV84"/>
      <c r="CPW84"/>
      <c r="CPX84"/>
      <c r="CPY84"/>
      <c r="CPZ84"/>
      <c r="CQA84"/>
      <c r="CQB84"/>
      <c r="CQC84"/>
      <c r="CQD84"/>
      <c r="CQE84"/>
      <c r="CQF84"/>
      <c r="CQG84"/>
      <c r="CQH84"/>
      <c r="CQI84"/>
      <c r="CQJ84"/>
      <c r="CQK84"/>
      <c r="CQL84"/>
      <c r="CQM84"/>
      <c r="CQN84"/>
      <c r="CQO84"/>
      <c r="CQP84"/>
      <c r="CQQ84"/>
      <c r="CQR84"/>
      <c r="CQS84"/>
      <c r="CQT84"/>
      <c r="CQU84"/>
      <c r="CQV84"/>
      <c r="CQW84"/>
      <c r="CQX84"/>
      <c r="CQY84"/>
      <c r="CQZ84"/>
      <c r="CRA84"/>
      <c r="CRB84"/>
      <c r="CRC84"/>
      <c r="CRD84"/>
      <c r="CRE84"/>
      <c r="CRF84"/>
      <c r="CRG84"/>
      <c r="CRH84"/>
      <c r="CRI84"/>
    </row>
    <row r="85" spans="1:2505" s="28" customFormat="1" ht="18" customHeight="1" x14ac:dyDescent="0.25">
      <c r="A85" s="13"/>
      <c r="B85" s="358" t="s">
        <v>26</v>
      </c>
      <c r="C85" s="59" t="s">
        <v>14</v>
      </c>
      <c r="D85" s="83">
        <v>0</v>
      </c>
      <c r="E85" s="83">
        <v>0</v>
      </c>
      <c r="F85" s="13"/>
      <c r="G85" s="358" t="s">
        <v>26</v>
      </c>
      <c r="H85" s="59" t="s">
        <v>14</v>
      </c>
      <c r="I85" s="78">
        <v>5.8734186666629951</v>
      </c>
      <c r="J85" s="78">
        <f t="shared" si="21"/>
        <v>5.8734186666629951</v>
      </c>
      <c r="K85" s="78">
        <f t="shared" si="11"/>
        <v>5.8734186666629951</v>
      </c>
      <c r="L85"/>
      <c r="M85" s="78">
        <v>2.8021101555836987</v>
      </c>
      <c r="N85" s="74">
        <f t="shared" si="16"/>
        <v>2.8021101555836987</v>
      </c>
      <c r="O85" s="74">
        <f t="shared" si="17"/>
        <v>2.8021101555836987</v>
      </c>
      <c r="P85" s="33">
        <f t="shared" si="18"/>
        <v>76770</v>
      </c>
      <c r="Q85" s="33" t="e">
        <f t="shared" si="18"/>
        <v>#REF!</v>
      </c>
      <c r="R85" s="33" t="e">
        <f t="shared" si="18"/>
        <v>#REF!</v>
      </c>
      <c r="S85"/>
      <c r="T85"/>
      <c r="U85">
        <f t="shared" si="19"/>
        <v>0</v>
      </c>
      <c r="V85">
        <f t="shared" si="20"/>
        <v>0</v>
      </c>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c r="AMG85"/>
      <c r="AMH85"/>
      <c r="AMI85"/>
      <c r="AMJ85"/>
      <c r="AMK85"/>
      <c r="AML85"/>
      <c r="AMM85"/>
      <c r="AMN85"/>
      <c r="AMO85"/>
      <c r="AMP85"/>
      <c r="AMQ85"/>
      <c r="AMR85"/>
      <c r="AMS85"/>
      <c r="AMT85"/>
      <c r="AMU85"/>
      <c r="AMV85"/>
      <c r="AMW85"/>
      <c r="AMX85"/>
      <c r="AMY85"/>
      <c r="AMZ85"/>
      <c r="ANA85"/>
      <c r="ANB85"/>
      <c r="ANC85"/>
      <c r="AND85"/>
      <c r="ANE85"/>
      <c r="ANF85"/>
      <c r="ANG85"/>
      <c r="ANH85"/>
      <c r="ANI85"/>
      <c r="ANJ85"/>
      <c r="ANK85"/>
      <c r="ANL85"/>
      <c r="ANM85"/>
      <c r="ANN85"/>
      <c r="ANO85"/>
      <c r="ANP85"/>
      <c r="ANQ85"/>
      <c r="ANR85"/>
      <c r="ANS85"/>
      <c r="ANT85"/>
      <c r="ANU85"/>
      <c r="ANV85"/>
      <c r="ANW85"/>
      <c r="ANX85"/>
      <c r="ANY85"/>
      <c r="ANZ85"/>
      <c r="AOA85"/>
      <c r="AOB85"/>
      <c r="AOC85"/>
      <c r="AOD85"/>
      <c r="AOE85"/>
      <c r="AOF85"/>
      <c r="AOG85"/>
      <c r="AOH85"/>
      <c r="AOI85"/>
      <c r="AOJ85"/>
      <c r="AOK85"/>
      <c r="AOL85"/>
      <c r="AOM85"/>
      <c r="AON85"/>
      <c r="AOO85"/>
      <c r="AOP85"/>
      <c r="AOQ85"/>
      <c r="AOR85"/>
      <c r="AOS85"/>
      <c r="AOT85"/>
      <c r="AOU85"/>
      <c r="AOV85"/>
      <c r="AOW85"/>
      <c r="AOX85"/>
      <c r="AOY85"/>
      <c r="AOZ85"/>
      <c r="APA85"/>
      <c r="APB85"/>
      <c r="APC85"/>
      <c r="APD85"/>
      <c r="APE85"/>
      <c r="APF85"/>
      <c r="APG85"/>
      <c r="APH85"/>
      <c r="API85"/>
      <c r="APJ85"/>
      <c r="APK85"/>
      <c r="APL85"/>
      <c r="APM85"/>
      <c r="APN85"/>
      <c r="APO85"/>
      <c r="APP85"/>
      <c r="APQ85"/>
      <c r="APR85"/>
      <c r="APS85"/>
      <c r="APT85"/>
      <c r="APU85"/>
      <c r="APV85"/>
      <c r="APW85"/>
      <c r="APX85"/>
      <c r="APY85"/>
      <c r="APZ85"/>
      <c r="AQA85"/>
      <c r="AQB85"/>
      <c r="AQC85"/>
      <c r="AQD85"/>
      <c r="AQE85"/>
      <c r="AQF85"/>
      <c r="AQG85"/>
      <c r="AQH85"/>
      <c r="AQI85"/>
      <c r="AQJ85"/>
      <c r="AQK85"/>
      <c r="AQL85"/>
      <c r="AQM85"/>
      <c r="AQN85"/>
      <c r="AQO85"/>
      <c r="AQP85"/>
      <c r="AQQ85"/>
      <c r="AQR85"/>
      <c r="AQS85"/>
      <c r="AQT85"/>
      <c r="AQU85"/>
      <c r="AQV85"/>
      <c r="AQW85"/>
      <c r="AQX85"/>
      <c r="AQY85"/>
      <c r="AQZ85"/>
      <c r="ARA85"/>
      <c r="ARB85"/>
      <c r="ARC85"/>
      <c r="ARD85"/>
      <c r="ARE85"/>
      <c r="ARF85"/>
      <c r="ARG85"/>
      <c r="ARH85"/>
      <c r="ARI85"/>
      <c r="ARJ85"/>
      <c r="ARK85"/>
      <c r="ARL85"/>
      <c r="ARM85"/>
      <c r="ARN85"/>
      <c r="ARO85"/>
      <c r="ARP85"/>
      <c r="ARQ85"/>
      <c r="ARR85"/>
      <c r="ARS85"/>
      <c r="ART85"/>
      <c r="ARU85"/>
      <c r="ARV85"/>
      <c r="ARW85"/>
      <c r="ARX85"/>
      <c r="ARY85"/>
      <c r="ARZ85"/>
      <c r="ASA85"/>
      <c r="ASB85"/>
      <c r="ASC85"/>
      <c r="ASD85"/>
      <c r="ASE85"/>
      <c r="ASF85"/>
      <c r="ASG85"/>
      <c r="ASH85"/>
      <c r="ASI85"/>
      <c r="ASJ85"/>
      <c r="ASK85"/>
      <c r="ASL85"/>
      <c r="ASM85"/>
      <c r="ASN85"/>
      <c r="ASO85"/>
      <c r="ASP85"/>
      <c r="ASQ85"/>
      <c r="ASR85"/>
      <c r="ASS85"/>
      <c r="AST85"/>
      <c r="ASU85"/>
      <c r="ASV85"/>
      <c r="ASW85"/>
      <c r="ASX85"/>
      <c r="ASY85"/>
      <c r="ASZ85"/>
      <c r="ATA85"/>
      <c r="ATB85"/>
      <c r="ATC85"/>
      <c r="ATD85"/>
      <c r="ATE85"/>
      <c r="ATF85"/>
      <c r="ATG85"/>
      <c r="ATH85"/>
      <c r="ATI85"/>
      <c r="ATJ85"/>
      <c r="ATK85"/>
      <c r="ATL85"/>
      <c r="ATM85"/>
      <c r="ATN85"/>
      <c r="ATO85"/>
      <c r="ATP85"/>
      <c r="ATQ85"/>
      <c r="ATR85"/>
      <c r="ATS85"/>
      <c r="ATT85"/>
      <c r="ATU85"/>
      <c r="ATV85"/>
      <c r="ATW85"/>
      <c r="ATX85"/>
      <c r="ATY85"/>
      <c r="ATZ85"/>
      <c r="AUA85"/>
      <c r="AUB85"/>
      <c r="AUC85"/>
      <c r="AUD85"/>
      <c r="AUE85"/>
      <c r="AUF85"/>
      <c r="AUG85"/>
      <c r="AUH85"/>
      <c r="AUI85"/>
      <c r="AUJ85"/>
      <c r="AUK85"/>
      <c r="AUL85"/>
      <c r="AUM85"/>
      <c r="AUN85"/>
      <c r="AUO85"/>
      <c r="AUP85"/>
      <c r="AUQ85"/>
      <c r="AUR85"/>
      <c r="AUS85"/>
      <c r="AUT85"/>
      <c r="AUU85"/>
      <c r="AUV85"/>
      <c r="AUW85"/>
      <c r="AUX85"/>
      <c r="AUY85"/>
      <c r="AUZ85"/>
      <c r="AVA85"/>
      <c r="AVB85"/>
      <c r="AVC85"/>
      <c r="AVD85"/>
      <c r="AVE85"/>
      <c r="AVF85"/>
      <c r="AVG85"/>
      <c r="AVH85"/>
      <c r="AVI85"/>
      <c r="AVJ85"/>
      <c r="AVK85"/>
      <c r="AVL85"/>
      <c r="AVM85"/>
      <c r="AVN85"/>
      <c r="AVO85"/>
      <c r="AVP85"/>
      <c r="AVQ85"/>
      <c r="AVR85"/>
      <c r="AVS85"/>
      <c r="AVT85"/>
      <c r="AVU85"/>
      <c r="AVV85"/>
      <c r="AVW85"/>
      <c r="AVX85"/>
      <c r="AVY85"/>
      <c r="AVZ85"/>
      <c r="AWA85"/>
      <c r="AWB85"/>
      <c r="AWC85"/>
      <c r="AWD85"/>
      <c r="AWE85"/>
      <c r="AWF85"/>
      <c r="AWG85"/>
      <c r="AWH85"/>
      <c r="AWI85"/>
      <c r="AWJ85"/>
      <c r="AWK85"/>
      <c r="AWL85"/>
      <c r="AWM85"/>
      <c r="AWN85"/>
      <c r="AWO85"/>
      <c r="AWP85"/>
      <c r="AWQ85"/>
      <c r="AWR85"/>
      <c r="AWS85"/>
      <c r="AWT85"/>
      <c r="AWU85"/>
      <c r="AWV85"/>
      <c r="AWW85"/>
      <c r="AWX85"/>
      <c r="AWY85"/>
      <c r="AWZ85"/>
      <c r="AXA85"/>
      <c r="AXB85"/>
      <c r="AXC85"/>
      <c r="AXD85"/>
      <c r="AXE85"/>
      <c r="AXF85"/>
      <c r="AXG85"/>
      <c r="AXH85"/>
      <c r="AXI85"/>
      <c r="AXJ85"/>
      <c r="AXK85"/>
      <c r="AXL85"/>
      <c r="AXM85"/>
      <c r="AXN85"/>
      <c r="AXO85"/>
      <c r="AXP85"/>
      <c r="AXQ85"/>
      <c r="AXR85"/>
      <c r="AXS85"/>
      <c r="AXT85"/>
      <c r="AXU85"/>
      <c r="AXV85"/>
      <c r="AXW85"/>
      <c r="AXX85"/>
      <c r="AXY85"/>
      <c r="AXZ85"/>
      <c r="AYA85"/>
      <c r="AYB85"/>
      <c r="AYC85"/>
      <c r="AYD85"/>
      <c r="AYE85"/>
      <c r="AYF85"/>
      <c r="AYG85"/>
      <c r="AYH85"/>
      <c r="AYI85"/>
      <c r="AYJ85"/>
      <c r="AYK85"/>
      <c r="AYL85"/>
      <c r="AYM85"/>
      <c r="AYN85"/>
      <c r="AYO85"/>
      <c r="AYP85"/>
      <c r="AYQ85"/>
      <c r="AYR85"/>
      <c r="AYS85"/>
      <c r="AYT85"/>
      <c r="AYU85"/>
      <c r="AYV85"/>
      <c r="AYW85"/>
      <c r="AYX85"/>
      <c r="AYY85"/>
      <c r="AYZ85"/>
      <c r="AZA85"/>
      <c r="AZB85"/>
      <c r="AZC85"/>
      <c r="AZD85"/>
      <c r="AZE85"/>
      <c r="AZF85"/>
      <c r="AZG85"/>
      <c r="AZH85"/>
      <c r="AZI85"/>
      <c r="AZJ85"/>
      <c r="AZK85"/>
      <c r="AZL85"/>
      <c r="AZM85"/>
      <c r="AZN85"/>
      <c r="AZO85"/>
      <c r="AZP85"/>
      <c r="AZQ85"/>
      <c r="AZR85"/>
      <c r="AZS85"/>
      <c r="AZT85"/>
      <c r="AZU85"/>
      <c r="AZV85"/>
      <c r="AZW85"/>
      <c r="AZX85"/>
      <c r="AZY85"/>
      <c r="AZZ85"/>
      <c r="BAA85"/>
      <c r="BAB85"/>
      <c r="BAC85"/>
      <c r="BAD85"/>
      <c r="BAE85"/>
      <c r="BAF85"/>
      <c r="BAG85"/>
      <c r="BAH85"/>
      <c r="BAI85"/>
      <c r="BAJ85"/>
      <c r="BAK85"/>
      <c r="BAL85"/>
      <c r="BAM85"/>
      <c r="BAN85"/>
      <c r="BAO85"/>
      <c r="BAP85"/>
      <c r="BAQ85"/>
      <c r="BAR85"/>
      <c r="BAS85"/>
      <c r="BAT85"/>
      <c r="BAU85"/>
      <c r="BAV85"/>
      <c r="BAW85"/>
      <c r="BAX85"/>
      <c r="BAY85"/>
      <c r="BAZ85"/>
      <c r="BBA85"/>
      <c r="BBB85"/>
      <c r="BBC85"/>
      <c r="BBD85"/>
      <c r="BBE85"/>
      <c r="BBF85"/>
      <c r="BBG85"/>
      <c r="BBH85"/>
      <c r="BBI85"/>
      <c r="BBJ85"/>
      <c r="BBK85"/>
      <c r="BBL85"/>
      <c r="BBM85"/>
      <c r="BBN85"/>
      <c r="BBO85"/>
      <c r="BBP85"/>
      <c r="BBQ85"/>
      <c r="BBR85"/>
      <c r="BBS85"/>
      <c r="BBT85"/>
      <c r="BBU85"/>
      <c r="BBV85"/>
      <c r="BBW85"/>
      <c r="BBX85"/>
      <c r="BBY85"/>
      <c r="BBZ85"/>
      <c r="BCA85"/>
      <c r="BCB85"/>
      <c r="BCC85"/>
      <c r="BCD85"/>
      <c r="BCE85"/>
      <c r="BCF85"/>
      <c r="BCG85"/>
      <c r="BCH85"/>
      <c r="BCI85"/>
      <c r="BCJ85"/>
      <c r="BCK85"/>
      <c r="BCL85"/>
      <c r="BCM85"/>
      <c r="BCN85"/>
      <c r="BCO85"/>
      <c r="BCP85"/>
      <c r="BCQ85"/>
      <c r="BCR85"/>
      <c r="BCS85"/>
      <c r="BCT85"/>
      <c r="BCU85"/>
      <c r="BCV85"/>
      <c r="BCW85"/>
      <c r="BCX85"/>
      <c r="BCY85"/>
      <c r="BCZ85"/>
      <c r="BDA85"/>
      <c r="BDB85"/>
      <c r="BDC85"/>
      <c r="BDD85"/>
      <c r="BDE85"/>
      <c r="BDF85"/>
      <c r="BDG85"/>
      <c r="BDH85"/>
      <c r="BDI85"/>
      <c r="BDJ85"/>
      <c r="BDK85"/>
      <c r="BDL85"/>
      <c r="BDM85"/>
      <c r="BDN85"/>
      <c r="BDO85"/>
      <c r="BDP85"/>
      <c r="BDQ85"/>
      <c r="BDR85"/>
      <c r="BDS85"/>
      <c r="BDT85"/>
      <c r="BDU85"/>
      <c r="BDV85"/>
      <c r="BDW85"/>
      <c r="BDX85"/>
      <c r="BDY85"/>
      <c r="BDZ85"/>
      <c r="BEA85"/>
      <c r="BEB85"/>
      <c r="BEC85"/>
      <c r="BED85"/>
      <c r="BEE85"/>
      <c r="BEF85"/>
      <c r="BEG85"/>
      <c r="BEH85"/>
      <c r="BEI85"/>
      <c r="BEJ85"/>
      <c r="BEK85"/>
      <c r="BEL85"/>
      <c r="BEM85"/>
      <c r="BEN85"/>
      <c r="BEO85"/>
      <c r="BEP85"/>
      <c r="BEQ85"/>
      <c r="BER85"/>
      <c r="BES85"/>
      <c r="BET85"/>
      <c r="BEU85"/>
      <c r="BEV85"/>
      <c r="BEW85"/>
      <c r="BEX85"/>
      <c r="BEY85"/>
      <c r="BEZ85"/>
      <c r="BFA85"/>
      <c r="BFB85"/>
      <c r="BFC85"/>
      <c r="BFD85"/>
      <c r="BFE85"/>
      <c r="BFF85"/>
      <c r="BFG85"/>
      <c r="BFH85"/>
      <c r="BFI85"/>
      <c r="BFJ85"/>
      <c r="BFK85"/>
      <c r="BFL85"/>
      <c r="BFM85"/>
      <c r="BFN85"/>
      <c r="BFO85"/>
      <c r="BFP85"/>
      <c r="BFQ85"/>
      <c r="BFR85"/>
      <c r="BFS85"/>
      <c r="BFT85"/>
      <c r="BFU85"/>
      <c r="BFV85"/>
      <c r="BFW85"/>
      <c r="BFX85"/>
      <c r="BFY85"/>
      <c r="BFZ85"/>
      <c r="BGA85"/>
      <c r="BGB85"/>
      <c r="BGC85"/>
      <c r="BGD85"/>
      <c r="BGE85"/>
      <c r="BGF85"/>
      <c r="BGG85"/>
      <c r="BGH85"/>
      <c r="BGI85"/>
      <c r="BGJ85"/>
      <c r="BGK85"/>
      <c r="BGL85"/>
      <c r="BGM85"/>
      <c r="BGN85"/>
      <c r="BGO85"/>
      <c r="BGP85"/>
      <c r="BGQ85"/>
      <c r="BGR85"/>
      <c r="BGS85"/>
      <c r="BGT85"/>
      <c r="BGU85"/>
      <c r="BGV85"/>
      <c r="BGW85"/>
      <c r="BGX85"/>
      <c r="BGY85"/>
      <c r="BGZ85"/>
      <c r="BHA85"/>
      <c r="BHB85"/>
      <c r="BHC85"/>
      <c r="BHD85"/>
      <c r="BHE85"/>
      <c r="BHF85"/>
      <c r="BHG85"/>
      <c r="BHH85"/>
      <c r="BHI85"/>
      <c r="BHJ85"/>
      <c r="BHK85"/>
      <c r="BHL85"/>
      <c r="BHM85"/>
      <c r="BHN85"/>
      <c r="BHO85"/>
      <c r="BHP85"/>
      <c r="BHQ85"/>
      <c r="BHR85"/>
      <c r="BHS85"/>
      <c r="BHT85"/>
      <c r="BHU85"/>
      <c r="BHV85"/>
      <c r="BHW85"/>
      <c r="BHX85"/>
      <c r="BHY85"/>
      <c r="BHZ85"/>
      <c r="BIA85"/>
      <c r="BIB85"/>
      <c r="BIC85"/>
      <c r="BID85"/>
      <c r="BIE85"/>
      <c r="BIF85"/>
      <c r="BIG85"/>
      <c r="BIH85"/>
      <c r="BII85"/>
      <c r="BIJ85"/>
      <c r="BIK85"/>
      <c r="BIL85"/>
      <c r="BIM85"/>
      <c r="BIN85"/>
      <c r="BIO85"/>
      <c r="BIP85"/>
      <c r="BIQ85"/>
      <c r="BIR85"/>
      <c r="BIS85"/>
      <c r="BIT85"/>
      <c r="BIU85"/>
      <c r="BIV85"/>
      <c r="BIW85"/>
      <c r="BIX85"/>
      <c r="BIY85"/>
      <c r="BIZ85"/>
      <c r="BJA85"/>
      <c r="BJB85"/>
      <c r="BJC85"/>
      <c r="BJD85"/>
      <c r="BJE85"/>
      <c r="BJF85"/>
      <c r="BJG85"/>
      <c r="BJH85"/>
      <c r="BJI85"/>
      <c r="BJJ85"/>
      <c r="BJK85"/>
      <c r="BJL85"/>
      <c r="BJM85"/>
      <c r="BJN85"/>
      <c r="BJO85"/>
      <c r="BJP85"/>
      <c r="BJQ85"/>
      <c r="BJR85"/>
      <c r="BJS85"/>
      <c r="BJT85"/>
      <c r="BJU85"/>
      <c r="BJV85"/>
      <c r="BJW85"/>
      <c r="BJX85"/>
      <c r="BJY85"/>
      <c r="BJZ85"/>
      <c r="BKA85"/>
      <c r="BKB85"/>
      <c r="BKC85"/>
      <c r="BKD85"/>
      <c r="BKE85"/>
      <c r="BKF85"/>
      <c r="BKG85"/>
      <c r="BKH85"/>
      <c r="BKI85"/>
      <c r="BKJ85"/>
      <c r="BKK85"/>
      <c r="BKL85"/>
      <c r="BKM85"/>
      <c r="BKN85"/>
      <c r="BKO85"/>
      <c r="BKP85"/>
      <c r="BKQ85"/>
      <c r="BKR85"/>
      <c r="BKS85"/>
      <c r="BKT85"/>
      <c r="BKU85"/>
      <c r="BKV85"/>
      <c r="BKW85"/>
      <c r="BKX85"/>
      <c r="BKY85"/>
      <c r="BKZ85"/>
      <c r="BLA85"/>
      <c r="BLB85"/>
      <c r="BLC85"/>
      <c r="BLD85"/>
      <c r="BLE85"/>
      <c r="BLF85"/>
      <c r="BLG85"/>
      <c r="BLH85"/>
      <c r="BLI85"/>
      <c r="BLJ85"/>
      <c r="BLK85"/>
      <c r="BLL85"/>
      <c r="BLM85"/>
      <c r="BLN85"/>
      <c r="BLO85"/>
      <c r="BLP85"/>
      <c r="BLQ85"/>
      <c r="BLR85"/>
      <c r="BLS85"/>
      <c r="BLT85"/>
      <c r="BLU85"/>
      <c r="BLV85"/>
      <c r="BLW85"/>
      <c r="BLX85"/>
      <c r="BLY85"/>
      <c r="BLZ85"/>
      <c r="BMA85"/>
      <c r="BMB85"/>
      <c r="BMC85"/>
      <c r="BMD85"/>
      <c r="BME85"/>
      <c r="BMF85"/>
      <c r="BMG85"/>
      <c r="BMH85"/>
      <c r="BMI85"/>
      <c r="BMJ85"/>
      <c r="BMK85"/>
      <c r="BML85"/>
      <c r="BMM85"/>
      <c r="BMN85"/>
      <c r="BMO85"/>
      <c r="BMP85"/>
      <c r="BMQ85"/>
      <c r="BMR85"/>
      <c r="BMS85"/>
      <c r="BMT85"/>
      <c r="BMU85"/>
      <c r="BMV85"/>
      <c r="BMW85"/>
      <c r="BMX85"/>
      <c r="BMY85"/>
      <c r="BMZ85"/>
      <c r="BNA85"/>
      <c r="BNB85"/>
      <c r="BNC85"/>
      <c r="BND85"/>
      <c r="BNE85"/>
      <c r="BNF85"/>
      <c r="BNG85"/>
      <c r="BNH85"/>
      <c r="BNI85"/>
      <c r="BNJ85"/>
      <c r="BNK85"/>
      <c r="BNL85"/>
      <c r="BNM85"/>
      <c r="BNN85"/>
      <c r="BNO85"/>
      <c r="BNP85"/>
      <c r="BNQ85"/>
      <c r="BNR85"/>
      <c r="BNS85"/>
      <c r="BNT85"/>
      <c r="BNU85"/>
      <c r="BNV85"/>
      <c r="BNW85"/>
      <c r="BNX85"/>
      <c r="BNY85"/>
      <c r="BNZ85"/>
      <c r="BOA85"/>
      <c r="BOB85"/>
      <c r="BOC85"/>
      <c r="BOD85"/>
      <c r="BOE85"/>
      <c r="BOF85"/>
      <c r="BOG85"/>
      <c r="BOH85"/>
      <c r="BOI85"/>
      <c r="BOJ85"/>
      <c r="BOK85"/>
      <c r="BOL85"/>
      <c r="BOM85"/>
      <c r="BON85"/>
      <c r="BOO85"/>
      <c r="BOP85"/>
      <c r="BOQ85"/>
      <c r="BOR85"/>
      <c r="BOS85"/>
      <c r="BOT85"/>
      <c r="BOU85"/>
      <c r="BOV85"/>
      <c r="BOW85"/>
      <c r="BOX85"/>
      <c r="BOY85"/>
      <c r="BOZ85"/>
      <c r="BPA85"/>
      <c r="BPB85"/>
      <c r="BPC85"/>
      <c r="BPD85"/>
      <c r="BPE85"/>
      <c r="BPF85"/>
      <c r="BPG85"/>
      <c r="BPH85"/>
      <c r="BPI85"/>
      <c r="BPJ85"/>
      <c r="BPK85"/>
      <c r="BPL85"/>
      <c r="BPM85"/>
      <c r="BPN85"/>
      <c r="BPO85"/>
      <c r="BPP85"/>
      <c r="BPQ85"/>
      <c r="BPR85"/>
      <c r="BPS85"/>
      <c r="BPT85"/>
      <c r="BPU85"/>
      <c r="BPV85"/>
      <c r="BPW85"/>
      <c r="BPX85"/>
      <c r="BPY85"/>
      <c r="BPZ85"/>
      <c r="BQA85"/>
      <c r="BQB85"/>
      <c r="BQC85"/>
      <c r="BQD85"/>
      <c r="BQE85"/>
      <c r="BQF85"/>
      <c r="BQG85"/>
      <c r="BQH85"/>
      <c r="BQI85"/>
      <c r="BQJ85"/>
      <c r="BQK85"/>
      <c r="BQL85"/>
      <c r="BQM85"/>
      <c r="BQN85"/>
      <c r="BQO85"/>
      <c r="BQP85"/>
      <c r="BQQ85"/>
      <c r="BQR85"/>
      <c r="BQS85"/>
      <c r="BQT85"/>
      <c r="BQU85"/>
      <c r="BQV85"/>
      <c r="BQW85"/>
      <c r="BQX85"/>
      <c r="BQY85"/>
      <c r="BQZ85"/>
      <c r="BRA85"/>
      <c r="BRB85"/>
      <c r="BRC85"/>
      <c r="BRD85"/>
      <c r="BRE85"/>
      <c r="BRF85"/>
      <c r="BRG85"/>
      <c r="BRH85"/>
      <c r="BRI85"/>
      <c r="BRJ85"/>
      <c r="BRK85"/>
      <c r="BRL85"/>
      <c r="BRM85"/>
      <c r="BRN85"/>
      <c r="BRO85"/>
      <c r="BRP85"/>
      <c r="BRQ85"/>
      <c r="BRR85"/>
      <c r="BRS85"/>
      <c r="BRT85"/>
      <c r="BRU85"/>
      <c r="BRV85"/>
      <c r="BRW85"/>
      <c r="BRX85"/>
      <c r="BRY85"/>
      <c r="BRZ85"/>
      <c r="BSA85"/>
      <c r="BSB85"/>
      <c r="BSC85"/>
      <c r="BSD85"/>
      <c r="BSE85"/>
      <c r="BSF85"/>
      <c r="BSG85"/>
      <c r="BSH85"/>
      <c r="BSI85"/>
      <c r="BSJ85"/>
      <c r="BSK85"/>
      <c r="BSL85"/>
      <c r="BSM85"/>
      <c r="BSN85"/>
      <c r="BSO85"/>
      <c r="BSP85"/>
      <c r="BSQ85"/>
      <c r="BSR85"/>
      <c r="BSS85"/>
      <c r="BST85"/>
      <c r="BSU85"/>
      <c r="BSV85"/>
      <c r="BSW85"/>
      <c r="BSX85"/>
      <c r="BSY85"/>
      <c r="BSZ85"/>
      <c r="BTA85"/>
      <c r="BTB85"/>
      <c r="BTC85"/>
      <c r="BTD85"/>
      <c r="BTE85"/>
      <c r="BTF85"/>
      <c r="BTG85"/>
      <c r="BTH85"/>
      <c r="BTI85"/>
      <c r="BTJ85"/>
      <c r="BTK85"/>
      <c r="BTL85"/>
      <c r="BTM85"/>
      <c r="BTN85"/>
      <c r="BTO85"/>
      <c r="BTP85"/>
      <c r="BTQ85"/>
      <c r="BTR85"/>
      <c r="BTS85"/>
      <c r="BTT85"/>
      <c r="BTU85"/>
      <c r="BTV85"/>
      <c r="BTW85"/>
      <c r="BTX85"/>
      <c r="BTY85"/>
      <c r="BTZ85"/>
      <c r="BUA85"/>
      <c r="BUB85"/>
      <c r="BUC85"/>
      <c r="BUD85"/>
      <c r="BUE85"/>
      <c r="BUF85"/>
      <c r="BUG85"/>
      <c r="BUH85"/>
      <c r="BUI85"/>
      <c r="BUJ85"/>
      <c r="BUK85"/>
      <c r="BUL85"/>
      <c r="BUM85"/>
      <c r="BUN85"/>
      <c r="BUO85"/>
      <c r="BUP85"/>
      <c r="BUQ85"/>
      <c r="BUR85"/>
      <c r="BUS85"/>
      <c r="BUT85"/>
      <c r="BUU85"/>
      <c r="BUV85"/>
      <c r="BUW85"/>
      <c r="BUX85"/>
      <c r="BUY85"/>
      <c r="BUZ85"/>
      <c r="BVA85"/>
      <c r="BVB85"/>
      <c r="BVC85"/>
      <c r="BVD85"/>
      <c r="BVE85"/>
      <c r="BVF85"/>
      <c r="BVG85"/>
      <c r="BVH85"/>
      <c r="BVI85"/>
      <c r="BVJ85"/>
      <c r="BVK85"/>
      <c r="BVL85"/>
      <c r="BVM85"/>
      <c r="BVN85"/>
      <c r="BVO85"/>
      <c r="BVP85"/>
      <c r="BVQ85"/>
      <c r="BVR85"/>
      <c r="BVS85"/>
      <c r="BVT85"/>
      <c r="BVU85"/>
      <c r="BVV85"/>
      <c r="BVW85"/>
      <c r="BVX85"/>
      <c r="BVY85"/>
      <c r="BVZ85"/>
      <c r="BWA85"/>
      <c r="BWB85"/>
      <c r="BWC85"/>
      <c r="BWD85"/>
      <c r="BWE85"/>
      <c r="BWF85"/>
      <c r="BWG85"/>
      <c r="BWH85"/>
      <c r="BWI85"/>
      <c r="BWJ85"/>
      <c r="BWK85"/>
      <c r="BWL85"/>
      <c r="BWM85"/>
      <c r="BWN85"/>
      <c r="BWO85"/>
      <c r="BWP85"/>
      <c r="BWQ85"/>
      <c r="BWR85"/>
      <c r="BWS85"/>
      <c r="BWT85"/>
      <c r="BWU85"/>
      <c r="BWV85"/>
      <c r="BWW85"/>
      <c r="BWX85"/>
      <c r="BWY85"/>
      <c r="BWZ85"/>
      <c r="BXA85"/>
      <c r="BXB85"/>
      <c r="BXC85"/>
      <c r="BXD85"/>
      <c r="BXE85"/>
      <c r="BXF85"/>
      <c r="BXG85"/>
      <c r="BXH85"/>
      <c r="BXI85"/>
      <c r="BXJ85"/>
      <c r="BXK85"/>
      <c r="BXL85"/>
      <c r="BXM85"/>
      <c r="BXN85"/>
      <c r="BXO85"/>
      <c r="BXP85"/>
      <c r="BXQ85"/>
      <c r="BXR85"/>
      <c r="BXS85"/>
      <c r="BXT85"/>
      <c r="BXU85"/>
      <c r="BXV85"/>
      <c r="BXW85"/>
      <c r="BXX85"/>
      <c r="BXY85"/>
      <c r="BXZ85"/>
      <c r="BYA85"/>
      <c r="BYB85"/>
      <c r="BYC85"/>
      <c r="BYD85"/>
      <c r="BYE85"/>
      <c r="BYF85"/>
      <c r="BYG85"/>
      <c r="BYH85"/>
      <c r="BYI85"/>
      <c r="BYJ85"/>
      <c r="BYK85"/>
      <c r="BYL85"/>
      <c r="BYM85"/>
      <c r="BYN85"/>
      <c r="BYO85"/>
      <c r="BYP85"/>
      <c r="BYQ85"/>
      <c r="BYR85"/>
      <c r="BYS85"/>
      <c r="BYT85"/>
      <c r="BYU85"/>
      <c r="BYV85"/>
      <c r="BYW85"/>
      <c r="BYX85"/>
      <c r="BYY85"/>
      <c r="BYZ85"/>
      <c r="BZA85"/>
      <c r="BZB85"/>
      <c r="BZC85"/>
      <c r="BZD85"/>
      <c r="BZE85"/>
      <c r="BZF85"/>
      <c r="BZG85"/>
      <c r="BZH85"/>
      <c r="BZI85"/>
      <c r="BZJ85"/>
      <c r="BZK85"/>
      <c r="BZL85"/>
      <c r="BZM85"/>
      <c r="BZN85"/>
      <c r="BZO85"/>
      <c r="BZP85"/>
      <c r="BZQ85"/>
      <c r="BZR85"/>
      <c r="BZS85"/>
      <c r="BZT85"/>
      <c r="BZU85"/>
      <c r="BZV85"/>
      <c r="BZW85"/>
      <c r="BZX85"/>
      <c r="BZY85"/>
      <c r="BZZ85"/>
      <c r="CAA85"/>
      <c r="CAB85"/>
      <c r="CAC85"/>
      <c r="CAD85"/>
      <c r="CAE85"/>
      <c r="CAF85"/>
      <c r="CAG85"/>
      <c r="CAH85"/>
      <c r="CAI85"/>
      <c r="CAJ85"/>
      <c r="CAK85"/>
      <c r="CAL85"/>
      <c r="CAM85"/>
      <c r="CAN85"/>
      <c r="CAO85"/>
      <c r="CAP85"/>
      <c r="CAQ85"/>
      <c r="CAR85"/>
      <c r="CAS85"/>
      <c r="CAT85"/>
      <c r="CAU85"/>
      <c r="CAV85"/>
      <c r="CAW85"/>
      <c r="CAX85"/>
      <c r="CAY85"/>
      <c r="CAZ85"/>
      <c r="CBA85"/>
      <c r="CBB85"/>
      <c r="CBC85"/>
      <c r="CBD85"/>
      <c r="CBE85"/>
      <c r="CBF85"/>
      <c r="CBG85"/>
      <c r="CBH85"/>
      <c r="CBI85"/>
      <c r="CBJ85"/>
      <c r="CBK85"/>
      <c r="CBL85"/>
      <c r="CBM85"/>
      <c r="CBN85"/>
      <c r="CBO85"/>
      <c r="CBP85"/>
      <c r="CBQ85"/>
      <c r="CBR85"/>
      <c r="CBS85"/>
      <c r="CBT85"/>
      <c r="CBU85"/>
      <c r="CBV85"/>
      <c r="CBW85"/>
      <c r="CBX85"/>
      <c r="CBY85"/>
      <c r="CBZ85"/>
      <c r="CCA85"/>
      <c r="CCB85"/>
      <c r="CCC85"/>
      <c r="CCD85"/>
      <c r="CCE85"/>
      <c r="CCF85"/>
      <c r="CCG85"/>
      <c r="CCH85"/>
      <c r="CCI85"/>
      <c r="CCJ85"/>
      <c r="CCK85"/>
      <c r="CCL85"/>
      <c r="CCM85"/>
      <c r="CCN85"/>
      <c r="CCO85"/>
      <c r="CCP85"/>
      <c r="CCQ85"/>
      <c r="CCR85"/>
      <c r="CCS85"/>
      <c r="CCT85"/>
      <c r="CCU85"/>
      <c r="CCV85"/>
      <c r="CCW85"/>
      <c r="CCX85"/>
      <c r="CCY85"/>
      <c r="CCZ85"/>
      <c r="CDA85"/>
      <c r="CDB85"/>
      <c r="CDC85"/>
      <c r="CDD85"/>
      <c r="CDE85"/>
      <c r="CDF85"/>
      <c r="CDG85"/>
      <c r="CDH85"/>
      <c r="CDI85"/>
      <c r="CDJ85"/>
      <c r="CDK85"/>
      <c r="CDL85"/>
      <c r="CDM85"/>
      <c r="CDN85"/>
      <c r="CDO85"/>
      <c r="CDP85"/>
      <c r="CDQ85"/>
      <c r="CDR85"/>
      <c r="CDS85"/>
      <c r="CDT85"/>
      <c r="CDU85"/>
      <c r="CDV85"/>
      <c r="CDW85"/>
      <c r="CDX85"/>
      <c r="CDY85"/>
      <c r="CDZ85"/>
      <c r="CEA85"/>
      <c r="CEB85"/>
      <c r="CEC85"/>
      <c r="CED85"/>
      <c r="CEE85"/>
      <c r="CEF85"/>
      <c r="CEG85"/>
      <c r="CEH85"/>
      <c r="CEI85"/>
      <c r="CEJ85"/>
      <c r="CEK85"/>
      <c r="CEL85"/>
      <c r="CEM85"/>
      <c r="CEN85"/>
      <c r="CEO85"/>
      <c r="CEP85"/>
      <c r="CEQ85"/>
      <c r="CER85"/>
      <c r="CES85"/>
      <c r="CET85"/>
      <c r="CEU85"/>
      <c r="CEV85"/>
      <c r="CEW85"/>
      <c r="CEX85"/>
      <c r="CEY85"/>
      <c r="CEZ85"/>
      <c r="CFA85"/>
      <c r="CFB85"/>
      <c r="CFC85"/>
      <c r="CFD85"/>
      <c r="CFE85"/>
      <c r="CFF85"/>
      <c r="CFG85"/>
      <c r="CFH85"/>
      <c r="CFI85"/>
      <c r="CFJ85"/>
      <c r="CFK85"/>
      <c r="CFL85"/>
      <c r="CFM85"/>
      <c r="CFN85"/>
      <c r="CFO85"/>
      <c r="CFP85"/>
      <c r="CFQ85"/>
      <c r="CFR85"/>
      <c r="CFS85"/>
      <c r="CFT85"/>
      <c r="CFU85"/>
      <c r="CFV85"/>
      <c r="CFW85"/>
      <c r="CFX85"/>
      <c r="CFY85"/>
      <c r="CFZ85"/>
      <c r="CGA85"/>
      <c r="CGB85"/>
      <c r="CGC85"/>
      <c r="CGD85"/>
      <c r="CGE85"/>
      <c r="CGF85"/>
      <c r="CGG85"/>
      <c r="CGH85"/>
      <c r="CGI85"/>
      <c r="CGJ85"/>
      <c r="CGK85"/>
      <c r="CGL85"/>
      <c r="CGM85"/>
      <c r="CGN85"/>
      <c r="CGO85"/>
      <c r="CGP85"/>
      <c r="CGQ85"/>
      <c r="CGR85"/>
      <c r="CGS85"/>
      <c r="CGT85"/>
      <c r="CGU85"/>
      <c r="CGV85"/>
      <c r="CGW85"/>
      <c r="CGX85"/>
      <c r="CGY85"/>
      <c r="CGZ85"/>
      <c r="CHA85"/>
      <c r="CHB85"/>
      <c r="CHC85"/>
      <c r="CHD85"/>
      <c r="CHE85"/>
      <c r="CHF85"/>
      <c r="CHG85"/>
      <c r="CHH85"/>
      <c r="CHI85"/>
      <c r="CHJ85"/>
      <c r="CHK85"/>
      <c r="CHL85"/>
      <c r="CHM85"/>
      <c r="CHN85"/>
      <c r="CHO85"/>
      <c r="CHP85"/>
      <c r="CHQ85"/>
      <c r="CHR85"/>
      <c r="CHS85"/>
      <c r="CHT85"/>
      <c r="CHU85"/>
      <c r="CHV85"/>
      <c r="CHW85"/>
      <c r="CHX85"/>
      <c r="CHY85"/>
      <c r="CHZ85"/>
      <c r="CIA85"/>
      <c r="CIB85"/>
      <c r="CIC85"/>
      <c r="CID85"/>
      <c r="CIE85"/>
      <c r="CIF85"/>
      <c r="CIG85"/>
      <c r="CIH85"/>
      <c r="CII85"/>
      <c r="CIJ85"/>
      <c r="CIK85"/>
      <c r="CIL85"/>
      <c r="CIM85"/>
      <c r="CIN85"/>
      <c r="CIO85"/>
      <c r="CIP85"/>
      <c r="CIQ85"/>
      <c r="CIR85"/>
      <c r="CIS85"/>
      <c r="CIT85"/>
      <c r="CIU85"/>
      <c r="CIV85"/>
      <c r="CIW85"/>
      <c r="CIX85"/>
      <c r="CIY85"/>
      <c r="CIZ85"/>
      <c r="CJA85"/>
      <c r="CJB85"/>
      <c r="CJC85"/>
      <c r="CJD85"/>
      <c r="CJE85"/>
      <c r="CJF85"/>
      <c r="CJG85"/>
      <c r="CJH85"/>
      <c r="CJI85"/>
      <c r="CJJ85"/>
      <c r="CJK85"/>
      <c r="CJL85"/>
      <c r="CJM85"/>
      <c r="CJN85"/>
      <c r="CJO85"/>
      <c r="CJP85"/>
      <c r="CJQ85"/>
      <c r="CJR85"/>
      <c r="CJS85"/>
      <c r="CJT85"/>
      <c r="CJU85"/>
      <c r="CJV85"/>
      <c r="CJW85"/>
      <c r="CJX85"/>
      <c r="CJY85"/>
      <c r="CJZ85"/>
      <c r="CKA85"/>
      <c r="CKB85"/>
      <c r="CKC85"/>
      <c r="CKD85"/>
      <c r="CKE85"/>
      <c r="CKF85"/>
      <c r="CKG85"/>
      <c r="CKH85"/>
      <c r="CKI85"/>
      <c r="CKJ85"/>
      <c r="CKK85"/>
      <c r="CKL85"/>
      <c r="CKM85"/>
      <c r="CKN85"/>
      <c r="CKO85"/>
      <c r="CKP85"/>
      <c r="CKQ85"/>
      <c r="CKR85"/>
      <c r="CKS85"/>
      <c r="CKT85"/>
      <c r="CKU85"/>
      <c r="CKV85"/>
      <c r="CKW85"/>
      <c r="CKX85"/>
      <c r="CKY85"/>
      <c r="CKZ85"/>
      <c r="CLA85"/>
      <c r="CLB85"/>
      <c r="CLC85"/>
      <c r="CLD85"/>
      <c r="CLE85"/>
      <c r="CLF85"/>
      <c r="CLG85"/>
      <c r="CLH85"/>
      <c r="CLI85"/>
      <c r="CLJ85"/>
      <c r="CLK85"/>
      <c r="CLL85"/>
      <c r="CLM85"/>
      <c r="CLN85"/>
      <c r="CLO85"/>
      <c r="CLP85"/>
      <c r="CLQ85"/>
      <c r="CLR85"/>
      <c r="CLS85"/>
      <c r="CLT85"/>
      <c r="CLU85"/>
      <c r="CLV85"/>
      <c r="CLW85"/>
      <c r="CLX85"/>
      <c r="CLY85"/>
      <c r="CLZ85"/>
      <c r="CMA85"/>
      <c r="CMB85"/>
      <c r="CMC85"/>
      <c r="CMD85"/>
      <c r="CME85"/>
      <c r="CMF85"/>
      <c r="CMG85"/>
      <c r="CMH85"/>
      <c r="CMI85"/>
      <c r="CMJ85"/>
      <c r="CMK85"/>
      <c r="CML85"/>
      <c r="CMM85"/>
      <c r="CMN85"/>
      <c r="CMO85"/>
      <c r="CMP85"/>
      <c r="CMQ85"/>
      <c r="CMR85"/>
      <c r="CMS85"/>
      <c r="CMT85"/>
      <c r="CMU85"/>
      <c r="CMV85"/>
      <c r="CMW85"/>
      <c r="CMX85"/>
      <c r="CMY85"/>
      <c r="CMZ85"/>
      <c r="CNA85"/>
      <c r="CNB85"/>
      <c r="CNC85"/>
      <c r="CND85"/>
      <c r="CNE85"/>
      <c r="CNF85"/>
      <c r="CNG85"/>
      <c r="CNH85"/>
      <c r="CNI85"/>
      <c r="CNJ85"/>
      <c r="CNK85"/>
      <c r="CNL85"/>
      <c r="CNM85"/>
      <c r="CNN85"/>
      <c r="CNO85"/>
      <c r="CNP85"/>
      <c r="CNQ85"/>
      <c r="CNR85"/>
      <c r="CNS85"/>
      <c r="CNT85"/>
      <c r="CNU85"/>
      <c r="CNV85"/>
      <c r="CNW85"/>
      <c r="CNX85"/>
      <c r="CNY85"/>
      <c r="CNZ85"/>
      <c r="COA85"/>
      <c r="COB85"/>
      <c r="COC85"/>
      <c r="COD85"/>
      <c r="COE85"/>
      <c r="COF85"/>
      <c r="COG85"/>
      <c r="COH85"/>
      <c r="COI85"/>
      <c r="COJ85"/>
      <c r="COK85"/>
      <c r="COL85"/>
      <c r="COM85"/>
      <c r="CON85"/>
      <c r="COO85"/>
      <c r="COP85"/>
      <c r="COQ85"/>
      <c r="COR85"/>
      <c r="COS85"/>
      <c r="COT85"/>
      <c r="COU85"/>
      <c r="COV85"/>
      <c r="COW85"/>
      <c r="COX85"/>
      <c r="COY85"/>
      <c r="COZ85"/>
      <c r="CPA85"/>
      <c r="CPB85"/>
      <c r="CPC85"/>
      <c r="CPD85"/>
      <c r="CPE85"/>
      <c r="CPF85"/>
      <c r="CPG85"/>
      <c r="CPH85"/>
      <c r="CPI85"/>
      <c r="CPJ85"/>
      <c r="CPK85"/>
      <c r="CPL85"/>
      <c r="CPM85"/>
      <c r="CPN85"/>
      <c r="CPO85"/>
      <c r="CPP85"/>
      <c r="CPQ85"/>
      <c r="CPR85"/>
      <c r="CPS85"/>
      <c r="CPT85"/>
      <c r="CPU85"/>
      <c r="CPV85"/>
      <c r="CPW85"/>
      <c r="CPX85"/>
      <c r="CPY85"/>
      <c r="CPZ85"/>
      <c r="CQA85"/>
      <c r="CQB85"/>
      <c r="CQC85"/>
      <c r="CQD85"/>
      <c r="CQE85"/>
      <c r="CQF85"/>
      <c r="CQG85"/>
      <c r="CQH85"/>
      <c r="CQI85"/>
      <c r="CQJ85"/>
      <c r="CQK85"/>
      <c r="CQL85"/>
      <c r="CQM85"/>
      <c r="CQN85"/>
      <c r="CQO85"/>
      <c r="CQP85"/>
      <c r="CQQ85"/>
      <c r="CQR85"/>
      <c r="CQS85"/>
      <c r="CQT85"/>
      <c r="CQU85"/>
      <c r="CQV85"/>
      <c r="CQW85"/>
      <c r="CQX85"/>
      <c r="CQY85"/>
      <c r="CQZ85"/>
      <c r="CRA85"/>
      <c r="CRB85"/>
      <c r="CRC85"/>
      <c r="CRD85"/>
      <c r="CRE85"/>
      <c r="CRF85"/>
      <c r="CRG85"/>
      <c r="CRH85"/>
      <c r="CRI85"/>
    </row>
    <row r="86" spans="1:2505" s="28" customFormat="1" ht="18" customHeight="1" x14ac:dyDescent="0.25">
      <c r="A86" s="13"/>
      <c r="B86" s="358"/>
      <c r="C86" s="59" t="s">
        <v>16</v>
      </c>
      <c r="D86" s="83">
        <v>0</v>
      </c>
      <c r="E86" s="83">
        <v>0</v>
      </c>
      <c r="F86" s="13"/>
      <c r="G86" s="358"/>
      <c r="H86" s="59" t="s">
        <v>16</v>
      </c>
      <c r="I86" s="78">
        <v>0</v>
      </c>
      <c r="J86" s="78">
        <f t="shared" si="21"/>
        <v>0</v>
      </c>
      <c r="K86" s="78">
        <f t="shared" si="11"/>
        <v>0</v>
      </c>
      <c r="L86"/>
      <c r="M86" s="78">
        <v>0</v>
      </c>
      <c r="N86" s="81">
        <v>0</v>
      </c>
      <c r="O86" s="81">
        <v>0</v>
      </c>
      <c r="P86" s="33">
        <f t="shared" si="18"/>
        <v>609921</v>
      </c>
      <c r="Q86" s="33" t="e">
        <f t="shared" si="18"/>
        <v>#REF!</v>
      </c>
      <c r="R86" s="33" t="e">
        <f t="shared" si="18"/>
        <v>#REF!</v>
      </c>
      <c r="S86"/>
      <c r="T86"/>
      <c r="U86">
        <v>0</v>
      </c>
      <c r="V86">
        <v>0</v>
      </c>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c r="AMG86"/>
      <c r="AMH86"/>
      <c r="AMI86"/>
      <c r="AMJ86"/>
      <c r="AMK86"/>
      <c r="AML86"/>
      <c r="AMM86"/>
      <c r="AMN86"/>
      <c r="AMO86"/>
      <c r="AMP86"/>
      <c r="AMQ86"/>
      <c r="AMR86"/>
      <c r="AMS86"/>
      <c r="AMT86"/>
      <c r="AMU86"/>
      <c r="AMV86"/>
      <c r="AMW86"/>
      <c r="AMX86"/>
      <c r="AMY86"/>
      <c r="AMZ86"/>
      <c r="ANA86"/>
      <c r="ANB86"/>
      <c r="ANC86"/>
      <c r="AND86"/>
      <c r="ANE86"/>
      <c r="ANF86"/>
      <c r="ANG86"/>
      <c r="ANH86"/>
      <c r="ANI86"/>
      <c r="ANJ86"/>
      <c r="ANK86"/>
      <c r="ANL86"/>
      <c r="ANM86"/>
      <c r="ANN86"/>
      <c r="ANO86"/>
      <c r="ANP86"/>
      <c r="ANQ86"/>
      <c r="ANR86"/>
      <c r="ANS86"/>
      <c r="ANT86"/>
      <c r="ANU86"/>
      <c r="ANV86"/>
      <c r="ANW86"/>
      <c r="ANX86"/>
      <c r="ANY86"/>
      <c r="ANZ86"/>
      <c r="AOA86"/>
      <c r="AOB86"/>
      <c r="AOC86"/>
      <c r="AOD86"/>
      <c r="AOE86"/>
      <c r="AOF86"/>
      <c r="AOG86"/>
      <c r="AOH86"/>
      <c r="AOI86"/>
      <c r="AOJ86"/>
      <c r="AOK86"/>
      <c r="AOL86"/>
      <c r="AOM86"/>
      <c r="AON86"/>
      <c r="AOO86"/>
      <c r="AOP86"/>
      <c r="AOQ86"/>
      <c r="AOR86"/>
      <c r="AOS86"/>
      <c r="AOT86"/>
      <c r="AOU86"/>
      <c r="AOV86"/>
      <c r="AOW86"/>
      <c r="AOX86"/>
      <c r="AOY86"/>
      <c r="AOZ86"/>
      <c r="APA86"/>
      <c r="APB86"/>
      <c r="APC86"/>
      <c r="APD86"/>
      <c r="APE86"/>
      <c r="APF86"/>
      <c r="APG86"/>
      <c r="APH86"/>
      <c r="API86"/>
      <c r="APJ86"/>
      <c r="APK86"/>
      <c r="APL86"/>
      <c r="APM86"/>
      <c r="APN86"/>
      <c r="APO86"/>
      <c r="APP86"/>
      <c r="APQ86"/>
      <c r="APR86"/>
      <c r="APS86"/>
      <c r="APT86"/>
      <c r="APU86"/>
      <c r="APV86"/>
      <c r="APW86"/>
      <c r="APX86"/>
      <c r="APY86"/>
      <c r="APZ86"/>
      <c r="AQA86"/>
      <c r="AQB86"/>
      <c r="AQC86"/>
      <c r="AQD86"/>
      <c r="AQE86"/>
      <c r="AQF86"/>
      <c r="AQG86"/>
      <c r="AQH86"/>
      <c r="AQI86"/>
      <c r="AQJ86"/>
      <c r="AQK86"/>
      <c r="AQL86"/>
      <c r="AQM86"/>
      <c r="AQN86"/>
      <c r="AQO86"/>
      <c r="AQP86"/>
      <c r="AQQ86"/>
      <c r="AQR86"/>
      <c r="AQS86"/>
      <c r="AQT86"/>
      <c r="AQU86"/>
      <c r="AQV86"/>
      <c r="AQW86"/>
      <c r="AQX86"/>
      <c r="AQY86"/>
      <c r="AQZ86"/>
      <c r="ARA86"/>
      <c r="ARB86"/>
      <c r="ARC86"/>
      <c r="ARD86"/>
      <c r="ARE86"/>
      <c r="ARF86"/>
      <c r="ARG86"/>
      <c r="ARH86"/>
      <c r="ARI86"/>
      <c r="ARJ86"/>
      <c r="ARK86"/>
      <c r="ARL86"/>
      <c r="ARM86"/>
      <c r="ARN86"/>
      <c r="ARO86"/>
      <c r="ARP86"/>
      <c r="ARQ86"/>
      <c r="ARR86"/>
      <c r="ARS86"/>
      <c r="ART86"/>
      <c r="ARU86"/>
      <c r="ARV86"/>
      <c r="ARW86"/>
      <c r="ARX86"/>
      <c r="ARY86"/>
      <c r="ARZ86"/>
      <c r="ASA86"/>
      <c r="ASB86"/>
      <c r="ASC86"/>
      <c r="ASD86"/>
      <c r="ASE86"/>
      <c r="ASF86"/>
      <c r="ASG86"/>
      <c r="ASH86"/>
      <c r="ASI86"/>
      <c r="ASJ86"/>
      <c r="ASK86"/>
      <c r="ASL86"/>
      <c r="ASM86"/>
      <c r="ASN86"/>
      <c r="ASO86"/>
      <c r="ASP86"/>
      <c r="ASQ86"/>
      <c r="ASR86"/>
      <c r="ASS86"/>
      <c r="AST86"/>
      <c r="ASU86"/>
      <c r="ASV86"/>
      <c r="ASW86"/>
      <c r="ASX86"/>
      <c r="ASY86"/>
      <c r="ASZ86"/>
      <c r="ATA86"/>
      <c r="ATB86"/>
      <c r="ATC86"/>
      <c r="ATD86"/>
      <c r="ATE86"/>
      <c r="ATF86"/>
      <c r="ATG86"/>
      <c r="ATH86"/>
      <c r="ATI86"/>
      <c r="ATJ86"/>
      <c r="ATK86"/>
      <c r="ATL86"/>
      <c r="ATM86"/>
      <c r="ATN86"/>
      <c r="ATO86"/>
      <c r="ATP86"/>
      <c r="ATQ86"/>
      <c r="ATR86"/>
      <c r="ATS86"/>
      <c r="ATT86"/>
      <c r="ATU86"/>
      <c r="ATV86"/>
      <c r="ATW86"/>
      <c r="ATX86"/>
      <c r="ATY86"/>
      <c r="ATZ86"/>
      <c r="AUA86"/>
      <c r="AUB86"/>
      <c r="AUC86"/>
      <c r="AUD86"/>
      <c r="AUE86"/>
      <c r="AUF86"/>
      <c r="AUG86"/>
      <c r="AUH86"/>
      <c r="AUI86"/>
      <c r="AUJ86"/>
      <c r="AUK86"/>
      <c r="AUL86"/>
      <c r="AUM86"/>
      <c r="AUN86"/>
      <c r="AUO86"/>
      <c r="AUP86"/>
      <c r="AUQ86"/>
      <c r="AUR86"/>
      <c r="AUS86"/>
      <c r="AUT86"/>
      <c r="AUU86"/>
      <c r="AUV86"/>
      <c r="AUW86"/>
      <c r="AUX86"/>
      <c r="AUY86"/>
      <c r="AUZ86"/>
      <c r="AVA86"/>
      <c r="AVB86"/>
      <c r="AVC86"/>
      <c r="AVD86"/>
      <c r="AVE86"/>
      <c r="AVF86"/>
      <c r="AVG86"/>
      <c r="AVH86"/>
      <c r="AVI86"/>
      <c r="AVJ86"/>
      <c r="AVK86"/>
      <c r="AVL86"/>
      <c r="AVM86"/>
      <c r="AVN86"/>
      <c r="AVO86"/>
      <c r="AVP86"/>
      <c r="AVQ86"/>
      <c r="AVR86"/>
      <c r="AVS86"/>
      <c r="AVT86"/>
      <c r="AVU86"/>
      <c r="AVV86"/>
      <c r="AVW86"/>
      <c r="AVX86"/>
      <c r="AVY86"/>
      <c r="AVZ86"/>
      <c r="AWA86"/>
      <c r="AWB86"/>
      <c r="AWC86"/>
      <c r="AWD86"/>
      <c r="AWE86"/>
      <c r="AWF86"/>
      <c r="AWG86"/>
      <c r="AWH86"/>
      <c r="AWI86"/>
      <c r="AWJ86"/>
      <c r="AWK86"/>
      <c r="AWL86"/>
      <c r="AWM86"/>
      <c r="AWN86"/>
      <c r="AWO86"/>
      <c r="AWP86"/>
      <c r="AWQ86"/>
      <c r="AWR86"/>
      <c r="AWS86"/>
      <c r="AWT86"/>
      <c r="AWU86"/>
      <c r="AWV86"/>
      <c r="AWW86"/>
      <c r="AWX86"/>
      <c r="AWY86"/>
      <c r="AWZ86"/>
      <c r="AXA86"/>
      <c r="AXB86"/>
      <c r="AXC86"/>
      <c r="AXD86"/>
      <c r="AXE86"/>
      <c r="AXF86"/>
      <c r="AXG86"/>
      <c r="AXH86"/>
      <c r="AXI86"/>
      <c r="AXJ86"/>
      <c r="AXK86"/>
      <c r="AXL86"/>
      <c r="AXM86"/>
      <c r="AXN86"/>
      <c r="AXO86"/>
      <c r="AXP86"/>
      <c r="AXQ86"/>
      <c r="AXR86"/>
      <c r="AXS86"/>
      <c r="AXT86"/>
      <c r="AXU86"/>
      <c r="AXV86"/>
      <c r="AXW86"/>
      <c r="AXX86"/>
      <c r="AXY86"/>
      <c r="AXZ86"/>
      <c r="AYA86"/>
      <c r="AYB86"/>
      <c r="AYC86"/>
      <c r="AYD86"/>
      <c r="AYE86"/>
      <c r="AYF86"/>
      <c r="AYG86"/>
      <c r="AYH86"/>
      <c r="AYI86"/>
      <c r="AYJ86"/>
      <c r="AYK86"/>
      <c r="AYL86"/>
      <c r="AYM86"/>
      <c r="AYN86"/>
      <c r="AYO86"/>
      <c r="AYP86"/>
      <c r="AYQ86"/>
      <c r="AYR86"/>
      <c r="AYS86"/>
      <c r="AYT86"/>
      <c r="AYU86"/>
      <c r="AYV86"/>
      <c r="AYW86"/>
      <c r="AYX86"/>
      <c r="AYY86"/>
      <c r="AYZ86"/>
      <c r="AZA86"/>
      <c r="AZB86"/>
      <c r="AZC86"/>
      <c r="AZD86"/>
      <c r="AZE86"/>
      <c r="AZF86"/>
      <c r="AZG86"/>
      <c r="AZH86"/>
      <c r="AZI86"/>
      <c r="AZJ86"/>
      <c r="AZK86"/>
      <c r="AZL86"/>
      <c r="AZM86"/>
      <c r="AZN86"/>
      <c r="AZO86"/>
      <c r="AZP86"/>
      <c r="AZQ86"/>
      <c r="AZR86"/>
      <c r="AZS86"/>
      <c r="AZT86"/>
      <c r="AZU86"/>
      <c r="AZV86"/>
      <c r="AZW86"/>
      <c r="AZX86"/>
      <c r="AZY86"/>
      <c r="AZZ86"/>
      <c r="BAA86"/>
      <c r="BAB86"/>
      <c r="BAC86"/>
      <c r="BAD86"/>
      <c r="BAE86"/>
      <c r="BAF86"/>
      <c r="BAG86"/>
      <c r="BAH86"/>
      <c r="BAI86"/>
      <c r="BAJ86"/>
      <c r="BAK86"/>
      <c r="BAL86"/>
      <c r="BAM86"/>
      <c r="BAN86"/>
      <c r="BAO86"/>
      <c r="BAP86"/>
      <c r="BAQ86"/>
      <c r="BAR86"/>
      <c r="BAS86"/>
      <c r="BAT86"/>
      <c r="BAU86"/>
      <c r="BAV86"/>
      <c r="BAW86"/>
      <c r="BAX86"/>
      <c r="BAY86"/>
      <c r="BAZ86"/>
      <c r="BBA86"/>
      <c r="BBB86"/>
      <c r="BBC86"/>
      <c r="BBD86"/>
      <c r="BBE86"/>
      <c r="BBF86"/>
      <c r="BBG86"/>
      <c r="BBH86"/>
      <c r="BBI86"/>
      <c r="BBJ86"/>
      <c r="BBK86"/>
      <c r="BBL86"/>
      <c r="BBM86"/>
      <c r="BBN86"/>
      <c r="BBO86"/>
      <c r="BBP86"/>
      <c r="BBQ86"/>
      <c r="BBR86"/>
      <c r="BBS86"/>
      <c r="BBT86"/>
      <c r="BBU86"/>
      <c r="BBV86"/>
      <c r="BBW86"/>
      <c r="BBX86"/>
      <c r="BBY86"/>
      <c r="BBZ86"/>
      <c r="BCA86"/>
      <c r="BCB86"/>
      <c r="BCC86"/>
      <c r="BCD86"/>
      <c r="BCE86"/>
      <c r="BCF86"/>
      <c r="BCG86"/>
      <c r="BCH86"/>
      <c r="BCI86"/>
      <c r="BCJ86"/>
      <c r="BCK86"/>
      <c r="BCL86"/>
      <c r="BCM86"/>
      <c r="BCN86"/>
      <c r="BCO86"/>
      <c r="BCP86"/>
      <c r="BCQ86"/>
      <c r="BCR86"/>
      <c r="BCS86"/>
      <c r="BCT86"/>
      <c r="BCU86"/>
      <c r="BCV86"/>
      <c r="BCW86"/>
      <c r="BCX86"/>
      <c r="BCY86"/>
      <c r="BCZ86"/>
      <c r="BDA86"/>
      <c r="BDB86"/>
      <c r="BDC86"/>
      <c r="BDD86"/>
      <c r="BDE86"/>
      <c r="BDF86"/>
      <c r="BDG86"/>
      <c r="BDH86"/>
      <c r="BDI86"/>
      <c r="BDJ86"/>
      <c r="BDK86"/>
      <c r="BDL86"/>
      <c r="BDM86"/>
      <c r="BDN86"/>
      <c r="BDO86"/>
      <c r="BDP86"/>
      <c r="BDQ86"/>
      <c r="BDR86"/>
      <c r="BDS86"/>
      <c r="BDT86"/>
      <c r="BDU86"/>
      <c r="BDV86"/>
      <c r="BDW86"/>
      <c r="BDX86"/>
      <c r="BDY86"/>
      <c r="BDZ86"/>
      <c r="BEA86"/>
      <c r="BEB86"/>
      <c r="BEC86"/>
      <c r="BED86"/>
      <c r="BEE86"/>
      <c r="BEF86"/>
      <c r="BEG86"/>
      <c r="BEH86"/>
      <c r="BEI86"/>
      <c r="BEJ86"/>
      <c r="BEK86"/>
      <c r="BEL86"/>
      <c r="BEM86"/>
      <c r="BEN86"/>
      <c r="BEO86"/>
      <c r="BEP86"/>
      <c r="BEQ86"/>
      <c r="BER86"/>
      <c r="BES86"/>
      <c r="BET86"/>
      <c r="BEU86"/>
      <c r="BEV86"/>
      <c r="BEW86"/>
      <c r="BEX86"/>
      <c r="BEY86"/>
      <c r="BEZ86"/>
      <c r="BFA86"/>
      <c r="BFB86"/>
      <c r="BFC86"/>
      <c r="BFD86"/>
      <c r="BFE86"/>
      <c r="BFF86"/>
      <c r="BFG86"/>
      <c r="BFH86"/>
      <c r="BFI86"/>
      <c r="BFJ86"/>
      <c r="BFK86"/>
      <c r="BFL86"/>
      <c r="BFM86"/>
      <c r="BFN86"/>
      <c r="BFO86"/>
      <c r="BFP86"/>
      <c r="BFQ86"/>
      <c r="BFR86"/>
      <c r="BFS86"/>
      <c r="BFT86"/>
      <c r="BFU86"/>
      <c r="BFV86"/>
      <c r="BFW86"/>
      <c r="BFX86"/>
      <c r="BFY86"/>
      <c r="BFZ86"/>
      <c r="BGA86"/>
      <c r="BGB86"/>
      <c r="BGC86"/>
      <c r="BGD86"/>
      <c r="BGE86"/>
      <c r="BGF86"/>
      <c r="BGG86"/>
      <c r="BGH86"/>
      <c r="BGI86"/>
      <c r="BGJ86"/>
      <c r="BGK86"/>
      <c r="BGL86"/>
      <c r="BGM86"/>
      <c r="BGN86"/>
      <c r="BGO86"/>
      <c r="BGP86"/>
      <c r="BGQ86"/>
      <c r="BGR86"/>
      <c r="BGS86"/>
      <c r="BGT86"/>
      <c r="BGU86"/>
      <c r="BGV86"/>
      <c r="BGW86"/>
      <c r="BGX86"/>
      <c r="BGY86"/>
      <c r="BGZ86"/>
      <c r="BHA86"/>
      <c r="BHB86"/>
      <c r="BHC86"/>
      <c r="BHD86"/>
      <c r="BHE86"/>
      <c r="BHF86"/>
      <c r="BHG86"/>
      <c r="BHH86"/>
      <c r="BHI86"/>
      <c r="BHJ86"/>
      <c r="BHK86"/>
      <c r="BHL86"/>
      <c r="BHM86"/>
      <c r="BHN86"/>
      <c r="BHO86"/>
      <c r="BHP86"/>
      <c r="BHQ86"/>
      <c r="BHR86"/>
      <c r="BHS86"/>
      <c r="BHT86"/>
      <c r="BHU86"/>
      <c r="BHV86"/>
      <c r="BHW86"/>
      <c r="BHX86"/>
      <c r="BHY86"/>
      <c r="BHZ86"/>
      <c r="BIA86"/>
      <c r="BIB86"/>
      <c r="BIC86"/>
      <c r="BID86"/>
      <c r="BIE86"/>
      <c r="BIF86"/>
      <c r="BIG86"/>
      <c r="BIH86"/>
      <c r="BII86"/>
      <c r="BIJ86"/>
      <c r="BIK86"/>
      <c r="BIL86"/>
      <c r="BIM86"/>
      <c r="BIN86"/>
      <c r="BIO86"/>
      <c r="BIP86"/>
      <c r="BIQ86"/>
      <c r="BIR86"/>
      <c r="BIS86"/>
      <c r="BIT86"/>
      <c r="BIU86"/>
      <c r="BIV86"/>
      <c r="BIW86"/>
      <c r="BIX86"/>
      <c r="BIY86"/>
      <c r="BIZ86"/>
      <c r="BJA86"/>
      <c r="BJB86"/>
      <c r="BJC86"/>
      <c r="BJD86"/>
      <c r="BJE86"/>
      <c r="BJF86"/>
      <c r="BJG86"/>
      <c r="BJH86"/>
      <c r="BJI86"/>
      <c r="BJJ86"/>
      <c r="BJK86"/>
      <c r="BJL86"/>
      <c r="BJM86"/>
      <c r="BJN86"/>
      <c r="BJO86"/>
      <c r="BJP86"/>
      <c r="BJQ86"/>
      <c r="BJR86"/>
      <c r="BJS86"/>
      <c r="BJT86"/>
      <c r="BJU86"/>
      <c r="BJV86"/>
      <c r="BJW86"/>
      <c r="BJX86"/>
      <c r="BJY86"/>
      <c r="BJZ86"/>
      <c r="BKA86"/>
      <c r="BKB86"/>
      <c r="BKC86"/>
      <c r="BKD86"/>
      <c r="BKE86"/>
      <c r="BKF86"/>
      <c r="BKG86"/>
      <c r="BKH86"/>
      <c r="BKI86"/>
      <c r="BKJ86"/>
      <c r="BKK86"/>
      <c r="BKL86"/>
      <c r="BKM86"/>
      <c r="BKN86"/>
      <c r="BKO86"/>
      <c r="BKP86"/>
      <c r="BKQ86"/>
      <c r="BKR86"/>
      <c r="BKS86"/>
      <c r="BKT86"/>
      <c r="BKU86"/>
      <c r="BKV86"/>
      <c r="BKW86"/>
      <c r="BKX86"/>
      <c r="BKY86"/>
      <c r="BKZ86"/>
      <c r="BLA86"/>
      <c r="BLB86"/>
      <c r="BLC86"/>
      <c r="BLD86"/>
      <c r="BLE86"/>
      <c r="BLF86"/>
      <c r="BLG86"/>
      <c r="BLH86"/>
      <c r="BLI86"/>
      <c r="BLJ86"/>
      <c r="BLK86"/>
      <c r="BLL86"/>
      <c r="BLM86"/>
      <c r="BLN86"/>
      <c r="BLO86"/>
      <c r="BLP86"/>
      <c r="BLQ86"/>
      <c r="BLR86"/>
      <c r="BLS86"/>
      <c r="BLT86"/>
      <c r="BLU86"/>
      <c r="BLV86"/>
      <c r="BLW86"/>
      <c r="BLX86"/>
      <c r="BLY86"/>
      <c r="BLZ86"/>
      <c r="BMA86"/>
      <c r="BMB86"/>
      <c r="BMC86"/>
      <c r="BMD86"/>
      <c r="BME86"/>
      <c r="BMF86"/>
      <c r="BMG86"/>
      <c r="BMH86"/>
      <c r="BMI86"/>
      <c r="BMJ86"/>
      <c r="BMK86"/>
      <c r="BML86"/>
      <c r="BMM86"/>
      <c r="BMN86"/>
      <c r="BMO86"/>
      <c r="BMP86"/>
      <c r="BMQ86"/>
      <c r="BMR86"/>
      <c r="BMS86"/>
      <c r="BMT86"/>
      <c r="BMU86"/>
      <c r="BMV86"/>
      <c r="BMW86"/>
      <c r="BMX86"/>
      <c r="BMY86"/>
      <c r="BMZ86"/>
      <c r="BNA86"/>
      <c r="BNB86"/>
      <c r="BNC86"/>
      <c r="BND86"/>
      <c r="BNE86"/>
      <c r="BNF86"/>
      <c r="BNG86"/>
      <c r="BNH86"/>
      <c r="BNI86"/>
      <c r="BNJ86"/>
      <c r="BNK86"/>
      <c r="BNL86"/>
      <c r="BNM86"/>
      <c r="BNN86"/>
      <c r="BNO86"/>
      <c r="BNP86"/>
      <c r="BNQ86"/>
      <c r="BNR86"/>
      <c r="BNS86"/>
      <c r="BNT86"/>
      <c r="BNU86"/>
      <c r="BNV86"/>
      <c r="BNW86"/>
      <c r="BNX86"/>
      <c r="BNY86"/>
      <c r="BNZ86"/>
      <c r="BOA86"/>
      <c r="BOB86"/>
      <c r="BOC86"/>
      <c r="BOD86"/>
      <c r="BOE86"/>
      <c r="BOF86"/>
      <c r="BOG86"/>
      <c r="BOH86"/>
      <c r="BOI86"/>
      <c r="BOJ86"/>
      <c r="BOK86"/>
      <c r="BOL86"/>
      <c r="BOM86"/>
      <c r="BON86"/>
      <c r="BOO86"/>
      <c r="BOP86"/>
      <c r="BOQ86"/>
      <c r="BOR86"/>
      <c r="BOS86"/>
      <c r="BOT86"/>
      <c r="BOU86"/>
      <c r="BOV86"/>
      <c r="BOW86"/>
      <c r="BOX86"/>
      <c r="BOY86"/>
      <c r="BOZ86"/>
      <c r="BPA86"/>
      <c r="BPB86"/>
      <c r="BPC86"/>
      <c r="BPD86"/>
      <c r="BPE86"/>
      <c r="BPF86"/>
      <c r="BPG86"/>
      <c r="BPH86"/>
      <c r="BPI86"/>
      <c r="BPJ86"/>
      <c r="BPK86"/>
      <c r="BPL86"/>
      <c r="BPM86"/>
      <c r="BPN86"/>
      <c r="BPO86"/>
      <c r="BPP86"/>
      <c r="BPQ86"/>
      <c r="BPR86"/>
      <c r="BPS86"/>
      <c r="BPT86"/>
      <c r="BPU86"/>
      <c r="BPV86"/>
      <c r="BPW86"/>
      <c r="BPX86"/>
      <c r="BPY86"/>
      <c r="BPZ86"/>
      <c r="BQA86"/>
      <c r="BQB86"/>
      <c r="BQC86"/>
      <c r="BQD86"/>
      <c r="BQE86"/>
      <c r="BQF86"/>
      <c r="BQG86"/>
      <c r="BQH86"/>
      <c r="BQI86"/>
      <c r="BQJ86"/>
      <c r="BQK86"/>
      <c r="BQL86"/>
      <c r="BQM86"/>
      <c r="BQN86"/>
      <c r="BQO86"/>
      <c r="BQP86"/>
      <c r="BQQ86"/>
      <c r="BQR86"/>
      <c r="BQS86"/>
      <c r="BQT86"/>
      <c r="BQU86"/>
      <c r="BQV86"/>
      <c r="BQW86"/>
      <c r="BQX86"/>
      <c r="BQY86"/>
      <c r="BQZ86"/>
      <c r="BRA86"/>
      <c r="BRB86"/>
      <c r="BRC86"/>
      <c r="BRD86"/>
      <c r="BRE86"/>
      <c r="BRF86"/>
      <c r="BRG86"/>
      <c r="BRH86"/>
      <c r="BRI86"/>
      <c r="BRJ86"/>
      <c r="BRK86"/>
      <c r="BRL86"/>
      <c r="BRM86"/>
      <c r="BRN86"/>
      <c r="BRO86"/>
      <c r="BRP86"/>
      <c r="BRQ86"/>
      <c r="BRR86"/>
      <c r="BRS86"/>
      <c r="BRT86"/>
      <c r="BRU86"/>
      <c r="BRV86"/>
      <c r="BRW86"/>
      <c r="BRX86"/>
      <c r="BRY86"/>
      <c r="BRZ86"/>
      <c r="BSA86"/>
      <c r="BSB86"/>
      <c r="BSC86"/>
      <c r="BSD86"/>
      <c r="BSE86"/>
      <c r="BSF86"/>
      <c r="BSG86"/>
      <c r="BSH86"/>
      <c r="BSI86"/>
      <c r="BSJ86"/>
      <c r="BSK86"/>
      <c r="BSL86"/>
      <c r="BSM86"/>
      <c r="BSN86"/>
      <c r="BSO86"/>
      <c r="BSP86"/>
      <c r="BSQ86"/>
      <c r="BSR86"/>
      <c r="BSS86"/>
      <c r="BST86"/>
      <c r="BSU86"/>
      <c r="BSV86"/>
      <c r="BSW86"/>
      <c r="BSX86"/>
      <c r="BSY86"/>
      <c r="BSZ86"/>
      <c r="BTA86"/>
      <c r="BTB86"/>
      <c r="BTC86"/>
      <c r="BTD86"/>
      <c r="BTE86"/>
      <c r="BTF86"/>
      <c r="BTG86"/>
      <c r="BTH86"/>
      <c r="BTI86"/>
      <c r="BTJ86"/>
      <c r="BTK86"/>
      <c r="BTL86"/>
      <c r="BTM86"/>
      <c r="BTN86"/>
      <c r="BTO86"/>
      <c r="BTP86"/>
      <c r="BTQ86"/>
      <c r="BTR86"/>
      <c r="BTS86"/>
      <c r="BTT86"/>
      <c r="BTU86"/>
      <c r="BTV86"/>
      <c r="BTW86"/>
      <c r="BTX86"/>
      <c r="BTY86"/>
      <c r="BTZ86"/>
      <c r="BUA86"/>
      <c r="BUB86"/>
      <c r="BUC86"/>
      <c r="BUD86"/>
      <c r="BUE86"/>
      <c r="BUF86"/>
      <c r="BUG86"/>
      <c r="BUH86"/>
      <c r="BUI86"/>
      <c r="BUJ86"/>
      <c r="BUK86"/>
      <c r="BUL86"/>
      <c r="BUM86"/>
      <c r="BUN86"/>
      <c r="BUO86"/>
      <c r="BUP86"/>
      <c r="BUQ86"/>
      <c r="BUR86"/>
      <c r="BUS86"/>
      <c r="BUT86"/>
      <c r="BUU86"/>
      <c r="BUV86"/>
      <c r="BUW86"/>
      <c r="BUX86"/>
      <c r="BUY86"/>
      <c r="BUZ86"/>
      <c r="BVA86"/>
      <c r="BVB86"/>
      <c r="BVC86"/>
      <c r="BVD86"/>
      <c r="BVE86"/>
      <c r="BVF86"/>
      <c r="BVG86"/>
      <c r="BVH86"/>
      <c r="BVI86"/>
      <c r="BVJ86"/>
      <c r="BVK86"/>
      <c r="BVL86"/>
      <c r="BVM86"/>
      <c r="BVN86"/>
      <c r="BVO86"/>
      <c r="BVP86"/>
      <c r="BVQ86"/>
      <c r="BVR86"/>
      <c r="BVS86"/>
      <c r="BVT86"/>
      <c r="BVU86"/>
      <c r="BVV86"/>
      <c r="BVW86"/>
      <c r="BVX86"/>
      <c r="BVY86"/>
      <c r="BVZ86"/>
      <c r="BWA86"/>
      <c r="BWB86"/>
      <c r="BWC86"/>
      <c r="BWD86"/>
      <c r="BWE86"/>
      <c r="BWF86"/>
      <c r="BWG86"/>
      <c r="BWH86"/>
      <c r="BWI86"/>
      <c r="BWJ86"/>
      <c r="BWK86"/>
      <c r="BWL86"/>
      <c r="BWM86"/>
      <c r="BWN86"/>
      <c r="BWO86"/>
      <c r="BWP86"/>
      <c r="BWQ86"/>
      <c r="BWR86"/>
      <c r="BWS86"/>
      <c r="BWT86"/>
      <c r="BWU86"/>
      <c r="BWV86"/>
      <c r="BWW86"/>
      <c r="BWX86"/>
      <c r="BWY86"/>
      <c r="BWZ86"/>
      <c r="BXA86"/>
      <c r="BXB86"/>
      <c r="BXC86"/>
      <c r="BXD86"/>
      <c r="BXE86"/>
      <c r="BXF86"/>
      <c r="BXG86"/>
      <c r="BXH86"/>
      <c r="BXI86"/>
      <c r="BXJ86"/>
      <c r="BXK86"/>
      <c r="BXL86"/>
      <c r="BXM86"/>
      <c r="BXN86"/>
      <c r="BXO86"/>
      <c r="BXP86"/>
      <c r="BXQ86"/>
      <c r="BXR86"/>
      <c r="BXS86"/>
      <c r="BXT86"/>
      <c r="BXU86"/>
      <c r="BXV86"/>
      <c r="BXW86"/>
      <c r="BXX86"/>
      <c r="BXY86"/>
      <c r="BXZ86"/>
      <c r="BYA86"/>
      <c r="BYB86"/>
      <c r="BYC86"/>
      <c r="BYD86"/>
      <c r="BYE86"/>
      <c r="BYF86"/>
      <c r="BYG86"/>
      <c r="BYH86"/>
      <c r="BYI86"/>
      <c r="BYJ86"/>
      <c r="BYK86"/>
      <c r="BYL86"/>
      <c r="BYM86"/>
      <c r="BYN86"/>
      <c r="BYO86"/>
      <c r="BYP86"/>
      <c r="BYQ86"/>
      <c r="BYR86"/>
      <c r="BYS86"/>
      <c r="BYT86"/>
      <c r="BYU86"/>
      <c r="BYV86"/>
      <c r="BYW86"/>
      <c r="BYX86"/>
      <c r="BYY86"/>
      <c r="BYZ86"/>
      <c r="BZA86"/>
      <c r="BZB86"/>
      <c r="BZC86"/>
      <c r="BZD86"/>
      <c r="BZE86"/>
      <c r="BZF86"/>
      <c r="BZG86"/>
      <c r="BZH86"/>
      <c r="BZI86"/>
      <c r="BZJ86"/>
      <c r="BZK86"/>
      <c r="BZL86"/>
      <c r="BZM86"/>
      <c r="BZN86"/>
      <c r="BZO86"/>
      <c r="BZP86"/>
      <c r="BZQ86"/>
      <c r="BZR86"/>
      <c r="BZS86"/>
      <c r="BZT86"/>
      <c r="BZU86"/>
      <c r="BZV86"/>
      <c r="BZW86"/>
      <c r="BZX86"/>
      <c r="BZY86"/>
      <c r="BZZ86"/>
      <c r="CAA86"/>
      <c r="CAB86"/>
      <c r="CAC86"/>
      <c r="CAD86"/>
      <c r="CAE86"/>
      <c r="CAF86"/>
      <c r="CAG86"/>
      <c r="CAH86"/>
      <c r="CAI86"/>
      <c r="CAJ86"/>
      <c r="CAK86"/>
      <c r="CAL86"/>
      <c r="CAM86"/>
      <c r="CAN86"/>
      <c r="CAO86"/>
      <c r="CAP86"/>
      <c r="CAQ86"/>
      <c r="CAR86"/>
      <c r="CAS86"/>
      <c r="CAT86"/>
      <c r="CAU86"/>
      <c r="CAV86"/>
      <c r="CAW86"/>
      <c r="CAX86"/>
      <c r="CAY86"/>
      <c r="CAZ86"/>
      <c r="CBA86"/>
      <c r="CBB86"/>
      <c r="CBC86"/>
      <c r="CBD86"/>
      <c r="CBE86"/>
      <c r="CBF86"/>
      <c r="CBG86"/>
      <c r="CBH86"/>
      <c r="CBI86"/>
      <c r="CBJ86"/>
      <c r="CBK86"/>
      <c r="CBL86"/>
      <c r="CBM86"/>
      <c r="CBN86"/>
      <c r="CBO86"/>
      <c r="CBP86"/>
      <c r="CBQ86"/>
      <c r="CBR86"/>
      <c r="CBS86"/>
      <c r="CBT86"/>
      <c r="CBU86"/>
      <c r="CBV86"/>
      <c r="CBW86"/>
      <c r="CBX86"/>
      <c r="CBY86"/>
      <c r="CBZ86"/>
      <c r="CCA86"/>
      <c r="CCB86"/>
      <c r="CCC86"/>
      <c r="CCD86"/>
      <c r="CCE86"/>
      <c r="CCF86"/>
      <c r="CCG86"/>
      <c r="CCH86"/>
      <c r="CCI86"/>
      <c r="CCJ86"/>
      <c r="CCK86"/>
      <c r="CCL86"/>
      <c r="CCM86"/>
      <c r="CCN86"/>
      <c r="CCO86"/>
      <c r="CCP86"/>
      <c r="CCQ86"/>
      <c r="CCR86"/>
      <c r="CCS86"/>
      <c r="CCT86"/>
      <c r="CCU86"/>
      <c r="CCV86"/>
      <c r="CCW86"/>
      <c r="CCX86"/>
      <c r="CCY86"/>
      <c r="CCZ86"/>
      <c r="CDA86"/>
      <c r="CDB86"/>
      <c r="CDC86"/>
      <c r="CDD86"/>
      <c r="CDE86"/>
      <c r="CDF86"/>
      <c r="CDG86"/>
      <c r="CDH86"/>
      <c r="CDI86"/>
      <c r="CDJ86"/>
      <c r="CDK86"/>
      <c r="CDL86"/>
      <c r="CDM86"/>
      <c r="CDN86"/>
      <c r="CDO86"/>
      <c r="CDP86"/>
      <c r="CDQ86"/>
      <c r="CDR86"/>
      <c r="CDS86"/>
      <c r="CDT86"/>
      <c r="CDU86"/>
      <c r="CDV86"/>
      <c r="CDW86"/>
      <c r="CDX86"/>
      <c r="CDY86"/>
      <c r="CDZ86"/>
      <c r="CEA86"/>
      <c r="CEB86"/>
      <c r="CEC86"/>
      <c r="CED86"/>
      <c r="CEE86"/>
      <c r="CEF86"/>
      <c r="CEG86"/>
      <c r="CEH86"/>
      <c r="CEI86"/>
      <c r="CEJ86"/>
      <c r="CEK86"/>
      <c r="CEL86"/>
      <c r="CEM86"/>
      <c r="CEN86"/>
      <c r="CEO86"/>
      <c r="CEP86"/>
      <c r="CEQ86"/>
      <c r="CER86"/>
      <c r="CES86"/>
      <c r="CET86"/>
      <c r="CEU86"/>
      <c r="CEV86"/>
      <c r="CEW86"/>
      <c r="CEX86"/>
      <c r="CEY86"/>
      <c r="CEZ86"/>
      <c r="CFA86"/>
      <c r="CFB86"/>
      <c r="CFC86"/>
      <c r="CFD86"/>
      <c r="CFE86"/>
      <c r="CFF86"/>
      <c r="CFG86"/>
      <c r="CFH86"/>
      <c r="CFI86"/>
      <c r="CFJ86"/>
      <c r="CFK86"/>
      <c r="CFL86"/>
      <c r="CFM86"/>
      <c r="CFN86"/>
      <c r="CFO86"/>
      <c r="CFP86"/>
      <c r="CFQ86"/>
      <c r="CFR86"/>
      <c r="CFS86"/>
      <c r="CFT86"/>
      <c r="CFU86"/>
      <c r="CFV86"/>
      <c r="CFW86"/>
      <c r="CFX86"/>
      <c r="CFY86"/>
      <c r="CFZ86"/>
      <c r="CGA86"/>
      <c r="CGB86"/>
      <c r="CGC86"/>
      <c r="CGD86"/>
      <c r="CGE86"/>
      <c r="CGF86"/>
      <c r="CGG86"/>
      <c r="CGH86"/>
      <c r="CGI86"/>
      <c r="CGJ86"/>
      <c r="CGK86"/>
      <c r="CGL86"/>
      <c r="CGM86"/>
      <c r="CGN86"/>
      <c r="CGO86"/>
      <c r="CGP86"/>
      <c r="CGQ86"/>
      <c r="CGR86"/>
      <c r="CGS86"/>
      <c r="CGT86"/>
      <c r="CGU86"/>
      <c r="CGV86"/>
      <c r="CGW86"/>
      <c r="CGX86"/>
      <c r="CGY86"/>
      <c r="CGZ86"/>
      <c r="CHA86"/>
      <c r="CHB86"/>
      <c r="CHC86"/>
      <c r="CHD86"/>
      <c r="CHE86"/>
      <c r="CHF86"/>
      <c r="CHG86"/>
      <c r="CHH86"/>
      <c r="CHI86"/>
      <c r="CHJ86"/>
      <c r="CHK86"/>
      <c r="CHL86"/>
      <c r="CHM86"/>
      <c r="CHN86"/>
      <c r="CHO86"/>
      <c r="CHP86"/>
      <c r="CHQ86"/>
      <c r="CHR86"/>
      <c r="CHS86"/>
      <c r="CHT86"/>
      <c r="CHU86"/>
      <c r="CHV86"/>
      <c r="CHW86"/>
      <c r="CHX86"/>
      <c r="CHY86"/>
      <c r="CHZ86"/>
      <c r="CIA86"/>
      <c r="CIB86"/>
      <c r="CIC86"/>
      <c r="CID86"/>
      <c r="CIE86"/>
      <c r="CIF86"/>
      <c r="CIG86"/>
      <c r="CIH86"/>
      <c r="CII86"/>
      <c r="CIJ86"/>
      <c r="CIK86"/>
      <c r="CIL86"/>
      <c r="CIM86"/>
      <c r="CIN86"/>
      <c r="CIO86"/>
      <c r="CIP86"/>
      <c r="CIQ86"/>
      <c r="CIR86"/>
      <c r="CIS86"/>
      <c r="CIT86"/>
      <c r="CIU86"/>
      <c r="CIV86"/>
      <c r="CIW86"/>
      <c r="CIX86"/>
      <c r="CIY86"/>
      <c r="CIZ86"/>
      <c r="CJA86"/>
      <c r="CJB86"/>
      <c r="CJC86"/>
      <c r="CJD86"/>
      <c r="CJE86"/>
      <c r="CJF86"/>
      <c r="CJG86"/>
      <c r="CJH86"/>
      <c r="CJI86"/>
      <c r="CJJ86"/>
      <c r="CJK86"/>
      <c r="CJL86"/>
      <c r="CJM86"/>
      <c r="CJN86"/>
      <c r="CJO86"/>
      <c r="CJP86"/>
      <c r="CJQ86"/>
      <c r="CJR86"/>
      <c r="CJS86"/>
      <c r="CJT86"/>
      <c r="CJU86"/>
      <c r="CJV86"/>
      <c r="CJW86"/>
      <c r="CJX86"/>
      <c r="CJY86"/>
      <c r="CJZ86"/>
      <c r="CKA86"/>
      <c r="CKB86"/>
      <c r="CKC86"/>
      <c r="CKD86"/>
      <c r="CKE86"/>
      <c r="CKF86"/>
      <c r="CKG86"/>
      <c r="CKH86"/>
      <c r="CKI86"/>
      <c r="CKJ86"/>
      <c r="CKK86"/>
      <c r="CKL86"/>
      <c r="CKM86"/>
      <c r="CKN86"/>
      <c r="CKO86"/>
      <c r="CKP86"/>
      <c r="CKQ86"/>
      <c r="CKR86"/>
      <c r="CKS86"/>
      <c r="CKT86"/>
      <c r="CKU86"/>
      <c r="CKV86"/>
      <c r="CKW86"/>
      <c r="CKX86"/>
      <c r="CKY86"/>
      <c r="CKZ86"/>
      <c r="CLA86"/>
      <c r="CLB86"/>
      <c r="CLC86"/>
      <c r="CLD86"/>
      <c r="CLE86"/>
      <c r="CLF86"/>
      <c r="CLG86"/>
      <c r="CLH86"/>
      <c r="CLI86"/>
      <c r="CLJ86"/>
      <c r="CLK86"/>
      <c r="CLL86"/>
      <c r="CLM86"/>
      <c r="CLN86"/>
      <c r="CLO86"/>
      <c r="CLP86"/>
      <c r="CLQ86"/>
      <c r="CLR86"/>
      <c r="CLS86"/>
      <c r="CLT86"/>
      <c r="CLU86"/>
      <c r="CLV86"/>
      <c r="CLW86"/>
      <c r="CLX86"/>
      <c r="CLY86"/>
      <c r="CLZ86"/>
      <c r="CMA86"/>
      <c r="CMB86"/>
      <c r="CMC86"/>
      <c r="CMD86"/>
      <c r="CME86"/>
      <c r="CMF86"/>
      <c r="CMG86"/>
      <c r="CMH86"/>
      <c r="CMI86"/>
      <c r="CMJ86"/>
      <c r="CMK86"/>
      <c r="CML86"/>
      <c r="CMM86"/>
      <c r="CMN86"/>
      <c r="CMO86"/>
      <c r="CMP86"/>
      <c r="CMQ86"/>
      <c r="CMR86"/>
      <c r="CMS86"/>
      <c r="CMT86"/>
      <c r="CMU86"/>
      <c r="CMV86"/>
      <c r="CMW86"/>
      <c r="CMX86"/>
      <c r="CMY86"/>
      <c r="CMZ86"/>
      <c r="CNA86"/>
      <c r="CNB86"/>
      <c r="CNC86"/>
      <c r="CND86"/>
      <c r="CNE86"/>
      <c r="CNF86"/>
      <c r="CNG86"/>
      <c r="CNH86"/>
      <c r="CNI86"/>
      <c r="CNJ86"/>
      <c r="CNK86"/>
      <c r="CNL86"/>
      <c r="CNM86"/>
      <c r="CNN86"/>
      <c r="CNO86"/>
      <c r="CNP86"/>
      <c r="CNQ86"/>
      <c r="CNR86"/>
      <c r="CNS86"/>
      <c r="CNT86"/>
      <c r="CNU86"/>
      <c r="CNV86"/>
      <c r="CNW86"/>
      <c r="CNX86"/>
      <c r="CNY86"/>
      <c r="CNZ86"/>
      <c r="COA86"/>
      <c r="COB86"/>
      <c r="COC86"/>
      <c r="COD86"/>
      <c r="COE86"/>
      <c r="COF86"/>
      <c r="COG86"/>
      <c r="COH86"/>
      <c r="COI86"/>
      <c r="COJ86"/>
      <c r="COK86"/>
      <c r="COL86"/>
      <c r="COM86"/>
      <c r="CON86"/>
      <c r="COO86"/>
      <c r="COP86"/>
      <c r="COQ86"/>
      <c r="COR86"/>
      <c r="COS86"/>
      <c r="COT86"/>
      <c r="COU86"/>
      <c r="COV86"/>
      <c r="COW86"/>
      <c r="COX86"/>
      <c r="COY86"/>
      <c r="COZ86"/>
      <c r="CPA86"/>
      <c r="CPB86"/>
      <c r="CPC86"/>
      <c r="CPD86"/>
      <c r="CPE86"/>
      <c r="CPF86"/>
      <c r="CPG86"/>
      <c r="CPH86"/>
      <c r="CPI86"/>
      <c r="CPJ86"/>
      <c r="CPK86"/>
      <c r="CPL86"/>
      <c r="CPM86"/>
      <c r="CPN86"/>
      <c r="CPO86"/>
      <c r="CPP86"/>
      <c r="CPQ86"/>
      <c r="CPR86"/>
      <c r="CPS86"/>
      <c r="CPT86"/>
      <c r="CPU86"/>
      <c r="CPV86"/>
      <c r="CPW86"/>
      <c r="CPX86"/>
      <c r="CPY86"/>
      <c r="CPZ86"/>
      <c r="CQA86"/>
      <c r="CQB86"/>
      <c r="CQC86"/>
      <c r="CQD86"/>
      <c r="CQE86"/>
      <c r="CQF86"/>
      <c r="CQG86"/>
      <c r="CQH86"/>
      <c r="CQI86"/>
      <c r="CQJ86"/>
      <c r="CQK86"/>
      <c r="CQL86"/>
      <c r="CQM86"/>
      <c r="CQN86"/>
      <c r="CQO86"/>
      <c r="CQP86"/>
      <c r="CQQ86"/>
      <c r="CQR86"/>
      <c r="CQS86"/>
      <c r="CQT86"/>
      <c r="CQU86"/>
      <c r="CQV86"/>
      <c r="CQW86"/>
      <c r="CQX86"/>
      <c r="CQY86"/>
      <c r="CQZ86"/>
      <c r="CRA86"/>
      <c r="CRB86"/>
      <c r="CRC86"/>
      <c r="CRD86"/>
      <c r="CRE86"/>
      <c r="CRF86"/>
      <c r="CRG86"/>
      <c r="CRH86"/>
      <c r="CRI86"/>
    </row>
    <row r="87" spans="1:2505" s="28" customFormat="1" ht="18" customHeight="1" x14ac:dyDescent="0.25">
      <c r="A87" s="13"/>
      <c r="B87" s="358" t="s">
        <v>25</v>
      </c>
      <c r="C87" s="59" t="s">
        <v>14</v>
      </c>
      <c r="D87" s="83">
        <v>0</v>
      </c>
      <c r="E87" s="83">
        <v>0</v>
      </c>
      <c r="F87" s="13"/>
      <c r="G87" s="358" t="s">
        <v>25</v>
      </c>
      <c r="H87" s="59" t="s">
        <v>14</v>
      </c>
      <c r="I87" s="78">
        <v>0</v>
      </c>
      <c r="J87" s="78">
        <f t="shared" si="21"/>
        <v>0</v>
      </c>
      <c r="K87" s="78">
        <f t="shared" si="11"/>
        <v>0</v>
      </c>
      <c r="L87"/>
      <c r="M87" s="78">
        <v>0</v>
      </c>
      <c r="N87" s="81">
        <v>0</v>
      </c>
      <c r="O87" s="81">
        <v>0</v>
      </c>
      <c r="P87" s="33">
        <f t="shared" si="18"/>
        <v>76770</v>
      </c>
      <c r="Q87" s="33" t="e">
        <f t="shared" si="18"/>
        <v>#REF!</v>
      </c>
      <c r="R87" s="33" t="e">
        <f t="shared" si="18"/>
        <v>#REF!</v>
      </c>
      <c r="S87"/>
      <c r="T87"/>
      <c r="U87">
        <v>0</v>
      </c>
      <c r="V87">
        <v>0</v>
      </c>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c r="AMG87"/>
      <c r="AMH87"/>
      <c r="AMI87"/>
      <c r="AMJ87"/>
      <c r="AMK87"/>
      <c r="AML87"/>
      <c r="AMM87"/>
      <c r="AMN87"/>
      <c r="AMO87"/>
      <c r="AMP87"/>
      <c r="AMQ87"/>
      <c r="AMR87"/>
      <c r="AMS87"/>
      <c r="AMT87"/>
      <c r="AMU87"/>
      <c r="AMV87"/>
      <c r="AMW87"/>
      <c r="AMX87"/>
      <c r="AMY87"/>
      <c r="AMZ87"/>
      <c r="ANA87"/>
      <c r="ANB87"/>
      <c r="ANC87"/>
      <c r="AND87"/>
      <c r="ANE87"/>
      <c r="ANF87"/>
      <c r="ANG87"/>
      <c r="ANH87"/>
      <c r="ANI87"/>
      <c r="ANJ87"/>
      <c r="ANK87"/>
      <c r="ANL87"/>
      <c r="ANM87"/>
      <c r="ANN87"/>
      <c r="ANO87"/>
      <c r="ANP87"/>
      <c r="ANQ87"/>
      <c r="ANR87"/>
      <c r="ANS87"/>
      <c r="ANT87"/>
      <c r="ANU87"/>
      <c r="ANV87"/>
      <c r="ANW87"/>
      <c r="ANX87"/>
      <c r="ANY87"/>
      <c r="ANZ87"/>
      <c r="AOA87"/>
      <c r="AOB87"/>
      <c r="AOC87"/>
      <c r="AOD87"/>
      <c r="AOE87"/>
      <c r="AOF87"/>
      <c r="AOG87"/>
      <c r="AOH87"/>
      <c r="AOI87"/>
      <c r="AOJ87"/>
      <c r="AOK87"/>
      <c r="AOL87"/>
      <c r="AOM87"/>
      <c r="AON87"/>
      <c r="AOO87"/>
      <c r="AOP87"/>
      <c r="AOQ87"/>
      <c r="AOR87"/>
      <c r="AOS87"/>
      <c r="AOT87"/>
      <c r="AOU87"/>
      <c r="AOV87"/>
      <c r="AOW87"/>
      <c r="AOX87"/>
      <c r="AOY87"/>
      <c r="AOZ87"/>
      <c r="APA87"/>
      <c r="APB87"/>
      <c r="APC87"/>
      <c r="APD87"/>
      <c r="APE87"/>
      <c r="APF87"/>
      <c r="APG87"/>
      <c r="APH87"/>
      <c r="API87"/>
      <c r="APJ87"/>
      <c r="APK87"/>
      <c r="APL87"/>
      <c r="APM87"/>
      <c r="APN87"/>
      <c r="APO87"/>
      <c r="APP87"/>
      <c r="APQ87"/>
      <c r="APR87"/>
      <c r="APS87"/>
      <c r="APT87"/>
      <c r="APU87"/>
      <c r="APV87"/>
      <c r="APW87"/>
      <c r="APX87"/>
      <c r="APY87"/>
      <c r="APZ87"/>
      <c r="AQA87"/>
      <c r="AQB87"/>
      <c r="AQC87"/>
      <c r="AQD87"/>
      <c r="AQE87"/>
      <c r="AQF87"/>
      <c r="AQG87"/>
      <c r="AQH87"/>
      <c r="AQI87"/>
      <c r="AQJ87"/>
      <c r="AQK87"/>
      <c r="AQL87"/>
      <c r="AQM87"/>
      <c r="AQN87"/>
      <c r="AQO87"/>
      <c r="AQP87"/>
      <c r="AQQ87"/>
      <c r="AQR87"/>
      <c r="AQS87"/>
      <c r="AQT87"/>
      <c r="AQU87"/>
      <c r="AQV87"/>
      <c r="AQW87"/>
      <c r="AQX87"/>
      <c r="AQY87"/>
      <c r="AQZ87"/>
      <c r="ARA87"/>
      <c r="ARB87"/>
      <c r="ARC87"/>
      <c r="ARD87"/>
      <c r="ARE87"/>
      <c r="ARF87"/>
      <c r="ARG87"/>
      <c r="ARH87"/>
      <c r="ARI87"/>
      <c r="ARJ87"/>
      <c r="ARK87"/>
      <c r="ARL87"/>
      <c r="ARM87"/>
      <c r="ARN87"/>
      <c r="ARO87"/>
      <c r="ARP87"/>
      <c r="ARQ87"/>
      <c r="ARR87"/>
      <c r="ARS87"/>
      <c r="ART87"/>
      <c r="ARU87"/>
      <c r="ARV87"/>
      <c r="ARW87"/>
      <c r="ARX87"/>
      <c r="ARY87"/>
      <c r="ARZ87"/>
      <c r="ASA87"/>
      <c r="ASB87"/>
      <c r="ASC87"/>
      <c r="ASD87"/>
      <c r="ASE87"/>
      <c r="ASF87"/>
      <c r="ASG87"/>
      <c r="ASH87"/>
      <c r="ASI87"/>
      <c r="ASJ87"/>
      <c r="ASK87"/>
      <c r="ASL87"/>
      <c r="ASM87"/>
      <c r="ASN87"/>
      <c r="ASO87"/>
      <c r="ASP87"/>
      <c r="ASQ87"/>
      <c r="ASR87"/>
      <c r="ASS87"/>
      <c r="AST87"/>
      <c r="ASU87"/>
      <c r="ASV87"/>
      <c r="ASW87"/>
      <c r="ASX87"/>
      <c r="ASY87"/>
      <c r="ASZ87"/>
      <c r="ATA87"/>
      <c r="ATB87"/>
      <c r="ATC87"/>
      <c r="ATD87"/>
      <c r="ATE87"/>
      <c r="ATF87"/>
      <c r="ATG87"/>
      <c r="ATH87"/>
      <c r="ATI87"/>
      <c r="ATJ87"/>
      <c r="ATK87"/>
      <c r="ATL87"/>
      <c r="ATM87"/>
      <c r="ATN87"/>
      <c r="ATO87"/>
      <c r="ATP87"/>
      <c r="ATQ87"/>
      <c r="ATR87"/>
      <c r="ATS87"/>
      <c r="ATT87"/>
      <c r="ATU87"/>
      <c r="ATV87"/>
      <c r="ATW87"/>
      <c r="ATX87"/>
      <c r="ATY87"/>
      <c r="ATZ87"/>
      <c r="AUA87"/>
      <c r="AUB87"/>
      <c r="AUC87"/>
      <c r="AUD87"/>
      <c r="AUE87"/>
      <c r="AUF87"/>
      <c r="AUG87"/>
      <c r="AUH87"/>
      <c r="AUI87"/>
      <c r="AUJ87"/>
      <c r="AUK87"/>
      <c r="AUL87"/>
      <c r="AUM87"/>
      <c r="AUN87"/>
      <c r="AUO87"/>
      <c r="AUP87"/>
      <c r="AUQ87"/>
      <c r="AUR87"/>
      <c r="AUS87"/>
      <c r="AUT87"/>
      <c r="AUU87"/>
      <c r="AUV87"/>
      <c r="AUW87"/>
      <c r="AUX87"/>
      <c r="AUY87"/>
      <c r="AUZ87"/>
      <c r="AVA87"/>
      <c r="AVB87"/>
      <c r="AVC87"/>
      <c r="AVD87"/>
      <c r="AVE87"/>
      <c r="AVF87"/>
      <c r="AVG87"/>
      <c r="AVH87"/>
      <c r="AVI87"/>
      <c r="AVJ87"/>
      <c r="AVK87"/>
      <c r="AVL87"/>
      <c r="AVM87"/>
      <c r="AVN87"/>
      <c r="AVO87"/>
      <c r="AVP87"/>
      <c r="AVQ87"/>
      <c r="AVR87"/>
      <c r="AVS87"/>
      <c r="AVT87"/>
      <c r="AVU87"/>
      <c r="AVV87"/>
      <c r="AVW87"/>
      <c r="AVX87"/>
      <c r="AVY87"/>
      <c r="AVZ87"/>
      <c r="AWA87"/>
      <c r="AWB87"/>
      <c r="AWC87"/>
      <c r="AWD87"/>
      <c r="AWE87"/>
      <c r="AWF87"/>
      <c r="AWG87"/>
      <c r="AWH87"/>
      <c r="AWI87"/>
      <c r="AWJ87"/>
      <c r="AWK87"/>
      <c r="AWL87"/>
      <c r="AWM87"/>
      <c r="AWN87"/>
      <c r="AWO87"/>
      <c r="AWP87"/>
      <c r="AWQ87"/>
      <c r="AWR87"/>
      <c r="AWS87"/>
      <c r="AWT87"/>
      <c r="AWU87"/>
      <c r="AWV87"/>
      <c r="AWW87"/>
      <c r="AWX87"/>
      <c r="AWY87"/>
      <c r="AWZ87"/>
      <c r="AXA87"/>
      <c r="AXB87"/>
      <c r="AXC87"/>
      <c r="AXD87"/>
      <c r="AXE87"/>
      <c r="AXF87"/>
      <c r="AXG87"/>
      <c r="AXH87"/>
      <c r="AXI87"/>
      <c r="AXJ87"/>
      <c r="AXK87"/>
      <c r="AXL87"/>
      <c r="AXM87"/>
      <c r="AXN87"/>
      <c r="AXO87"/>
      <c r="AXP87"/>
      <c r="AXQ87"/>
      <c r="AXR87"/>
      <c r="AXS87"/>
      <c r="AXT87"/>
      <c r="AXU87"/>
      <c r="AXV87"/>
      <c r="AXW87"/>
      <c r="AXX87"/>
      <c r="AXY87"/>
      <c r="AXZ87"/>
      <c r="AYA87"/>
      <c r="AYB87"/>
      <c r="AYC87"/>
      <c r="AYD87"/>
      <c r="AYE87"/>
      <c r="AYF87"/>
      <c r="AYG87"/>
      <c r="AYH87"/>
      <c r="AYI87"/>
      <c r="AYJ87"/>
      <c r="AYK87"/>
      <c r="AYL87"/>
      <c r="AYM87"/>
      <c r="AYN87"/>
      <c r="AYO87"/>
      <c r="AYP87"/>
      <c r="AYQ87"/>
      <c r="AYR87"/>
      <c r="AYS87"/>
      <c r="AYT87"/>
      <c r="AYU87"/>
      <c r="AYV87"/>
      <c r="AYW87"/>
      <c r="AYX87"/>
      <c r="AYY87"/>
      <c r="AYZ87"/>
      <c r="AZA87"/>
      <c r="AZB87"/>
      <c r="AZC87"/>
      <c r="AZD87"/>
      <c r="AZE87"/>
      <c r="AZF87"/>
      <c r="AZG87"/>
      <c r="AZH87"/>
      <c r="AZI87"/>
      <c r="AZJ87"/>
      <c r="AZK87"/>
      <c r="AZL87"/>
      <c r="AZM87"/>
      <c r="AZN87"/>
      <c r="AZO87"/>
      <c r="AZP87"/>
      <c r="AZQ87"/>
      <c r="AZR87"/>
      <c r="AZS87"/>
      <c r="AZT87"/>
      <c r="AZU87"/>
      <c r="AZV87"/>
      <c r="AZW87"/>
      <c r="AZX87"/>
      <c r="AZY87"/>
      <c r="AZZ87"/>
      <c r="BAA87"/>
      <c r="BAB87"/>
      <c r="BAC87"/>
      <c r="BAD87"/>
      <c r="BAE87"/>
      <c r="BAF87"/>
      <c r="BAG87"/>
      <c r="BAH87"/>
      <c r="BAI87"/>
      <c r="BAJ87"/>
      <c r="BAK87"/>
      <c r="BAL87"/>
      <c r="BAM87"/>
      <c r="BAN87"/>
      <c r="BAO87"/>
      <c r="BAP87"/>
      <c r="BAQ87"/>
      <c r="BAR87"/>
      <c r="BAS87"/>
      <c r="BAT87"/>
      <c r="BAU87"/>
      <c r="BAV87"/>
      <c r="BAW87"/>
      <c r="BAX87"/>
      <c r="BAY87"/>
      <c r="BAZ87"/>
      <c r="BBA87"/>
      <c r="BBB87"/>
      <c r="BBC87"/>
      <c r="BBD87"/>
      <c r="BBE87"/>
      <c r="BBF87"/>
      <c r="BBG87"/>
      <c r="BBH87"/>
      <c r="BBI87"/>
      <c r="BBJ87"/>
      <c r="BBK87"/>
      <c r="BBL87"/>
      <c r="BBM87"/>
      <c r="BBN87"/>
      <c r="BBO87"/>
      <c r="BBP87"/>
      <c r="BBQ87"/>
      <c r="BBR87"/>
      <c r="BBS87"/>
      <c r="BBT87"/>
      <c r="BBU87"/>
      <c r="BBV87"/>
      <c r="BBW87"/>
      <c r="BBX87"/>
      <c r="BBY87"/>
      <c r="BBZ87"/>
      <c r="BCA87"/>
      <c r="BCB87"/>
      <c r="BCC87"/>
      <c r="BCD87"/>
      <c r="BCE87"/>
      <c r="BCF87"/>
      <c r="BCG87"/>
      <c r="BCH87"/>
      <c r="BCI87"/>
      <c r="BCJ87"/>
      <c r="BCK87"/>
      <c r="BCL87"/>
      <c r="BCM87"/>
      <c r="BCN87"/>
      <c r="BCO87"/>
      <c r="BCP87"/>
      <c r="BCQ87"/>
      <c r="BCR87"/>
      <c r="BCS87"/>
      <c r="BCT87"/>
      <c r="BCU87"/>
      <c r="BCV87"/>
      <c r="BCW87"/>
      <c r="BCX87"/>
      <c r="BCY87"/>
      <c r="BCZ87"/>
      <c r="BDA87"/>
      <c r="BDB87"/>
      <c r="BDC87"/>
      <c r="BDD87"/>
      <c r="BDE87"/>
      <c r="BDF87"/>
      <c r="BDG87"/>
      <c r="BDH87"/>
      <c r="BDI87"/>
      <c r="BDJ87"/>
      <c r="BDK87"/>
      <c r="BDL87"/>
      <c r="BDM87"/>
      <c r="BDN87"/>
      <c r="BDO87"/>
      <c r="BDP87"/>
      <c r="BDQ87"/>
      <c r="BDR87"/>
      <c r="BDS87"/>
      <c r="BDT87"/>
      <c r="BDU87"/>
      <c r="BDV87"/>
      <c r="BDW87"/>
      <c r="BDX87"/>
      <c r="BDY87"/>
      <c r="BDZ87"/>
      <c r="BEA87"/>
      <c r="BEB87"/>
      <c r="BEC87"/>
      <c r="BED87"/>
      <c r="BEE87"/>
      <c r="BEF87"/>
      <c r="BEG87"/>
      <c r="BEH87"/>
      <c r="BEI87"/>
      <c r="BEJ87"/>
      <c r="BEK87"/>
      <c r="BEL87"/>
      <c r="BEM87"/>
      <c r="BEN87"/>
      <c r="BEO87"/>
      <c r="BEP87"/>
      <c r="BEQ87"/>
      <c r="BER87"/>
      <c r="BES87"/>
      <c r="BET87"/>
      <c r="BEU87"/>
      <c r="BEV87"/>
      <c r="BEW87"/>
      <c r="BEX87"/>
      <c r="BEY87"/>
      <c r="BEZ87"/>
      <c r="BFA87"/>
      <c r="BFB87"/>
      <c r="BFC87"/>
      <c r="BFD87"/>
      <c r="BFE87"/>
      <c r="BFF87"/>
      <c r="BFG87"/>
      <c r="BFH87"/>
      <c r="BFI87"/>
      <c r="BFJ87"/>
      <c r="BFK87"/>
      <c r="BFL87"/>
      <c r="BFM87"/>
      <c r="BFN87"/>
      <c r="BFO87"/>
      <c r="BFP87"/>
      <c r="BFQ87"/>
      <c r="BFR87"/>
      <c r="BFS87"/>
      <c r="BFT87"/>
      <c r="BFU87"/>
      <c r="BFV87"/>
      <c r="BFW87"/>
      <c r="BFX87"/>
      <c r="BFY87"/>
      <c r="BFZ87"/>
      <c r="BGA87"/>
      <c r="BGB87"/>
      <c r="BGC87"/>
      <c r="BGD87"/>
      <c r="BGE87"/>
      <c r="BGF87"/>
      <c r="BGG87"/>
      <c r="BGH87"/>
      <c r="BGI87"/>
      <c r="BGJ87"/>
      <c r="BGK87"/>
      <c r="BGL87"/>
      <c r="BGM87"/>
      <c r="BGN87"/>
      <c r="BGO87"/>
      <c r="BGP87"/>
      <c r="BGQ87"/>
      <c r="BGR87"/>
      <c r="BGS87"/>
      <c r="BGT87"/>
      <c r="BGU87"/>
      <c r="BGV87"/>
      <c r="BGW87"/>
      <c r="BGX87"/>
      <c r="BGY87"/>
      <c r="BGZ87"/>
      <c r="BHA87"/>
      <c r="BHB87"/>
      <c r="BHC87"/>
      <c r="BHD87"/>
      <c r="BHE87"/>
      <c r="BHF87"/>
      <c r="BHG87"/>
      <c r="BHH87"/>
      <c r="BHI87"/>
      <c r="BHJ87"/>
      <c r="BHK87"/>
      <c r="BHL87"/>
      <c r="BHM87"/>
      <c r="BHN87"/>
      <c r="BHO87"/>
      <c r="BHP87"/>
      <c r="BHQ87"/>
      <c r="BHR87"/>
      <c r="BHS87"/>
      <c r="BHT87"/>
      <c r="BHU87"/>
      <c r="BHV87"/>
      <c r="BHW87"/>
      <c r="BHX87"/>
      <c r="BHY87"/>
      <c r="BHZ87"/>
      <c r="BIA87"/>
      <c r="BIB87"/>
      <c r="BIC87"/>
      <c r="BID87"/>
      <c r="BIE87"/>
      <c r="BIF87"/>
      <c r="BIG87"/>
      <c r="BIH87"/>
      <c r="BII87"/>
      <c r="BIJ87"/>
      <c r="BIK87"/>
      <c r="BIL87"/>
      <c r="BIM87"/>
      <c r="BIN87"/>
      <c r="BIO87"/>
      <c r="BIP87"/>
      <c r="BIQ87"/>
      <c r="BIR87"/>
      <c r="BIS87"/>
      <c r="BIT87"/>
      <c r="BIU87"/>
      <c r="BIV87"/>
      <c r="BIW87"/>
      <c r="BIX87"/>
      <c r="BIY87"/>
      <c r="BIZ87"/>
      <c r="BJA87"/>
      <c r="BJB87"/>
      <c r="BJC87"/>
      <c r="BJD87"/>
      <c r="BJE87"/>
      <c r="BJF87"/>
      <c r="BJG87"/>
      <c r="BJH87"/>
      <c r="BJI87"/>
      <c r="BJJ87"/>
      <c r="BJK87"/>
      <c r="BJL87"/>
      <c r="BJM87"/>
      <c r="BJN87"/>
      <c r="BJO87"/>
      <c r="BJP87"/>
      <c r="BJQ87"/>
      <c r="BJR87"/>
      <c r="BJS87"/>
      <c r="BJT87"/>
      <c r="BJU87"/>
      <c r="BJV87"/>
      <c r="BJW87"/>
      <c r="BJX87"/>
      <c r="BJY87"/>
      <c r="BJZ87"/>
      <c r="BKA87"/>
      <c r="BKB87"/>
      <c r="BKC87"/>
      <c r="BKD87"/>
      <c r="BKE87"/>
      <c r="BKF87"/>
      <c r="BKG87"/>
      <c r="BKH87"/>
      <c r="BKI87"/>
      <c r="BKJ87"/>
      <c r="BKK87"/>
      <c r="BKL87"/>
      <c r="BKM87"/>
      <c r="BKN87"/>
      <c r="BKO87"/>
      <c r="BKP87"/>
      <c r="BKQ87"/>
      <c r="BKR87"/>
      <c r="BKS87"/>
      <c r="BKT87"/>
      <c r="BKU87"/>
      <c r="BKV87"/>
      <c r="BKW87"/>
      <c r="BKX87"/>
      <c r="BKY87"/>
      <c r="BKZ87"/>
      <c r="BLA87"/>
      <c r="BLB87"/>
      <c r="BLC87"/>
      <c r="BLD87"/>
      <c r="BLE87"/>
      <c r="BLF87"/>
      <c r="BLG87"/>
      <c r="BLH87"/>
      <c r="BLI87"/>
      <c r="BLJ87"/>
      <c r="BLK87"/>
      <c r="BLL87"/>
      <c r="BLM87"/>
      <c r="BLN87"/>
      <c r="BLO87"/>
      <c r="BLP87"/>
      <c r="BLQ87"/>
      <c r="BLR87"/>
      <c r="BLS87"/>
      <c r="BLT87"/>
      <c r="BLU87"/>
      <c r="BLV87"/>
      <c r="BLW87"/>
      <c r="BLX87"/>
      <c r="BLY87"/>
      <c r="BLZ87"/>
      <c r="BMA87"/>
      <c r="BMB87"/>
      <c r="BMC87"/>
      <c r="BMD87"/>
      <c r="BME87"/>
      <c r="BMF87"/>
      <c r="BMG87"/>
      <c r="BMH87"/>
      <c r="BMI87"/>
      <c r="BMJ87"/>
      <c r="BMK87"/>
      <c r="BML87"/>
      <c r="BMM87"/>
      <c r="BMN87"/>
      <c r="BMO87"/>
      <c r="BMP87"/>
      <c r="BMQ87"/>
      <c r="BMR87"/>
      <c r="BMS87"/>
      <c r="BMT87"/>
      <c r="BMU87"/>
      <c r="BMV87"/>
      <c r="BMW87"/>
      <c r="BMX87"/>
      <c r="BMY87"/>
      <c r="BMZ87"/>
      <c r="BNA87"/>
      <c r="BNB87"/>
      <c r="BNC87"/>
      <c r="BND87"/>
      <c r="BNE87"/>
      <c r="BNF87"/>
      <c r="BNG87"/>
      <c r="BNH87"/>
      <c r="BNI87"/>
      <c r="BNJ87"/>
      <c r="BNK87"/>
      <c r="BNL87"/>
      <c r="BNM87"/>
      <c r="BNN87"/>
      <c r="BNO87"/>
      <c r="BNP87"/>
      <c r="BNQ87"/>
      <c r="BNR87"/>
      <c r="BNS87"/>
      <c r="BNT87"/>
      <c r="BNU87"/>
      <c r="BNV87"/>
      <c r="BNW87"/>
      <c r="BNX87"/>
      <c r="BNY87"/>
      <c r="BNZ87"/>
      <c r="BOA87"/>
      <c r="BOB87"/>
      <c r="BOC87"/>
      <c r="BOD87"/>
      <c r="BOE87"/>
      <c r="BOF87"/>
      <c r="BOG87"/>
      <c r="BOH87"/>
      <c r="BOI87"/>
      <c r="BOJ87"/>
      <c r="BOK87"/>
      <c r="BOL87"/>
      <c r="BOM87"/>
      <c r="BON87"/>
      <c r="BOO87"/>
      <c r="BOP87"/>
      <c r="BOQ87"/>
      <c r="BOR87"/>
      <c r="BOS87"/>
      <c r="BOT87"/>
      <c r="BOU87"/>
      <c r="BOV87"/>
      <c r="BOW87"/>
      <c r="BOX87"/>
      <c r="BOY87"/>
      <c r="BOZ87"/>
      <c r="BPA87"/>
      <c r="BPB87"/>
      <c r="BPC87"/>
      <c r="BPD87"/>
      <c r="BPE87"/>
      <c r="BPF87"/>
      <c r="BPG87"/>
      <c r="BPH87"/>
      <c r="BPI87"/>
      <c r="BPJ87"/>
      <c r="BPK87"/>
      <c r="BPL87"/>
      <c r="BPM87"/>
      <c r="BPN87"/>
      <c r="BPO87"/>
      <c r="BPP87"/>
      <c r="BPQ87"/>
      <c r="BPR87"/>
      <c r="BPS87"/>
      <c r="BPT87"/>
      <c r="BPU87"/>
      <c r="BPV87"/>
      <c r="BPW87"/>
      <c r="BPX87"/>
      <c r="BPY87"/>
      <c r="BPZ87"/>
      <c r="BQA87"/>
      <c r="BQB87"/>
      <c r="BQC87"/>
      <c r="BQD87"/>
      <c r="BQE87"/>
      <c r="BQF87"/>
      <c r="BQG87"/>
      <c r="BQH87"/>
      <c r="BQI87"/>
      <c r="BQJ87"/>
      <c r="BQK87"/>
      <c r="BQL87"/>
      <c r="BQM87"/>
      <c r="BQN87"/>
      <c r="BQO87"/>
      <c r="BQP87"/>
      <c r="BQQ87"/>
      <c r="BQR87"/>
      <c r="BQS87"/>
      <c r="BQT87"/>
      <c r="BQU87"/>
      <c r="BQV87"/>
      <c r="BQW87"/>
      <c r="BQX87"/>
      <c r="BQY87"/>
      <c r="BQZ87"/>
      <c r="BRA87"/>
      <c r="BRB87"/>
      <c r="BRC87"/>
      <c r="BRD87"/>
      <c r="BRE87"/>
      <c r="BRF87"/>
      <c r="BRG87"/>
      <c r="BRH87"/>
      <c r="BRI87"/>
      <c r="BRJ87"/>
      <c r="BRK87"/>
      <c r="BRL87"/>
      <c r="BRM87"/>
      <c r="BRN87"/>
      <c r="BRO87"/>
      <c r="BRP87"/>
      <c r="BRQ87"/>
      <c r="BRR87"/>
      <c r="BRS87"/>
      <c r="BRT87"/>
      <c r="BRU87"/>
      <c r="BRV87"/>
      <c r="BRW87"/>
      <c r="BRX87"/>
      <c r="BRY87"/>
      <c r="BRZ87"/>
      <c r="BSA87"/>
      <c r="BSB87"/>
      <c r="BSC87"/>
      <c r="BSD87"/>
      <c r="BSE87"/>
      <c r="BSF87"/>
      <c r="BSG87"/>
      <c r="BSH87"/>
      <c r="BSI87"/>
      <c r="BSJ87"/>
      <c r="BSK87"/>
      <c r="BSL87"/>
      <c r="BSM87"/>
      <c r="BSN87"/>
      <c r="BSO87"/>
      <c r="BSP87"/>
      <c r="BSQ87"/>
      <c r="BSR87"/>
      <c r="BSS87"/>
      <c r="BST87"/>
      <c r="BSU87"/>
      <c r="BSV87"/>
      <c r="BSW87"/>
      <c r="BSX87"/>
      <c r="BSY87"/>
      <c r="BSZ87"/>
      <c r="BTA87"/>
      <c r="BTB87"/>
      <c r="BTC87"/>
      <c r="BTD87"/>
      <c r="BTE87"/>
      <c r="BTF87"/>
      <c r="BTG87"/>
      <c r="BTH87"/>
      <c r="BTI87"/>
      <c r="BTJ87"/>
      <c r="BTK87"/>
      <c r="BTL87"/>
      <c r="BTM87"/>
      <c r="BTN87"/>
      <c r="BTO87"/>
      <c r="BTP87"/>
      <c r="BTQ87"/>
      <c r="BTR87"/>
      <c r="BTS87"/>
      <c r="BTT87"/>
      <c r="BTU87"/>
      <c r="BTV87"/>
      <c r="BTW87"/>
      <c r="BTX87"/>
      <c r="BTY87"/>
      <c r="BTZ87"/>
      <c r="BUA87"/>
      <c r="BUB87"/>
      <c r="BUC87"/>
      <c r="BUD87"/>
      <c r="BUE87"/>
      <c r="BUF87"/>
      <c r="BUG87"/>
      <c r="BUH87"/>
      <c r="BUI87"/>
      <c r="BUJ87"/>
      <c r="BUK87"/>
      <c r="BUL87"/>
      <c r="BUM87"/>
      <c r="BUN87"/>
      <c r="BUO87"/>
      <c r="BUP87"/>
      <c r="BUQ87"/>
      <c r="BUR87"/>
      <c r="BUS87"/>
      <c r="BUT87"/>
      <c r="BUU87"/>
      <c r="BUV87"/>
      <c r="BUW87"/>
      <c r="BUX87"/>
      <c r="BUY87"/>
      <c r="BUZ87"/>
      <c r="BVA87"/>
      <c r="BVB87"/>
      <c r="BVC87"/>
      <c r="BVD87"/>
      <c r="BVE87"/>
      <c r="BVF87"/>
      <c r="BVG87"/>
      <c r="BVH87"/>
      <c r="BVI87"/>
      <c r="BVJ87"/>
      <c r="BVK87"/>
      <c r="BVL87"/>
      <c r="BVM87"/>
      <c r="BVN87"/>
      <c r="BVO87"/>
      <c r="BVP87"/>
      <c r="BVQ87"/>
      <c r="BVR87"/>
      <c r="BVS87"/>
      <c r="BVT87"/>
      <c r="BVU87"/>
      <c r="BVV87"/>
      <c r="BVW87"/>
      <c r="BVX87"/>
      <c r="BVY87"/>
      <c r="BVZ87"/>
      <c r="BWA87"/>
      <c r="BWB87"/>
      <c r="BWC87"/>
      <c r="BWD87"/>
      <c r="BWE87"/>
      <c r="BWF87"/>
      <c r="BWG87"/>
      <c r="BWH87"/>
      <c r="BWI87"/>
      <c r="BWJ87"/>
      <c r="BWK87"/>
      <c r="BWL87"/>
      <c r="BWM87"/>
      <c r="BWN87"/>
      <c r="BWO87"/>
      <c r="BWP87"/>
      <c r="BWQ87"/>
      <c r="BWR87"/>
      <c r="BWS87"/>
      <c r="BWT87"/>
      <c r="BWU87"/>
      <c r="BWV87"/>
      <c r="BWW87"/>
      <c r="BWX87"/>
      <c r="BWY87"/>
      <c r="BWZ87"/>
      <c r="BXA87"/>
      <c r="BXB87"/>
      <c r="BXC87"/>
      <c r="BXD87"/>
      <c r="BXE87"/>
      <c r="BXF87"/>
      <c r="BXG87"/>
      <c r="BXH87"/>
      <c r="BXI87"/>
      <c r="BXJ87"/>
      <c r="BXK87"/>
      <c r="BXL87"/>
      <c r="BXM87"/>
      <c r="BXN87"/>
      <c r="BXO87"/>
      <c r="BXP87"/>
      <c r="BXQ87"/>
      <c r="BXR87"/>
      <c r="BXS87"/>
      <c r="BXT87"/>
      <c r="BXU87"/>
      <c r="BXV87"/>
      <c r="BXW87"/>
      <c r="BXX87"/>
      <c r="BXY87"/>
      <c r="BXZ87"/>
      <c r="BYA87"/>
      <c r="BYB87"/>
      <c r="BYC87"/>
      <c r="BYD87"/>
      <c r="BYE87"/>
      <c r="BYF87"/>
      <c r="BYG87"/>
      <c r="BYH87"/>
      <c r="BYI87"/>
      <c r="BYJ87"/>
      <c r="BYK87"/>
      <c r="BYL87"/>
      <c r="BYM87"/>
      <c r="BYN87"/>
      <c r="BYO87"/>
      <c r="BYP87"/>
      <c r="BYQ87"/>
      <c r="BYR87"/>
      <c r="BYS87"/>
      <c r="BYT87"/>
      <c r="BYU87"/>
      <c r="BYV87"/>
      <c r="BYW87"/>
      <c r="BYX87"/>
      <c r="BYY87"/>
      <c r="BYZ87"/>
      <c r="BZA87"/>
      <c r="BZB87"/>
      <c r="BZC87"/>
      <c r="BZD87"/>
      <c r="BZE87"/>
      <c r="BZF87"/>
      <c r="BZG87"/>
      <c r="BZH87"/>
      <c r="BZI87"/>
      <c r="BZJ87"/>
      <c r="BZK87"/>
      <c r="BZL87"/>
      <c r="BZM87"/>
      <c r="BZN87"/>
      <c r="BZO87"/>
      <c r="BZP87"/>
      <c r="BZQ87"/>
      <c r="BZR87"/>
      <c r="BZS87"/>
      <c r="BZT87"/>
      <c r="BZU87"/>
      <c r="BZV87"/>
      <c r="BZW87"/>
      <c r="BZX87"/>
      <c r="BZY87"/>
      <c r="BZZ87"/>
      <c r="CAA87"/>
      <c r="CAB87"/>
      <c r="CAC87"/>
      <c r="CAD87"/>
      <c r="CAE87"/>
      <c r="CAF87"/>
      <c r="CAG87"/>
      <c r="CAH87"/>
      <c r="CAI87"/>
      <c r="CAJ87"/>
      <c r="CAK87"/>
      <c r="CAL87"/>
      <c r="CAM87"/>
      <c r="CAN87"/>
      <c r="CAO87"/>
      <c r="CAP87"/>
      <c r="CAQ87"/>
      <c r="CAR87"/>
      <c r="CAS87"/>
      <c r="CAT87"/>
      <c r="CAU87"/>
      <c r="CAV87"/>
      <c r="CAW87"/>
      <c r="CAX87"/>
      <c r="CAY87"/>
      <c r="CAZ87"/>
      <c r="CBA87"/>
      <c r="CBB87"/>
      <c r="CBC87"/>
      <c r="CBD87"/>
      <c r="CBE87"/>
      <c r="CBF87"/>
      <c r="CBG87"/>
      <c r="CBH87"/>
      <c r="CBI87"/>
      <c r="CBJ87"/>
      <c r="CBK87"/>
      <c r="CBL87"/>
      <c r="CBM87"/>
      <c r="CBN87"/>
      <c r="CBO87"/>
      <c r="CBP87"/>
      <c r="CBQ87"/>
      <c r="CBR87"/>
      <c r="CBS87"/>
      <c r="CBT87"/>
      <c r="CBU87"/>
      <c r="CBV87"/>
      <c r="CBW87"/>
      <c r="CBX87"/>
      <c r="CBY87"/>
      <c r="CBZ87"/>
      <c r="CCA87"/>
      <c r="CCB87"/>
      <c r="CCC87"/>
      <c r="CCD87"/>
      <c r="CCE87"/>
      <c r="CCF87"/>
      <c r="CCG87"/>
      <c r="CCH87"/>
      <c r="CCI87"/>
      <c r="CCJ87"/>
      <c r="CCK87"/>
      <c r="CCL87"/>
      <c r="CCM87"/>
      <c r="CCN87"/>
      <c r="CCO87"/>
      <c r="CCP87"/>
      <c r="CCQ87"/>
      <c r="CCR87"/>
      <c r="CCS87"/>
      <c r="CCT87"/>
      <c r="CCU87"/>
      <c r="CCV87"/>
      <c r="CCW87"/>
      <c r="CCX87"/>
      <c r="CCY87"/>
      <c r="CCZ87"/>
      <c r="CDA87"/>
      <c r="CDB87"/>
      <c r="CDC87"/>
      <c r="CDD87"/>
      <c r="CDE87"/>
      <c r="CDF87"/>
      <c r="CDG87"/>
      <c r="CDH87"/>
      <c r="CDI87"/>
      <c r="CDJ87"/>
      <c r="CDK87"/>
      <c r="CDL87"/>
      <c r="CDM87"/>
      <c r="CDN87"/>
      <c r="CDO87"/>
      <c r="CDP87"/>
      <c r="CDQ87"/>
      <c r="CDR87"/>
      <c r="CDS87"/>
      <c r="CDT87"/>
      <c r="CDU87"/>
      <c r="CDV87"/>
      <c r="CDW87"/>
      <c r="CDX87"/>
      <c r="CDY87"/>
      <c r="CDZ87"/>
      <c r="CEA87"/>
      <c r="CEB87"/>
      <c r="CEC87"/>
      <c r="CED87"/>
      <c r="CEE87"/>
      <c r="CEF87"/>
      <c r="CEG87"/>
      <c r="CEH87"/>
      <c r="CEI87"/>
      <c r="CEJ87"/>
      <c r="CEK87"/>
      <c r="CEL87"/>
      <c r="CEM87"/>
      <c r="CEN87"/>
      <c r="CEO87"/>
      <c r="CEP87"/>
      <c r="CEQ87"/>
      <c r="CER87"/>
      <c r="CES87"/>
      <c r="CET87"/>
      <c r="CEU87"/>
      <c r="CEV87"/>
      <c r="CEW87"/>
      <c r="CEX87"/>
      <c r="CEY87"/>
      <c r="CEZ87"/>
      <c r="CFA87"/>
      <c r="CFB87"/>
      <c r="CFC87"/>
      <c r="CFD87"/>
      <c r="CFE87"/>
      <c r="CFF87"/>
      <c r="CFG87"/>
      <c r="CFH87"/>
      <c r="CFI87"/>
      <c r="CFJ87"/>
      <c r="CFK87"/>
      <c r="CFL87"/>
      <c r="CFM87"/>
      <c r="CFN87"/>
      <c r="CFO87"/>
      <c r="CFP87"/>
      <c r="CFQ87"/>
      <c r="CFR87"/>
      <c r="CFS87"/>
      <c r="CFT87"/>
      <c r="CFU87"/>
      <c r="CFV87"/>
      <c r="CFW87"/>
      <c r="CFX87"/>
      <c r="CFY87"/>
      <c r="CFZ87"/>
      <c r="CGA87"/>
      <c r="CGB87"/>
      <c r="CGC87"/>
      <c r="CGD87"/>
      <c r="CGE87"/>
      <c r="CGF87"/>
      <c r="CGG87"/>
      <c r="CGH87"/>
      <c r="CGI87"/>
      <c r="CGJ87"/>
      <c r="CGK87"/>
      <c r="CGL87"/>
      <c r="CGM87"/>
      <c r="CGN87"/>
      <c r="CGO87"/>
      <c r="CGP87"/>
      <c r="CGQ87"/>
      <c r="CGR87"/>
      <c r="CGS87"/>
      <c r="CGT87"/>
      <c r="CGU87"/>
      <c r="CGV87"/>
      <c r="CGW87"/>
      <c r="CGX87"/>
      <c r="CGY87"/>
      <c r="CGZ87"/>
      <c r="CHA87"/>
      <c r="CHB87"/>
      <c r="CHC87"/>
      <c r="CHD87"/>
      <c r="CHE87"/>
      <c r="CHF87"/>
      <c r="CHG87"/>
      <c r="CHH87"/>
      <c r="CHI87"/>
      <c r="CHJ87"/>
      <c r="CHK87"/>
      <c r="CHL87"/>
      <c r="CHM87"/>
      <c r="CHN87"/>
      <c r="CHO87"/>
      <c r="CHP87"/>
      <c r="CHQ87"/>
      <c r="CHR87"/>
      <c r="CHS87"/>
      <c r="CHT87"/>
      <c r="CHU87"/>
      <c r="CHV87"/>
      <c r="CHW87"/>
      <c r="CHX87"/>
      <c r="CHY87"/>
      <c r="CHZ87"/>
      <c r="CIA87"/>
      <c r="CIB87"/>
      <c r="CIC87"/>
      <c r="CID87"/>
      <c r="CIE87"/>
      <c r="CIF87"/>
      <c r="CIG87"/>
      <c r="CIH87"/>
      <c r="CII87"/>
      <c r="CIJ87"/>
      <c r="CIK87"/>
      <c r="CIL87"/>
      <c r="CIM87"/>
      <c r="CIN87"/>
      <c r="CIO87"/>
      <c r="CIP87"/>
      <c r="CIQ87"/>
      <c r="CIR87"/>
      <c r="CIS87"/>
      <c r="CIT87"/>
      <c r="CIU87"/>
      <c r="CIV87"/>
      <c r="CIW87"/>
      <c r="CIX87"/>
      <c r="CIY87"/>
      <c r="CIZ87"/>
      <c r="CJA87"/>
      <c r="CJB87"/>
      <c r="CJC87"/>
      <c r="CJD87"/>
      <c r="CJE87"/>
      <c r="CJF87"/>
      <c r="CJG87"/>
      <c r="CJH87"/>
      <c r="CJI87"/>
      <c r="CJJ87"/>
      <c r="CJK87"/>
      <c r="CJL87"/>
      <c r="CJM87"/>
      <c r="CJN87"/>
      <c r="CJO87"/>
      <c r="CJP87"/>
      <c r="CJQ87"/>
      <c r="CJR87"/>
      <c r="CJS87"/>
      <c r="CJT87"/>
      <c r="CJU87"/>
      <c r="CJV87"/>
      <c r="CJW87"/>
      <c r="CJX87"/>
      <c r="CJY87"/>
      <c r="CJZ87"/>
      <c r="CKA87"/>
      <c r="CKB87"/>
      <c r="CKC87"/>
      <c r="CKD87"/>
      <c r="CKE87"/>
      <c r="CKF87"/>
      <c r="CKG87"/>
      <c r="CKH87"/>
      <c r="CKI87"/>
      <c r="CKJ87"/>
      <c r="CKK87"/>
      <c r="CKL87"/>
      <c r="CKM87"/>
      <c r="CKN87"/>
      <c r="CKO87"/>
      <c r="CKP87"/>
      <c r="CKQ87"/>
      <c r="CKR87"/>
      <c r="CKS87"/>
      <c r="CKT87"/>
      <c r="CKU87"/>
      <c r="CKV87"/>
      <c r="CKW87"/>
      <c r="CKX87"/>
      <c r="CKY87"/>
      <c r="CKZ87"/>
      <c r="CLA87"/>
      <c r="CLB87"/>
      <c r="CLC87"/>
      <c r="CLD87"/>
      <c r="CLE87"/>
      <c r="CLF87"/>
      <c r="CLG87"/>
      <c r="CLH87"/>
      <c r="CLI87"/>
      <c r="CLJ87"/>
      <c r="CLK87"/>
      <c r="CLL87"/>
      <c r="CLM87"/>
      <c r="CLN87"/>
      <c r="CLO87"/>
      <c r="CLP87"/>
      <c r="CLQ87"/>
      <c r="CLR87"/>
      <c r="CLS87"/>
      <c r="CLT87"/>
      <c r="CLU87"/>
      <c r="CLV87"/>
      <c r="CLW87"/>
      <c r="CLX87"/>
      <c r="CLY87"/>
      <c r="CLZ87"/>
      <c r="CMA87"/>
      <c r="CMB87"/>
      <c r="CMC87"/>
      <c r="CMD87"/>
      <c r="CME87"/>
      <c r="CMF87"/>
      <c r="CMG87"/>
      <c r="CMH87"/>
      <c r="CMI87"/>
      <c r="CMJ87"/>
      <c r="CMK87"/>
      <c r="CML87"/>
      <c r="CMM87"/>
      <c r="CMN87"/>
      <c r="CMO87"/>
      <c r="CMP87"/>
      <c r="CMQ87"/>
      <c r="CMR87"/>
      <c r="CMS87"/>
      <c r="CMT87"/>
      <c r="CMU87"/>
      <c r="CMV87"/>
      <c r="CMW87"/>
      <c r="CMX87"/>
      <c r="CMY87"/>
      <c r="CMZ87"/>
      <c r="CNA87"/>
      <c r="CNB87"/>
      <c r="CNC87"/>
      <c r="CND87"/>
      <c r="CNE87"/>
      <c r="CNF87"/>
      <c r="CNG87"/>
      <c r="CNH87"/>
      <c r="CNI87"/>
      <c r="CNJ87"/>
      <c r="CNK87"/>
      <c r="CNL87"/>
      <c r="CNM87"/>
      <c r="CNN87"/>
      <c r="CNO87"/>
      <c r="CNP87"/>
      <c r="CNQ87"/>
      <c r="CNR87"/>
      <c r="CNS87"/>
      <c r="CNT87"/>
      <c r="CNU87"/>
      <c r="CNV87"/>
      <c r="CNW87"/>
      <c r="CNX87"/>
      <c r="CNY87"/>
      <c r="CNZ87"/>
      <c r="COA87"/>
      <c r="COB87"/>
      <c r="COC87"/>
      <c r="COD87"/>
      <c r="COE87"/>
      <c r="COF87"/>
      <c r="COG87"/>
      <c r="COH87"/>
      <c r="COI87"/>
      <c r="COJ87"/>
      <c r="COK87"/>
      <c r="COL87"/>
      <c r="COM87"/>
      <c r="CON87"/>
      <c r="COO87"/>
      <c r="COP87"/>
      <c r="COQ87"/>
      <c r="COR87"/>
      <c r="COS87"/>
      <c r="COT87"/>
      <c r="COU87"/>
      <c r="COV87"/>
      <c r="COW87"/>
      <c r="COX87"/>
      <c r="COY87"/>
      <c r="COZ87"/>
      <c r="CPA87"/>
      <c r="CPB87"/>
      <c r="CPC87"/>
      <c r="CPD87"/>
      <c r="CPE87"/>
      <c r="CPF87"/>
      <c r="CPG87"/>
      <c r="CPH87"/>
      <c r="CPI87"/>
      <c r="CPJ87"/>
      <c r="CPK87"/>
      <c r="CPL87"/>
      <c r="CPM87"/>
      <c r="CPN87"/>
      <c r="CPO87"/>
      <c r="CPP87"/>
      <c r="CPQ87"/>
      <c r="CPR87"/>
      <c r="CPS87"/>
      <c r="CPT87"/>
      <c r="CPU87"/>
      <c r="CPV87"/>
      <c r="CPW87"/>
      <c r="CPX87"/>
      <c r="CPY87"/>
      <c r="CPZ87"/>
      <c r="CQA87"/>
      <c r="CQB87"/>
      <c r="CQC87"/>
      <c r="CQD87"/>
      <c r="CQE87"/>
      <c r="CQF87"/>
      <c r="CQG87"/>
      <c r="CQH87"/>
      <c r="CQI87"/>
      <c r="CQJ87"/>
      <c r="CQK87"/>
      <c r="CQL87"/>
      <c r="CQM87"/>
      <c r="CQN87"/>
      <c r="CQO87"/>
      <c r="CQP87"/>
      <c r="CQQ87"/>
      <c r="CQR87"/>
      <c r="CQS87"/>
      <c r="CQT87"/>
      <c r="CQU87"/>
      <c r="CQV87"/>
      <c r="CQW87"/>
      <c r="CQX87"/>
      <c r="CQY87"/>
      <c r="CQZ87"/>
      <c r="CRA87"/>
      <c r="CRB87"/>
      <c r="CRC87"/>
      <c r="CRD87"/>
      <c r="CRE87"/>
      <c r="CRF87"/>
      <c r="CRG87"/>
      <c r="CRH87"/>
      <c r="CRI87"/>
    </row>
    <row r="88" spans="1:2505" s="28" customFormat="1" ht="18" customHeight="1" x14ac:dyDescent="0.25">
      <c r="A88" s="13"/>
      <c r="B88" s="358"/>
      <c r="C88" s="59" t="s">
        <v>16</v>
      </c>
      <c r="D88" s="83">
        <v>0</v>
      </c>
      <c r="E88" s="83">
        <v>0</v>
      </c>
      <c r="F88" s="13"/>
      <c r="G88" s="358"/>
      <c r="H88" s="59" t="s">
        <v>16</v>
      </c>
      <c r="I88" s="78">
        <v>0</v>
      </c>
      <c r="J88" s="78">
        <f t="shared" si="21"/>
        <v>0</v>
      </c>
      <c r="K88" s="78">
        <f t="shared" si="11"/>
        <v>0</v>
      </c>
      <c r="L88"/>
      <c r="M88" s="78">
        <v>0</v>
      </c>
      <c r="N88" s="81">
        <v>0</v>
      </c>
      <c r="O88" s="81">
        <v>0</v>
      </c>
      <c r="P88" s="33">
        <f t="shared" si="18"/>
        <v>609921</v>
      </c>
      <c r="Q88" s="33" t="e">
        <f t="shared" si="18"/>
        <v>#REF!</v>
      </c>
      <c r="R88" s="33" t="e">
        <f t="shared" si="18"/>
        <v>#REF!</v>
      </c>
      <c r="S88"/>
      <c r="T88"/>
      <c r="U88">
        <v>0</v>
      </c>
      <c r="V88">
        <v>0</v>
      </c>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c r="AMG88"/>
      <c r="AMH88"/>
      <c r="AMI88"/>
      <c r="AMJ88"/>
      <c r="AMK88"/>
      <c r="AML88"/>
      <c r="AMM88"/>
      <c r="AMN88"/>
      <c r="AMO88"/>
      <c r="AMP88"/>
      <c r="AMQ88"/>
      <c r="AMR88"/>
      <c r="AMS88"/>
      <c r="AMT88"/>
      <c r="AMU88"/>
      <c r="AMV88"/>
      <c r="AMW88"/>
      <c r="AMX88"/>
      <c r="AMY88"/>
      <c r="AMZ88"/>
      <c r="ANA88"/>
      <c r="ANB88"/>
      <c r="ANC88"/>
      <c r="AND88"/>
      <c r="ANE88"/>
      <c r="ANF88"/>
      <c r="ANG88"/>
      <c r="ANH88"/>
      <c r="ANI88"/>
      <c r="ANJ88"/>
      <c r="ANK88"/>
      <c r="ANL88"/>
      <c r="ANM88"/>
      <c r="ANN88"/>
      <c r="ANO88"/>
      <c r="ANP88"/>
      <c r="ANQ88"/>
      <c r="ANR88"/>
      <c r="ANS88"/>
      <c r="ANT88"/>
      <c r="ANU88"/>
      <c r="ANV88"/>
      <c r="ANW88"/>
      <c r="ANX88"/>
      <c r="ANY88"/>
      <c r="ANZ88"/>
      <c r="AOA88"/>
      <c r="AOB88"/>
      <c r="AOC88"/>
      <c r="AOD88"/>
      <c r="AOE88"/>
      <c r="AOF88"/>
      <c r="AOG88"/>
      <c r="AOH88"/>
      <c r="AOI88"/>
      <c r="AOJ88"/>
      <c r="AOK88"/>
      <c r="AOL88"/>
      <c r="AOM88"/>
      <c r="AON88"/>
      <c r="AOO88"/>
      <c r="AOP88"/>
      <c r="AOQ88"/>
      <c r="AOR88"/>
      <c r="AOS88"/>
      <c r="AOT88"/>
      <c r="AOU88"/>
      <c r="AOV88"/>
      <c r="AOW88"/>
      <c r="AOX88"/>
      <c r="AOY88"/>
      <c r="AOZ88"/>
      <c r="APA88"/>
      <c r="APB88"/>
      <c r="APC88"/>
      <c r="APD88"/>
      <c r="APE88"/>
      <c r="APF88"/>
      <c r="APG88"/>
      <c r="APH88"/>
      <c r="API88"/>
      <c r="APJ88"/>
      <c r="APK88"/>
      <c r="APL88"/>
      <c r="APM88"/>
      <c r="APN88"/>
      <c r="APO88"/>
      <c r="APP88"/>
      <c r="APQ88"/>
      <c r="APR88"/>
      <c r="APS88"/>
      <c r="APT88"/>
      <c r="APU88"/>
      <c r="APV88"/>
      <c r="APW88"/>
      <c r="APX88"/>
      <c r="APY88"/>
      <c r="APZ88"/>
      <c r="AQA88"/>
      <c r="AQB88"/>
      <c r="AQC88"/>
      <c r="AQD88"/>
      <c r="AQE88"/>
      <c r="AQF88"/>
      <c r="AQG88"/>
      <c r="AQH88"/>
      <c r="AQI88"/>
      <c r="AQJ88"/>
      <c r="AQK88"/>
      <c r="AQL88"/>
      <c r="AQM88"/>
      <c r="AQN88"/>
      <c r="AQO88"/>
      <c r="AQP88"/>
      <c r="AQQ88"/>
      <c r="AQR88"/>
      <c r="AQS88"/>
      <c r="AQT88"/>
      <c r="AQU88"/>
      <c r="AQV88"/>
      <c r="AQW88"/>
      <c r="AQX88"/>
      <c r="AQY88"/>
      <c r="AQZ88"/>
      <c r="ARA88"/>
      <c r="ARB88"/>
      <c r="ARC88"/>
      <c r="ARD88"/>
      <c r="ARE88"/>
      <c r="ARF88"/>
      <c r="ARG88"/>
      <c r="ARH88"/>
      <c r="ARI88"/>
      <c r="ARJ88"/>
      <c r="ARK88"/>
      <c r="ARL88"/>
      <c r="ARM88"/>
      <c r="ARN88"/>
      <c r="ARO88"/>
      <c r="ARP88"/>
      <c r="ARQ88"/>
      <c r="ARR88"/>
      <c r="ARS88"/>
      <c r="ART88"/>
      <c r="ARU88"/>
      <c r="ARV88"/>
      <c r="ARW88"/>
      <c r="ARX88"/>
      <c r="ARY88"/>
      <c r="ARZ88"/>
      <c r="ASA88"/>
      <c r="ASB88"/>
      <c r="ASC88"/>
      <c r="ASD88"/>
      <c r="ASE88"/>
      <c r="ASF88"/>
      <c r="ASG88"/>
      <c r="ASH88"/>
      <c r="ASI88"/>
      <c r="ASJ88"/>
      <c r="ASK88"/>
      <c r="ASL88"/>
      <c r="ASM88"/>
      <c r="ASN88"/>
      <c r="ASO88"/>
      <c r="ASP88"/>
      <c r="ASQ88"/>
      <c r="ASR88"/>
      <c r="ASS88"/>
      <c r="AST88"/>
      <c r="ASU88"/>
      <c r="ASV88"/>
      <c r="ASW88"/>
      <c r="ASX88"/>
      <c r="ASY88"/>
      <c r="ASZ88"/>
      <c r="ATA88"/>
      <c r="ATB88"/>
      <c r="ATC88"/>
      <c r="ATD88"/>
      <c r="ATE88"/>
      <c r="ATF88"/>
      <c r="ATG88"/>
      <c r="ATH88"/>
      <c r="ATI88"/>
      <c r="ATJ88"/>
      <c r="ATK88"/>
      <c r="ATL88"/>
      <c r="ATM88"/>
      <c r="ATN88"/>
      <c r="ATO88"/>
      <c r="ATP88"/>
      <c r="ATQ88"/>
      <c r="ATR88"/>
      <c r="ATS88"/>
      <c r="ATT88"/>
      <c r="ATU88"/>
      <c r="ATV88"/>
      <c r="ATW88"/>
      <c r="ATX88"/>
      <c r="ATY88"/>
      <c r="ATZ88"/>
      <c r="AUA88"/>
      <c r="AUB88"/>
      <c r="AUC88"/>
      <c r="AUD88"/>
      <c r="AUE88"/>
      <c r="AUF88"/>
      <c r="AUG88"/>
      <c r="AUH88"/>
      <c r="AUI88"/>
      <c r="AUJ88"/>
      <c r="AUK88"/>
      <c r="AUL88"/>
      <c r="AUM88"/>
      <c r="AUN88"/>
      <c r="AUO88"/>
      <c r="AUP88"/>
      <c r="AUQ88"/>
      <c r="AUR88"/>
      <c r="AUS88"/>
      <c r="AUT88"/>
      <c r="AUU88"/>
      <c r="AUV88"/>
      <c r="AUW88"/>
      <c r="AUX88"/>
      <c r="AUY88"/>
      <c r="AUZ88"/>
      <c r="AVA88"/>
      <c r="AVB88"/>
      <c r="AVC88"/>
      <c r="AVD88"/>
      <c r="AVE88"/>
      <c r="AVF88"/>
      <c r="AVG88"/>
      <c r="AVH88"/>
      <c r="AVI88"/>
      <c r="AVJ88"/>
      <c r="AVK88"/>
      <c r="AVL88"/>
      <c r="AVM88"/>
      <c r="AVN88"/>
      <c r="AVO88"/>
      <c r="AVP88"/>
      <c r="AVQ88"/>
      <c r="AVR88"/>
      <c r="AVS88"/>
      <c r="AVT88"/>
      <c r="AVU88"/>
      <c r="AVV88"/>
      <c r="AVW88"/>
      <c r="AVX88"/>
      <c r="AVY88"/>
      <c r="AVZ88"/>
      <c r="AWA88"/>
      <c r="AWB88"/>
      <c r="AWC88"/>
      <c r="AWD88"/>
      <c r="AWE88"/>
      <c r="AWF88"/>
      <c r="AWG88"/>
      <c r="AWH88"/>
      <c r="AWI88"/>
      <c r="AWJ88"/>
      <c r="AWK88"/>
      <c r="AWL88"/>
      <c r="AWM88"/>
      <c r="AWN88"/>
      <c r="AWO88"/>
      <c r="AWP88"/>
      <c r="AWQ88"/>
      <c r="AWR88"/>
      <c r="AWS88"/>
      <c r="AWT88"/>
      <c r="AWU88"/>
      <c r="AWV88"/>
      <c r="AWW88"/>
      <c r="AWX88"/>
      <c r="AWY88"/>
      <c r="AWZ88"/>
      <c r="AXA88"/>
      <c r="AXB88"/>
      <c r="AXC88"/>
      <c r="AXD88"/>
      <c r="AXE88"/>
      <c r="AXF88"/>
      <c r="AXG88"/>
      <c r="AXH88"/>
      <c r="AXI88"/>
      <c r="AXJ88"/>
      <c r="AXK88"/>
      <c r="AXL88"/>
      <c r="AXM88"/>
      <c r="AXN88"/>
      <c r="AXO88"/>
      <c r="AXP88"/>
      <c r="AXQ88"/>
      <c r="AXR88"/>
      <c r="AXS88"/>
      <c r="AXT88"/>
      <c r="AXU88"/>
      <c r="AXV88"/>
      <c r="AXW88"/>
      <c r="AXX88"/>
      <c r="AXY88"/>
      <c r="AXZ88"/>
      <c r="AYA88"/>
      <c r="AYB88"/>
      <c r="AYC88"/>
      <c r="AYD88"/>
      <c r="AYE88"/>
      <c r="AYF88"/>
      <c r="AYG88"/>
      <c r="AYH88"/>
      <c r="AYI88"/>
      <c r="AYJ88"/>
      <c r="AYK88"/>
      <c r="AYL88"/>
      <c r="AYM88"/>
      <c r="AYN88"/>
      <c r="AYO88"/>
      <c r="AYP88"/>
      <c r="AYQ88"/>
      <c r="AYR88"/>
      <c r="AYS88"/>
      <c r="AYT88"/>
      <c r="AYU88"/>
      <c r="AYV88"/>
      <c r="AYW88"/>
      <c r="AYX88"/>
      <c r="AYY88"/>
      <c r="AYZ88"/>
      <c r="AZA88"/>
      <c r="AZB88"/>
      <c r="AZC88"/>
      <c r="AZD88"/>
      <c r="AZE88"/>
      <c r="AZF88"/>
      <c r="AZG88"/>
      <c r="AZH88"/>
      <c r="AZI88"/>
      <c r="AZJ88"/>
      <c r="AZK88"/>
      <c r="AZL88"/>
      <c r="AZM88"/>
      <c r="AZN88"/>
      <c r="AZO88"/>
      <c r="AZP88"/>
      <c r="AZQ88"/>
      <c r="AZR88"/>
      <c r="AZS88"/>
      <c r="AZT88"/>
      <c r="AZU88"/>
      <c r="AZV88"/>
      <c r="AZW88"/>
      <c r="AZX88"/>
      <c r="AZY88"/>
      <c r="AZZ88"/>
      <c r="BAA88"/>
      <c r="BAB88"/>
      <c r="BAC88"/>
      <c r="BAD88"/>
      <c r="BAE88"/>
      <c r="BAF88"/>
      <c r="BAG88"/>
      <c r="BAH88"/>
      <c r="BAI88"/>
      <c r="BAJ88"/>
      <c r="BAK88"/>
      <c r="BAL88"/>
      <c r="BAM88"/>
      <c r="BAN88"/>
      <c r="BAO88"/>
      <c r="BAP88"/>
      <c r="BAQ88"/>
      <c r="BAR88"/>
      <c r="BAS88"/>
      <c r="BAT88"/>
      <c r="BAU88"/>
      <c r="BAV88"/>
      <c r="BAW88"/>
      <c r="BAX88"/>
      <c r="BAY88"/>
      <c r="BAZ88"/>
      <c r="BBA88"/>
      <c r="BBB88"/>
      <c r="BBC88"/>
      <c r="BBD88"/>
      <c r="BBE88"/>
      <c r="BBF88"/>
      <c r="BBG88"/>
      <c r="BBH88"/>
      <c r="BBI88"/>
      <c r="BBJ88"/>
      <c r="BBK88"/>
      <c r="BBL88"/>
      <c r="BBM88"/>
      <c r="BBN88"/>
      <c r="BBO88"/>
      <c r="BBP88"/>
      <c r="BBQ88"/>
      <c r="BBR88"/>
      <c r="BBS88"/>
      <c r="BBT88"/>
      <c r="BBU88"/>
      <c r="BBV88"/>
      <c r="BBW88"/>
      <c r="BBX88"/>
      <c r="BBY88"/>
      <c r="BBZ88"/>
      <c r="BCA88"/>
      <c r="BCB88"/>
      <c r="BCC88"/>
      <c r="BCD88"/>
      <c r="BCE88"/>
      <c r="BCF88"/>
      <c r="BCG88"/>
      <c r="BCH88"/>
      <c r="BCI88"/>
      <c r="BCJ88"/>
      <c r="BCK88"/>
      <c r="BCL88"/>
      <c r="BCM88"/>
      <c r="BCN88"/>
      <c r="BCO88"/>
      <c r="BCP88"/>
      <c r="BCQ88"/>
      <c r="BCR88"/>
      <c r="BCS88"/>
      <c r="BCT88"/>
      <c r="BCU88"/>
      <c r="BCV88"/>
      <c r="BCW88"/>
      <c r="BCX88"/>
      <c r="BCY88"/>
      <c r="BCZ88"/>
      <c r="BDA88"/>
      <c r="BDB88"/>
      <c r="BDC88"/>
      <c r="BDD88"/>
      <c r="BDE88"/>
      <c r="BDF88"/>
      <c r="BDG88"/>
      <c r="BDH88"/>
      <c r="BDI88"/>
      <c r="BDJ88"/>
      <c r="BDK88"/>
      <c r="BDL88"/>
      <c r="BDM88"/>
      <c r="BDN88"/>
      <c r="BDO88"/>
      <c r="BDP88"/>
      <c r="BDQ88"/>
      <c r="BDR88"/>
      <c r="BDS88"/>
      <c r="BDT88"/>
      <c r="BDU88"/>
      <c r="BDV88"/>
      <c r="BDW88"/>
      <c r="BDX88"/>
      <c r="BDY88"/>
      <c r="BDZ88"/>
      <c r="BEA88"/>
      <c r="BEB88"/>
      <c r="BEC88"/>
      <c r="BED88"/>
      <c r="BEE88"/>
      <c r="BEF88"/>
      <c r="BEG88"/>
      <c r="BEH88"/>
      <c r="BEI88"/>
      <c r="BEJ88"/>
      <c r="BEK88"/>
      <c r="BEL88"/>
      <c r="BEM88"/>
      <c r="BEN88"/>
      <c r="BEO88"/>
      <c r="BEP88"/>
      <c r="BEQ88"/>
      <c r="BER88"/>
      <c r="BES88"/>
      <c r="BET88"/>
      <c r="BEU88"/>
      <c r="BEV88"/>
      <c r="BEW88"/>
      <c r="BEX88"/>
      <c r="BEY88"/>
      <c r="BEZ88"/>
      <c r="BFA88"/>
      <c r="BFB88"/>
      <c r="BFC88"/>
      <c r="BFD88"/>
      <c r="BFE88"/>
      <c r="BFF88"/>
      <c r="BFG88"/>
      <c r="BFH88"/>
      <c r="BFI88"/>
      <c r="BFJ88"/>
      <c r="BFK88"/>
      <c r="BFL88"/>
      <c r="BFM88"/>
      <c r="BFN88"/>
      <c r="BFO88"/>
      <c r="BFP88"/>
      <c r="BFQ88"/>
      <c r="BFR88"/>
      <c r="BFS88"/>
      <c r="BFT88"/>
      <c r="BFU88"/>
      <c r="BFV88"/>
      <c r="BFW88"/>
      <c r="BFX88"/>
      <c r="BFY88"/>
      <c r="BFZ88"/>
      <c r="BGA88"/>
      <c r="BGB88"/>
      <c r="BGC88"/>
      <c r="BGD88"/>
      <c r="BGE88"/>
      <c r="BGF88"/>
      <c r="BGG88"/>
      <c r="BGH88"/>
      <c r="BGI88"/>
      <c r="BGJ88"/>
      <c r="BGK88"/>
      <c r="BGL88"/>
      <c r="BGM88"/>
      <c r="BGN88"/>
      <c r="BGO88"/>
      <c r="BGP88"/>
      <c r="BGQ88"/>
      <c r="BGR88"/>
      <c r="BGS88"/>
      <c r="BGT88"/>
      <c r="BGU88"/>
      <c r="BGV88"/>
      <c r="BGW88"/>
      <c r="BGX88"/>
      <c r="BGY88"/>
      <c r="BGZ88"/>
      <c r="BHA88"/>
      <c r="BHB88"/>
      <c r="BHC88"/>
      <c r="BHD88"/>
      <c r="BHE88"/>
      <c r="BHF88"/>
      <c r="BHG88"/>
      <c r="BHH88"/>
      <c r="BHI88"/>
      <c r="BHJ88"/>
      <c r="BHK88"/>
      <c r="BHL88"/>
      <c r="BHM88"/>
      <c r="BHN88"/>
      <c r="BHO88"/>
      <c r="BHP88"/>
      <c r="BHQ88"/>
      <c r="BHR88"/>
      <c r="BHS88"/>
      <c r="BHT88"/>
      <c r="BHU88"/>
      <c r="BHV88"/>
      <c r="BHW88"/>
      <c r="BHX88"/>
      <c r="BHY88"/>
      <c r="BHZ88"/>
      <c r="BIA88"/>
      <c r="BIB88"/>
      <c r="BIC88"/>
      <c r="BID88"/>
      <c r="BIE88"/>
      <c r="BIF88"/>
      <c r="BIG88"/>
      <c r="BIH88"/>
      <c r="BII88"/>
      <c r="BIJ88"/>
      <c r="BIK88"/>
      <c r="BIL88"/>
      <c r="BIM88"/>
      <c r="BIN88"/>
      <c r="BIO88"/>
      <c r="BIP88"/>
      <c r="BIQ88"/>
      <c r="BIR88"/>
      <c r="BIS88"/>
      <c r="BIT88"/>
      <c r="BIU88"/>
      <c r="BIV88"/>
      <c r="BIW88"/>
      <c r="BIX88"/>
      <c r="BIY88"/>
      <c r="BIZ88"/>
      <c r="BJA88"/>
      <c r="BJB88"/>
      <c r="BJC88"/>
      <c r="BJD88"/>
      <c r="BJE88"/>
      <c r="BJF88"/>
      <c r="BJG88"/>
      <c r="BJH88"/>
      <c r="BJI88"/>
      <c r="BJJ88"/>
      <c r="BJK88"/>
      <c r="BJL88"/>
      <c r="BJM88"/>
      <c r="BJN88"/>
      <c r="BJO88"/>
      <c r="BJP88"/>
      <c r="BJQ88"/>
      <c r="BJR88"/>
      <c r="BJS88"/>
      <c r="BJT88"/>
      <c r="BJU88"/>
      <c r="BJV88"/>
      <c r="BJW88"/>
      <c r="BJX88"/>
      <c r="BJY88"/>
      <c r="BJZ88"/>
      <c r="BKA88"/>
      <c r="BKB88"/>
      <c r="BKC88"/>
      <c r="BKD88"/>
      <c r="BKE88"/>
      <c r="BKF88"/>
      <c r="BKG88"/>
      <c r="BKH88"/>
      <c r="BKI88"/>
      <c r="BKJ88"/>
      <c r="BKK88"/>
      <c r="BKL88"/>
      <c r="BKM88"/>
      <c r="BKN88"/>
      <c r="BKO88"/>
      <c r="BKP88"/>
      <c r="BKQ88"/>
      <c r="BKR88"/>
      <c r="BKS88"/>
      <c r="BKT88"/>
      <c r="BKU88"/>
      <c r="BKV88"/>
      <c r="BKW88"/>
      <c r="BKX88"/>
      <c r="BKY88"/>
      <c r="BKZ88"/>
      <c r="BLA88"/>
      <c r="BLB88"/>
      <c r="BLC88"/>
      <c r="BLD88"/>
      <c r="BLE88"/>
      <c r="BLF88"/>
      <c r="BLG88"/>
      <c r="BLH88"/>
      <c r="BLI88"/>
      <c r="BLJ88"/>
      <c r="BLK88"/>
      <c r="BLL88"/>
      <c r="BLM88"/>
      <c r="BLN88"/>
      <c r="BLO88"/>
      <c r="BLP88"/>
      <c r="BLQ88"/>
      <c r="BLR88"/>
      <c r="BLS88"/>
      <c r="BLT88"/>
      <c r="BLU88"/>
      <c r="BLV88"/>
      <c r="BLW88"/>
      <c r="BLX88"/>
      <c r="BLY88"/>
      <c r="BLZ88"/>
      <c r="BMA88"/>
      <c r="BMB88"/>
      <c r="BMC88"/>
      <c r="BMD88"/>
      <c r="BME88"/>
      <c r="BMF88"/>
      <c r="BMG88"/>
      <c r="BMH88"/>
      <c r="BMI88"/>
      <c r="BMJ88"/>
      <c r="BMK88"/>
      <c r="BML88"/>
      <c r="BMM88"/>
      <c r="BMN88"/>
      <c r="BMO88"/>
      <c r="BMP88"/>
      <c r="BMQ88"/>
      <c r="BMR88"/>
      <c r="BMS88"/>
      <c r="BMT88"/>
      <c r="BMU88"/>
      <c r="BMV88"/>
      <c r="BMW88"/>
      <c r="BMX88"/>
      <c r="BMY88"/>
      <c r="BMZ88"/>
      <c r="BNA88"/>
      <c r="BNB88"/>
      <c r="BNC88"/>
      <c r="BND88"/>
      <c r="BNE88"/>
      <c r="BNF88"/>
      <c r="BNG88"/>
      <c r="BNH88"/>
      <c r="BNI88"/>
      <c r="BNJ88"/>
      <c r="BNK88"/>
      <c r="BNL88"/>
      <c r="BNM88"/>
      <c r="BNN88"/>
      <c r="BNO88"/>
      <c r="BNP88"/>
      <c r="BNQ88"/>
      <c r="BNR88"/>
      <c r="BNS88"/>
      <c r="BNT88"/>
      <c r="BNU88"/>
      <c r="BNV88"/>
      <c r="BNW88"/>
      <c r="BNX88"/>
      <c r="BNY88"/>
      <c r="BNZ88"/>
      <c r="BOA88"/>
      <c r="BOB88"/>
      <c r="BOC88"/>
      <c r="BOD88"/>
      <c r="BOE88"/>
      <c r="BOF88"/>
      <c r="BOG88"/>
      <c r="BOH88"/>
      <c r="BOI88"/>
      <c r="BOJ88"/>
      <c r="BOK88"/>
      <c r="BOL88"/>
      <c r="BOM88"/>
      <c r="BON88"/>
      <c r="BOO88"/>
      <c r="BOP88"/>
      <c r="BOQ88"/>
      <c r="BOR88"/>
      <c r="BOS88"/>
      <c r="BOT88"/>
      <c r="BOU88"/>
      <c r="BOV88"/>
      <c r="BOW88"/>
      <c r="BOX88"/>
      <c r="BOY88"/>
      <c r="BOZ88"/>
      <c r="BPA88"/>
      <c r="BPB88"/>
      <c r="BPC88"/>
      <c r="BPD88"/>
      <c r="BPE88"/>
      <c r="BPF88"/>
      <c r="BPG88"/>
      <c r="BPH88"/>
      <c r="BPI88"/>
      <c r="BPJ88"/>
      <c r="BPK88"/>
      <c r="BPL88"/>
      <c r="BPM88"/>
      <c r="BPN88"/>
      <c r="BPO88"/>
      <c r="BPP88"/>
      <c r="BPQ88"/>
      <c r="BPR88"/>
      <c r="BPS88"/>
      <c r="BPT88"/>
      <c r="BPU88"/>
      <c r="BPV88"/>
      <c r="BPW88"/>
      <c r="BPX88"/>
      <c r="BPY88"/>
      <c r="BPZ88"/>
      <c r="BQA88"/>
      <c r="BQB88"/>
      <c r="BQC88"/>
      <c r="BQD88"/>
      <c r="BQE88"/>
      <c r="BQF88"/>
      <c r="BQG88"/>
      <c r="BQH88"/>
      <c r="BQI88"/>
      <c r="BQJ88"/>
      <c r="BQK88"/>
      <c r="BQL88"/>
      <c r="BQM88"/>
      <c r="BQN88"/>
      <c r="BQO88"/>
      <c r="BQP88"/>
      <c r="BQQ88"/>
      <c r="BQR88"/>
      <c r="BQS88"/>
      <c r="BQT88"/>
      <c r="BQU88"/>
      <c r="BQV88"/>
      <c r="BQW88"/>
      <c r="BQX88"/>
      <c r="BQY88"/>
      <c r="BQZ88"/>
      <c r="BRA88"/>
      <c r="BRB88"/>
      <c r="BRC88"/>
      <c r="BRD88"/>
      <c r="BRE88"/>
      <c r="BRF88"/>
      <c r="BRG88"/>
      <c r="BRH88"/>
      <c r="BRI88"/>
      <c r="BRJ88"/>
      <c r="BRK88"/>
      <c r="BRL88"/>
      <c r="BRM88"/>
      <c r="BRN88"/>
      <c r="BRO88"/>
      <c r="BRP88"/>
      <c r="BRQ88"/>
      <c r="BRR88"/>
      <c r="BRS88"/>
      <c r="BRT88"/>
      <c r="BRU88"/>
      <c r="BRV88"/>
      <c r="BRW88"/>
      <c r="BRX88"/>
      <c r="BRY88"/>
      <c r="BRZ88"/>
      <c r="BSA88"/>
      <c r="BSB88"/>
      <c r="BSC88"/>
      <c r="BSD88"/>
      <c r="BSE88"/>
      <c r="BSF88"/>
      <c r="BSG88"/>
      <c r="BSH88"/>
      <c r="BSI88"/>
      <c r="BSJ88"/>
      <c r="BSK88"/>
      <c r="BSL88"/>
      <c r="BSM88"/>
      <c r="BSN88"/>
      <c r="BSO88"/>
      <c r="BSP88"/>
      <c r="BSQ88"/>
      <c r="BSR88"/>
      <c r="BSS88"/>
      <c r="BST88"/>
      <c r="BSU88"/>
      <c r="BSV88"/>
      <c r="BSW88"/>
      <c r="BSX88"/>
      <c r="BSY88"/>
      <c r="BSZ88"/>
      <c r="BTA88"/>
      <c r="BTB88"/>
      <c r="BTC88"/>
      <c r="BTD88"/>
      <c r="BTE88"/>
      <c r="BTF88"/>
      <c r="BTG88"/>
      <c r="BTH88"/>
      <c r="BTI88"/>
      <c r="BTJ88"/>
      <c r="BTK88"/>
      <c r="BTL88"/>
      <c r="BTM88"/>
      <c r="BTN88"/>
      <c r="BTO88"/>
      <c r="BTP88"/>
      <c r="BTQ88"/>
      <c r="BTR88"/>
      <c r="BTS88"/>
      <c r="BTT88"/>
      <c r="BTU88"/>
      <c r="BTV88"/>
      <c r="BTW88"/>
      <c r="BTX88"/>
      <c r="BTY88"/>
      <c r="BTZ88"/>
      <c r="BUA88"/>
      <c r="BUB88"/>
      <c r="BUC88"/>
      <c r="BUD88"/>
      <c r="BUE88"/>
      <c r="BUF88"/>
      <c r="BUG88"/>
      <c r="BUH88"/>
      <c r="BUI88"/>
      <c r="BUJ88"/>
      <c r="BUK88"/>
      <c r="BUL88"/>
      <c r="BUM88"/>
      <c r="BUN88"/>
      <c r="BUO88"/>
      <c r="BUP88"/>
      <c r="BUQ88"/>
      <c r="BUR88"/>
      <c r="BUS88"/>
      <c r="BUT88"/>
      <c r="BUU88"/>
      <c r="BUV88"/>
      <c r="BUW88"/>
      <c r="BUX88"/>
      <c r="BUY88"/>
      <c r="BUZ88"/>
      <c r="BVA88"/>
      <c r="BVB88"/>
      <c r="BVC88"/>
      <c r="BVD88"/>
      <c r="BVE88"/>
      <c r="BVF88"/>
      <c r="BVG88"/>
      <c r="BVH88"/>
      <c r="BVI88"/>
      <c r="BVJ88"/>
      <c r="BVK88"/>
      <c r="BVL88"/>
      <c r="BVM88"/>
      <c r="BVN88"/>
      <c r="BVO88"/>
      <c r="BVP88"/>
      <c r="BVQ88"/>
      <c r="BVR88"/>
      <c r="BVS88"/>
      <c r="BVT88"/>
      <c r="BVU88"/>
      <c r="BVV88"/>
      <c r="BVW88"/>
      <c r="BVX88"/>
      <c r="BVY88"/>
      <c r="BVZ88"/>
      <c r="BWA88"/>
      <c r="BWB88"/>
      <c r="BWC88"/>
      <c r="BWD88"/>
      <c r="BWE88"/>
      <c r="BWF88"/>
      <c r="BWG88"/>
      <c r="BWH88"/>
      <c r="BWI88"/>
      <c r="BWJ88"/>
      <c r="BWK88"/>
      <c r="BWL88"/>
      <c r="BWM88"/>
      <c r="BWN88"/>
      <c r="BWO88"/>
      <c r="BWP88"/>
      <c r="BWQ88"/>
      <c r="BWR88"/>
      <c r="BWS88"/>
      <c r="BWT88"/>
      <c r="BWU88"/>
      <c r="BWV88"/>
      <c r="BWW88"/>
      <c r="BWX88"/>
      <c r="BWY88"/>
      <c r="BWZ88"/>
      <c r="BXA88"/>
      <c r="BXB88"/>
      <c r="BXC88"/>
      <c r="BXD88"/>
      <c r="BXE88"/>
      <c r="BXF88"/>
      <c r="BXG88"/>
      <c r="BXH88"/>
      <c r="BXI88"/>
      <c r="BXJ88"/>
      <c r="BXK88"/>
      <c r="BXL88"/>
      <c r="BXM88"/>
      <c r="BXN88"/>
      <c r="BXO88"/>
      <c r="BXP88"/>
      <c r="BXQ88"/>
      <c r="BXR88"/>
      <c r="BXS88"/>
      <c r="BXT88"/>
      <c r="BXU88"/>
      <c r="BXV88"/>
      <c r="BXW88"/>
      <c r="BXX88"/>
      <c r="BXY88"/>
      <c r="BXZ88"/>
      <c r="BYA88"/>
      <c r="BYB88"/>
      <c r="BYC88"/>
      <c r="BYD88"/>
      <c r="BYE88"/>
      <c r="BYF88"/>
      <c r="BYG88"/>
      <c r="BYH88"/>
      <c r="BYI88"/>
      <c r="BYJ88"/>
      <c r="BYK88"/>
      <c r="BYL88"/>
      <c r="BYM88"/>
      <c r="BYN88"/>
      <c r="BYO88"/>
      <c r="BYP88"/>
      <c r="BYQ88"/>
      <c r="BYR88"/>
      <c r="BYS88"/>
      <c r="BYT88"/>
      <c r="BYU88"/>
      <c r="BYV88"/>
      <c r="BYW88"/>
      <c r="BYX88"/>
      <c r="BYY88"/>
      <c r="BYZ88"/>
      <c r="BZA88"/>
      <c r="BZB88"/>
      <c r="BZC88"/>
      <c r="BZD88"/>
      <c r="BZE88"/>
      <c r="BZF88"/>
      <c r="BZG88"/>
      <c r="BZH88"/>
      <c r="BZI88"/>
      <c r="BZJ88"/>
      <c r="BZK88"/>
      <c r="BZL88"/>
      <c r="BZM88"/>
      <c r="BZN88"/>
      <c r="BZO88"/>
      <c r="BZP88"/>
      <c r="BZQ88"/>
      <c r="BZR88"/>
      <c r="BZS88"/>
      <c r="BZT88"/>
      <c r="BZU88"/>
      <c r="BZV88"/>
      <c r="BZW88"/>
      <c r="BZX88"/>
      <c r="BZY88"/>
      <c r="BZZ88"/>
      <c r="CAA88"/>
      <c r="CAB88"/>
      <c r="CAC88"/>
      <c r="CAD88"/>
      <c r="CAE88"/>
      <c r="CAF88"/>
      <c r="CAG88"/>
      <c r="CAH88"/>
      <c r="CAI88"/>
      <c r="CAJ88"/>
      <c r="CAK88"/>
      <c r="CAL88"/>
      <c r="CAM88"/>
      <c r="CAN88"/>
      <c r="CAO88"/>
      <c r="CAP88"/>
      <c r="CAQ88"/>
      <c r="CAR88"/>
      <c r="CAS88"/>
      <c r="CAT88"/>
      <c r="CAU88"/>
      <c r="CAV88"/>
      <c r="CAW88"/>
      <c r="CAX88"/>
      <c r="CAY88"/>
      <c r="CAZ88"/>
      <c r="CBA88"/>
      <c r="CBB88"/>
      <c r="CBC88"/>
      <c r="CBD88"/>
      <c r="CBE88"/>
      <c r="CBF88"/>
      <c r="CBG88"/>
      <c r="CBH88"/>
      <c r="CBI88"/>
      <c r="CBJ88"/>
      <c r="CBK88"/>
      <c r="CBL88"/>
      <c r="CBM88"/>
      <c r="CBN88"/>
      <c r="CBO88"/>
      <c r="CBP88"/>
      <c r="CBQ88"/>
      <c r="CBR88"/>
      <c r="CBS88"/>
      <c r="CBT88"/>
      <c r="CBU88"/>
      <c r="CBV88"/>
      <c r="CBW88"/>
      <c r="CBX88"/>
      <c r="CBY88"/>
      <c r="CBZ88"/>
      <c r="CCA88"/>
      <c r="CCB88"/>
      <c r="CCC88"/>
      <c r="CCD88"/>
      <c r="CCE88"/>
      <c r="CCF88"/>
      <c r="CCG88"/>
      <c r="CCH88"/>
      <c r="CCI88"/>
      <c r="CCJ88"/>
      <c r="CCK88"/>
      <c r="CCL88"/>
      <c r="CCM88"/>
      <c r="CCN88"/>
      <c r="CCO88"/>
      <c r="CCP88"/>
      <c r="CCQ88"/>
      <c r="CCR88"/>
      <c r="CCS88"/>
      <c r="CCT88"/>
      <c r="CCU88"/>
      <c r="CCV88"/>
      <c r="CCW88"/>
      <c r="CCX88"/>
      <c r="CCY88"/>
      <c r="CCZ88"/>
      <c r="CDA88"/>
      <c r="CDB88"/>
      <c r="CDC88"/>
      <c r="CDD88"/>
      <c r="CDE88"/>
      <c r="CDF88"/>
      <c r="CDG88"/>
      <c r="CDH88"/>
      <c r="CDI88"/>
      <c r="CDJ88"/>
      <c r="CDK88"/>
      <c r="CDL88"/>
      <c r="CDM88"/>
      <c r="CDN88"/>
      <c r="CDO88"/>
      <c r="CDP88"/>
      <c r="CDQ88"/>
      <c r="CDR88"/>
      <c r="CDS88"/>
      <c r="CDT88"/>
      <c r="CDU88"/>
      <c r="CDV88"/>
      <c r="CDW88"/>
      <c r="CDX88"/>
      <c r="CDY88"/>
      <c r="CDZ88"/>
      <c r="CEA88"/>
      <c r="CEB88"/>
      <c r="CEC88"/>
      <c r="CED88"/>
      <c r="CEE88"/>
      <c r="CEF88"/>
      <c r="CEG88"/>
      <c r="CEH88"/>
      <c r="CEI88"/>
      <c r="CEJ88"/>
      <c r="CEK88"/>
      <c r="CEL88"/>
      <c r="CEM88"/>
      <c r="CEN88"/>
      <c r="CEO88"/>
      <c r="CEP88"/>
      <c r="CEQ88"/>
      <c r="CER88"/>
      <c r="CES88"/>
      <c r="CET88"/>
      <c r="CEU88"/>
      <c r="CEV88"/>
      <c r="CEW88"/>
      <c r="CEX88"/>
      <c r="CEY88"/>
      <c r="CEZ88"/>
      <c r="CFA88"/>
      <c r="CFB88"/>
      <c r="CFC88"/>
      <c r="CFD88"/>
      <c r="CFE88"/>
      <c r="CFF88"/>
      <c r="CFG88"/>
      <c r="CFH88"/>
      <c r="CFI88"/>
      <c r="CFJ88"/>
      <c r="CFK88"/>
      <c r="CFL88"/>
      <c r="CFM88"/>
      <c r="CFN88"/>
      <c r="CFO88"/>
      <c r="CFP88"/>
      <c r="CFQ88"/>
      <c r="CFR88"/>
      <c r="CFS88"/>
      <c r="CFT88"/>
      <c r="CFU88"/>
      <c r="CFV88"/>
      <c r="CFW88"/>
      <c r="CFX88"/>
      <c r="CFY88"/>
      <c r="CFZ88"/>
      <c r="CGA88"/>
      <c r="CGB88"/>
      <c r="CGC88"/>
      <c r="CGD88"/>
      <c r="CGE88"/>
      <c r="CGF88"/>
      <c r="CGG88"/>
      <c r="CGH88"/>
      <c r="CGI88"/>
      <c r="CGJ88"/>
      <c r="CGK88"/>
      <c r="CGL88"/>
      <c r="CGM88"/>
      <c r="CGN88"/>
      <c r="CGO88"/>
      <c r="CGP88"/>
      <c r="CGQ88"/>
      <c r="CGR88"/>
      <c r="CGS88"/>
      <c r="CGT88"/>
      <c r="CGU88"/>
      <c r="CGV88"/>
      <c r="CGW88"/>
      <c r="CGX88"/>
      <c r="CGY88"/>
      <c r="CGZ88"/>
      <c r="CHA88"/>
      <c r="CHB88"/>
      <c r="CHC88"/>
      <c r="CHD88"/>
      <c r="CHE88"/>
      <c r="CHF88"/>
      <c r="CHG88"/>
      <c r="CHH88"/>
      <c r="CHI88"/>
      <c r="CHJ88"/>
      <c r="CHK88"/>
      <c r="CHL88"/>
      <c r="CHM88"/>
      <c r="CHN88"/>
      <c r="CHO88"/>
      <c r="CHP88"/>
      <c r="CHQ88"/>
      <c r="CHR88"/>
      <c r="CHS88"/>
      <c r="CHT88"/>
      <c r="CHU88"/>
      <c r="CHV88"/>
      <c r="CHW88"/>
      <c r="CHX88"/>
      <c r="CHY88"/>
      <c r="CHZ88"/>
      <c r="CIA88"/>
      <c r="CIB88"/>
      <c r="CIC88"/>
      <c r="CID88"/>
      <c r="CIE88"/>
      <c r="CIF88"/>
      <c r="CIG88"/>
      <c r="CIH88"/>
      <c r="CII88"/>
      <c r="CIJ88"/>
      <c r="CIK88"/>
      <c r="CIL88"/>
      <c r="CIM88"/>
      <c r="CIN88"/>
      <c r="CIO88"/>
      <c r="CIP88"/>
      <c r="CIQ88"/>
      <c r="CIR88"/>
      <c r="CIS88"/>
      <c r="CIT88"/>
      <c r="CIU88"/>
      <c r="CIV88"/>
      <c r="CIW88"/>
      <c r="CIX88"/>
      <c r="CIY88"/>
      <c r="CIZ88"/>
      <c r="CJA88"/>
      <c r="CJB88"/>
      <c r="CJC88"/>
      <c r="CJD88"/>
      <c r="CJE88"/>
      <c r="CJF88"/>
      <c r="CJG88"/>
      <c r="CJH88"/>
      <c r="CJI88"/>
      <c r="CJJ88"/>
      <c r="CJK88"/>
      <c r="CJL88"/>
      <c r="CJM88"/>
      <c r="CJN88"/>
      <c r="CJO88"/>
      <c r="CJP88"/>
      <c r="CJQ88"/>
      <c r="CJR88"/>
      <c r="CJS88"/>
      <c r="CJT88"/>
      <c r="CJU88"/>
      <c r="CJV88"/>
      <c r="CJW88"/>
      <c r="CJX88"/>
      <c r="CJY88"/>
      <c r="CJZ88"/>
      <c r="CKA88"/>
      <c r="CKB88"/>
      <c r="CKC88"/>
      <c r="CKD88"/>
      <c r="CKE88"/>
      <c r="CKF88"/>
      <c r="CKG88"/>
      <c r="CKH88"/>
      <c r="CKI88"/>
      <c r="CKJ88"/>
      <c r="CKK88"/>
      <c r="CKL88"/>
      <c r="CKM88"/>
      <c r="CKN88"/>
      <c r="CKO88"/>
      <c r="CKP88"/>
      <c r="CKQ88"/>
      <c r="CKR88"/>
      <c r="CKS88"/>
      <c r="CKT88"/>
      <c r="CKU88"/>
      <c r="CKV88"/>
      <c r="CKW88"/>
      <c r="CKX88"/>
      <c r="CKY88"/>
      <c r="CKZ88"/>
      <c r="CLA88"/>
      <c r="CLB88"/>
      <c r="CLC88"/>
      <c r="CLD88"/>
      <c r="CLE88"/>
      <c r="CLF88"/>
      <c r="CLG88"/>
      <c r="CLH88"/>
      <c r="CLI88"/>
      <c r="CLJ88"/>
      <c r="CLK88"/>
      <c r="CLL88"/>
      <c r="CLM88"/>
      <c r="CLN88"/>
      <c r="CLO88"/>
      <c r="CLP88"/>
      <c r="CLQ88"/>
      <c r="CLR88"/>
      <c r="CLS88"/>
      <c r="CLT88"/>
      <c r="CLU88"/>
      <c r="CLV88"/>
      <c r="CLW88"/>
      <c r="CLX88"/>
      <c r="CLY88"/>
      <c r="CLZ88"/>
      <c r="CMA88"/>
      <c r="CMB88"/>
      <c r="CMC88"/>
      <c r="CMD88"/>
      <c r="CME88"/>
      <c r="CMF88"/>
      <c r="CMG88"/>
      <c r="CMH88"/>
      <c r="CMI88"/>
      <c r="CMJ88"/>
      <c r="CMK88"/>
      <c r="CML88"/>
      <c r="CMM88"/>
      <c r="CMN88"/>
      <c r="CMO88"/>
      <c r="CMP88"/>
      <c r="CMQ88"/>
      <c r="CMR88"/>
      <c r="CMS88"/>
      <c r="CMT88"/>
      <c r="CMU88"/>
      <c r="CMV88"/>
      <c r="CMW88"/>
      <c r="CMX88"/>
      <c r="CMY88"/>
      <c r="CMZ88"/>
      <c r="CNA88"/>
      <c r="CNB88"/>
      <c r="CNC88"/>
      <c r="CND88"/>
      <c r="CNE88"/>
      <c r="CNF88"/>
      <c r="CNG88"/>
      <c r="CNH88"/>
      <c r="CNI88"/>
      <c r="CNJ88"/>
      <c r="CNK88"/>
      <c r="CNL88"/>
      <c r="CNM88"/>
      <c r="CNN88"/>
      <c r="CNO88"/>
      <c r="CNP88"/>
      <c r="CNQ88"/>
      <c r="CNR88"/>
      <c r="CNS88"/>
      <c r="CNT88"/>
      <c r="CNU88"/>
      <c r="CNV88"/>
      <c r="CNW88"/>
      <c r="CNX88"/>
      <c r="CNY88"/>
      <c r="CNZ88"/>
      <c r="COA88"/>
      <c r="COB88"/>
      <c r="COC88"/>
      <c r="COD88"/>
      <c r="COE88"/>
      <c r="COF88"/>
      <c r="COG88"/>
      <c r="COH88"/>
      <c r="COI88"/>
      <c r="COJ88"/>
      <c r="COK88"/>
      <c r="COL88"/>
      <c r="COM88"/>
      <c r="CON88"/>
      <c r="COO88"/>
      <c r="COP88"/>
      <c r="COQ88"/>
      <c r="COR88"/>
      <c r="COS88"/>
      <c r="COT88"/>
      <c r="COU88"/>
      <c r="COV88"/>
      <c r="COW88"/>
      <c r="COX88"/>
      <c r="COY88"/>
      <c r="COZ88"/>
      <c r="CPA88"/>
      <c r="CPB88"/>
      <c r="CPC88"/>
      <c r="CPD88"/>
      <c r="CPE88"/>
      <c r="CPF88"/>
      <c r="CPG88"/>
      <c r="CPH88"/>
      <c r="CPI88"/>
      <c r="CPJ88"/>
      <c r="CPK88"/>
      <c r="CPL88"/>
      <c r="CPM88"/>
      <c r="CPN88"/>
      <c r="CPO88"/>
      <c r="CPP88"/>
      <c r="CPQ88"/>
      <c r="CPR88"/>
      <c r="CPS88"/>
      <c r="CPT88"/>
      <c r="CPU88"/>
      <c r="CPV88"/>
      <c r="CPW88"/>
      <c r="CPX88"/>
      <c r="CPY88"/>
      <c r="CPZ88"/>
      <c r="CQA88"/>
      <c r="CQB88"/>
      <c r="CQC88"/>
      <c r="CQD88"/>
      <c r="CQE88"/>
      <c r="CQF88"/>
      <c r="CQG88"/>
      <c r="CQH88"/>
      <c r="CQI88"/>
      <c r="CQJ88"/>
      <c r="CQK88"/>
      <c r="CQL88"/>
      <c r="CQM88"/>
      <c r="CQN88"/>
      <c r="CQO88"/>
      <c r="CQP88"/>
      <c r="CQQ88"/>
      <c r="CQR88"/>
      <c r="CQS88"/>
      <c r="CQT88"/>
      <c r="CQU88"/>
      <c r="CQV88"/>
      <c r="CQW88"/>
      <c r="CQX88"/>
      <c r="CQY88"/>
      <c r="CQZ88"/>
      <c r="CRA88"/>
      <c r="CRB88"/>
      <c r="CRC88"/>
      <c r="CRD88"/>
      <c r="CRE88"/>
      <c r="CRF88"/>
      <c r="CRG88"/>
      <c r="CRH88"/>
      <c r="CRI88"/>
    </row>
    <row r="89" spans="1:2505" ht="18" customHeight="1" x14ac:dyDescent="0.25">
      <c r="A89" s="13"/>
      <c r="B89" s="358" t="s">
        <v>109</v>
      </c>
      <c r="C89" s="59" t="s">
        <v>14</v>
      </c>
      <c r="D89" s="83">
        <v>6</v>
      </c>
      <c r="E89" s="83">
        <v>7</v>
      </c>
      <c r="F89" s="13"/>
      <c r="G89" s="358" t="s">
        <v>109</v>
      </c>
      <c r="H89" s="59" t="s">
        <v>14</v>
      </c>
      <c r="I89" s="78">
        <v>78.556974666662995</v>
      </c>
      <c r="J89" s="78">
        <f t="shared" si="21"/>
        <v>84.556974666662995</v>
      </c>
      <c r="K89" s="78">
        <f t="shared" si="11"/>
        <v>91.556974666662995</v>
      </c>
      <c r="L89"/>
      <c r="M89" s="78">
        <v>37.859077822367837</v>
      </c>
      <c r="N89" s="74">
        <f t="shared" si="16"/>
        <v>40.750666607425821</v>
      </c>
      <c r="O89" s="74">
        <f t="shared" si="17"/>
        <v>44.124186856660138</v>
      </c>
      <c r="P89" s="32">
        <f>3*ROUNDUP(O89*(1+K89)/3,0)</f>
        <v>4086</v>
      </c>
      <c r="Q89" s="32" t="e">
        <f>3*ROUNDUP(P89*(1+#REF!)/3,0)</f>
        <v>#REF!</v>
      </c>
      <c r="R89" s="32" t="e">
        <f>3*ROUNDUP(Q89*(1+#REF!)/3,0)</f>
        <v>#REF!</v>
      </c>
      <c r="U89">
        <f t="shared" si="19"/>
        <v>7.637768671030809E-2</v>
      </c>
      <c r="V89">
        <f t="shared" si="20"/>
        <v>8.2784418761374878E-2</v>
      </c>
    </row>
    <row r="90" spans="1:2505" ht="18" customHeight="1" x14ac:dyDescent="0.25">
      <c r="A90" s="13"/>
      <c r="B90" s="358"/>
      <c r="C90" s="59" t="s">
        <v>16</v>
      </c>
      <c r="D90" s="83">
        <v>0</v>
      </c>
      <c r="E90" s="83">
        <v>0</v>
      </c>
      <c r="F90" s="13"/>
      <c r="G90" s="358"/>
      <c r="H90" s="59" t="s">
        <v>16</v>
      </c>
      <c r="I90" s="78">
        <v>0.36708866666299578</v>
      </c>
      <c r="J90" s="78">
        <f t="shared" si="21"/>
        <v>0.36708866666299578</v>
      </c>
      <c r="K90" s="78">
        <f t="shared" si="11"/>
        <v>0.36708866666299578</v>
      </c>
      <c r="L90"/>
      <c r="M90" s="78">
        <v>0.29367093333700423</v>
      </c>
      <c r="N90" s="74">
        <f t="shared" si="16"/>
        <v>0.29367093333700423</v>
      </c>
      <c r="O90" s="74">
        <f t="shared" si="17"/>
        <v>0.29367093333700423</v>
      </c>
      <c r="P90" s="32">
        <f>3*ROUNDUP(O90*(1+K90)/3,0)</f>
        <v>3</v>
      </c>
      <c r="Q90" s="32" t="e">
        <f>3*ROUNDUP(P90*(1+#REF!)/3,0)</f>
        <v>#REF!</v>
      </c>
      <c r="R90" s="32" t="e">
        <f>3*ROUNDUP(Q90*(1+#REF!)/3,0)</f>
        <v>#REF!</v>
      </c>
      <c r="U90">
        <f t="shared" si="19"/>
        <v>0</v>
      </c>
      <c r="V90">
        <f t="shared" si="20"/>
        <v>0</v>
      </c>
    </row>
    <row r="91" spans="1:2505" s="30" customFormat="1" ht="18" customHeight="1" x14ac:dyDescent="0.25">
      <c r="A91" s="13"/>
      <c r="B91" s="358" t="s">
        <v>70</v>
      </c>
      <c r="C91" s="59" t="s">
        <v>14</v>
      </c>
      <c r="D91" s="83">
        <v>5</v>
      </c>
      <c r="E91" s="83">
        <v>5</v>
      </c>
      <c r="F91" s="13"/>
      <c r="G91" s="358" t="s">
        <v>70</v>
      </c>
      <c r="H91" s="59" t="s">
        <v>14</v>
      </c>
      <c r="I91" s="78">
        <v>57.632920666662997</v>
      </c>
      <c r="J91" s="78">
        <f t="shared" si="21"/>
        <v>62.632920666662997</v>
      </c>
      <c r="K91" s="78">
        <f t="shared" si="11"/>
        <v>67.632920666662997</v>
      </c>
      <c r="L91"/>
      <c r="M91" s="78">
        <v>63.800010264889956</v>
      </c>
      <c r="N91" s="74">
        <f t="shared" si="16"/>
        <v>69.335042111869924</v>
      </c>
      <c r="O91" s="74">
        <f t="shared" si="17"/>
        <v>74.8700739588499</v>
      </c>
      <c r="P91" s="34"/>
      <c r="Q91" s="34"/>
      <c r="R91" s="34"/>
      <c r="S91" s="45"/>
      <c r="T91" s="45"/>
      <c r="U91">
        <f t="shared" si="19"/>
        <v>8.6755971104067076E-2</v>
      </c>
      <c r="V91">
        <f t="shared" si="20"/>
        <v>7.9830222617437441E-2</v>
      </c>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c r="DA91" s="45"/>
      <c r="DB91" s="45"/>
      <c r="DC91" s="45"/>
      <c r="DD91" s="45"/>
      <c r="DE91" s="45"/>
      <c r="DF91" s="45"/>
      <c r="DG91" s="45"/>
      <c r="DH91" s="45"/>
      <c r="DI91" s="45"/>
      <c r="DJ91" s="45"/>
      <c r="DK91" s="45"/>
      <c r="DL91" s="45"/>
      <c r="DM91" s="45"/>
      <c r="DN91" s="45"/>
      <c r="DO91" s="45"/>
      <c r="DP91" s="45"/>
      <c r="DQ91" s="45"/>
      <c r="DR91" s="45"/>
      <c r="DS91" s="45"/>
      <c r="DT91" s="45"/>
      <c r="DU91" s="45"/>
      <c r="DV91" s="45"/>
      <c r="DW91" s="45"/>
      <c r="DX91" s="45"/>
      <c r="DY91" s="45"/>
      <c r="DZ91" s="45"/>
      <c r="EA91" s="45"/>
      <c r="EB91" s="45"/>
      <c r="EC91" s="45"/>
      <c r="ED91" s="45"/>
      <c r="EE91" s="45"/>
      <c r="EF91" s="45"/>
      <c r="EG91" s="45"/>
      <c r="EH91" s="45"/>
      <c r="EI91" s="45"/>
      <c r="EJ91" s="45"/>
      <c r="EK91" s="45"/>
      <c r="EL91" s="45"/>
      <c r="EM91" s="45"/>
      <c r="EN91" s="45"/>
      <c r="EO91" s="45"/>
      <c r="EP91" s="45"/>
      <c r="EQ91" s="45"/>
      <c r="ER91" s="45"/>
      <c r="ES91" s="45"/>
      <c r="ET91" s="45"/>
      <c r="EU91" s="45"/>
      <c r="EV91" s="45"/>
      <c r="EW91" s="45"/>
      <c r="EX91" s="45"/>
      <c r="EY91" s="45"/>
      <c r="EZ91" s="45"/>
      <c r="FA91" s="45"/>
      <c r="FB91" s="45"/>
      <c r="FC91" s="45"/>
      <c r="FD91" s="45"/>
      <c r="FE91" s="45"/>
      <c r="FF91" s="45"/>
      <c r="FG91" s="45"/>
      <c r="FH91" s="45"/>
      <c r="FI91" s="45"/>
      <c r="FJ91" s="45"/>
      <c r="FK91" s="45"/>
      <c r="FL91" s="45"/>
      <c r="FM91" s="45"/>
      <c r="FN91" s="45"/>
      <c r="FO91" s="45"/>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c r="GQ91" s="45"/>
      <c r="GR91" s="45"/>
      <c r="GS91" s="45"/>
      <c r="GT91" s="45"/>
      <c r="GU91" s="45"/>
      <c r="GV91" s="45"/>
      <c r="GW91" s="45"/>
      <c r="GX91" s="45"/>
      <c r="GY91" s="45"/>
      <c r="GZ91" s="45"/>
      <c r="HA91" s="45"/>
      <c r="HB91" s="45"/>
      <c r="HC91" s="45"/>
      <c r="HD91" s="45"/>
      <c r="HE91" s="45"/>
      <c r="HF91" s="45"/>
      <c r="HG91" s="45"/>
      <c r="HH91" s="45"/>
      <c r="HI91" s="45"/>
      <c r="HJ91" s="45"/>
      <c r="HK91" s="45"/>
      <c r="HL91" s="45"/>
      <c r="HM91" s="45"/>
      <c r="HN91" s="45"/>
      <c r="HO91" s="45"/>
      <c r="HP91" s="45"/>
      <c r="HQ91" s="45"/>
      <c r="HR91" s="45"/>
      <c r="HS91" s="45"/>
      <c r="HT91" s="45"/>
      <c r="HU91" s="45"/>
      <c r="HV91" s="45"/>
      <c r="HW91" s="45"/>
      <c r="HX91" s="45"/>
      <c r="HY91" s="45"/>
      <c r="HZ91" s="45"/>
      <c r="IA91" s="45"/>
      <c r="IB91" s="45"/>
      <c r="IC91" s="45"/>
      <c r="ID91" s="45"/>
      <c r="IE91" s="45"/>
      <c r="IF91" s="45"/>
      <c r="IG91" s="45"/>
      <c r="IH91" s="45"/>
      <c r="II91" s="45"/>
      <c r="IJ91" s="45"/>
      <c r="IK91" s="45"/>
      <c r="IL91" s="45"/>
      <c r="IM91" s="45"/>
      <c r="IN91" s="45"/>
      <c r="IO91" s="45"/>
      <c r="IP91" s="45"/>
      <c r="IQ91" s="45"/>
      <c r="IR91" s="45"/>
      <c r="IS91" s="45"/>
      <c r="IT91" s="45"/>
      <c r="IU91" s="45"/>
      <c r="IV91" s="45"/>
      <c r="IW91" s="45"/>
      <c r="IX91" s="45"/>
      <c r="IY91" s="45"/>
      <c r="IZ91" s="45"/>
      <c r="JA91" s="45"/>
      <c r="JB91" s="45"/>
      <c r="JC91" s="45"/>
      <c r="JD91" s="45"/>
      <c r="JE91" s="45"/>
      <c r="JF91" s="45"/>
      <c r="JG91" s="45"/>
      <c r="JH91" s="45"/>
      <c r="JI91" s="45"/>
      <c r="JJ91" s="45"/>
      <c r="JK91" s="45"/>
      <c r="JL91" s="45"/>
      <c r="JM91" s="45"/>
      <c r="JN91" s="45"/>
      <c r="JO91" s="45"/>
      <c r="JP91" s="45"/>
      <c r="JQ91" s="45"/>
      <c r="JR91" s="45"/>
      <c r="JS91" s="45"/>
      <c r="JT91" s="45"/>
      <c r="JU91" s="45"/>
      <c r="JV91" s="45"/>
      <c r="JW91" s="45"/>
      <c r="JX91" s="45"/>
      <c r="JY91" s="45"/>
      <c r="JZ91" s="45"/>
      <c r="KA91" s="45"/>
      <c r="KB91" s="45"/>
      <c r="KC91" s="45"/>
      <c r="KD91" s="45"/>
      <c r="KE91" s="45"/>
      <c r="KF91" s="45"/>
      <c r="KG91" s="45"/>
      <c r="KH91" s="45"/>
      <c r="KI91" s="45"/>
      <c r="KJ91" s="45"/>
      <c r="KK91" s="45"/>
      <c r="KL91" s="45"/>
      <c r="KM91" s="45"/>
      <c r="KN91" s="45"/>
      <c r="KO91" s="45"/>
      <c r="KP91" s="45"/>
      <c r="KQ91" s="45"/>
      <c r="KR91" s="45"/>
      <c r="KS91" s="45"/>
      <c r="KT91" s="45"/>
      <c r="KU91" s="45"/>
      <c r="KV91" s="45"/>
      <c r="KW91" s="45"/>
      <c r="KX91" s="45"/>
      <c r="KY91" s="45"/>
      <c r="KZ91" s="45"/>
      <c r="LA91" s="45"/>
      <c r="LB91" s="45"/>
      <c r="LC91" s="45"/>
      <c r="LD91" s="45"/>
      <c r="LE91" s="45"/>
      <c r="LF91" s="45"/>
      <c r="LG91" s="45"/>
      <c r="LH91" s="45"/>
      <c r="LI91" s="45"/>
      <c r="LJ91" s="45"/>
      <c r="LK91" s="45"/>
      <c r="LL91" s="45"/>
      <c r="LM91" s="45"/>
      <c r="LN91" s="45"/>
      <c r="LO91" s="45"/>
      <c r="LP91" s="45"/>
      <c r="LQ91" s="45"/>
      <c r="LR91" s="45"/>
      <c r="LS91" s="45"/>
      <c r="LT91" s="45"/>
      <c r="LU91" s="45"/>
      <c r="LV91" s="45"/>
      <c r="LW91" s="45"/>
      <c r="LX91" s="45"/>
      <c r="LY91" s="45"/>
      <c r="LZ91" s="45"/>
      <c r="MA91" s="45"/>
      <c r="MB91" s="45"/>
      <c r="MC91" s="45"/>
      <c r="MD91" s="45"/>
      <c r="ME91" s="45"/>
      <c r="MF91" s="45"/>
      <c r="MG91" s="45"/>
      <c r="MH91" s="45"/>
      <c r="MI91" s="45"/>
      <c r="MJ91" s="45"/>
      <c r="MK91" s="45"/>
      <c r="ML91" s="45"/>
      <c r="MM91" s="45"/>
      <c r="MN91" s="45"/>
      <c r="MO91" s="45"/>
      <c r="MP91" s="45"/>
      <c r="MQ91" s="45"/>
      <c r="MR91" s="45"/>
      <c r="MS91" s="45"/>
      <c r="MT91" s="45"/>
      <c r="MU91" s="45"/>
      <c r="MV91" s="45"/>
      <c r="MW91" s="45"/>
      <c r="MX91" s="45"/>
      <c r="MY91" s="45"/>
      <c r="MZ91" s="45"/>
      <c r="NA91" s="45"/>
      <c r="NB91" s="45"/>
      <c r="NC91" s="45"/>
      <c r="ND91" s="45"/>
      <c r="NE91" s="45"/>
      <c r="NF91" s="45"/>
      <c r="NG91" s="45"/>
      <c r="NH91" s="45"/>
      <c r="NI91" s="45"/>
      <c r="NJ91" s="45"/>
      <c r="NK91" s="45"/>
      <c r="NL91" s="45"/>
      <c r="NM91" s="45"/>
      <c r="NN91" s="45"/>
      <c r="NO91" s="45"/>
      <c r="NP91" s="45"/>
      <c r="NQ91" s="45"/>
      <c r="NR91" s="45"/>
      <c r="NS91" s="45"/>
      <c r="NT91" s="45"/>
      <c r="NU91" s="45"/>
      <c r="NV91" s="45"/>
      <c r="NW91" s="45"/>
      <c r="NX91" s="45"/>
      <c r="NY91" s="45"/>
      <c r="NZ91" s="45"/>
      <c r="OA91" s="45"/>
      <c r="OB91" s="45"/>
      <c r="OC91" s="45"/>
      <c r="OD91" s="45"/>
      <c r="OE91" s="45"/>
      <c r="OF91" s="45"/>
      <c r="OG91" s="45"/>
      <c r="OH91" s="45"/>
      <c r="OI91" s="45"/>
      <c r="OJ91" s="45"/>
      <c r="OK91" s="45"/>
      <c r="OL91" s="45"/>
      <c r="OM91" s="45"/>
      <c r="ON91" s="45"/>
      <c r="OO91" s="45"/>
      <c r="OP91" s="45"/>
      <c r="OQ91" s="45"/>
      <c r="OR91" s="45"/>
      <c r="OS91" s="45"/>
      <c r="OT91" s="45"/>
      <c r="OU91" s="45"/>
      <c r="OV91" s="45"/>
      <c r="OW91" s="45"/>
      <c r="OX91" s="45"/>
      <c r="OY91" s="45"/>
      <c r="OZ91" s="45"/>
      <c r="PA91" s="45"/>
      <c r="PB91" s="45"/>
      <c r="PC91" s="45"/>
      <c r="PD91" s="45"/>
      <c r="PE91" s="45"/>
      <c r="PF91" s="45"/>
      <c r="PG91" s="45"/>
      <c r="PH91" s="45"/>
      <c r="PI91" s="45"/>
      <c r="PJ91" s="45"/>
      <c r="PK91" s="45"/>
      <c r="PL91" s="45"/>
      <c r="PM91" s="45"/>
      <c r="PN91" s="45"/>
      <c r="PO91" s="45"/>
      <c r="PP91" s="45"/>
      <c r="PQ91" s="45"/>
      <c r="PR91" s="45"/>
      <c r="PS91" s="45"/>
      <c r="PT91" s="45"/>
      <c r="PU91" s="45"/>
      <c r="PV91" s="45"/>
      <c r="PW91" s="45"/>
      <c r="PX91" s="45"/>
      <c r="PY91" s="45"/>
      <c r="PZ91" s="45"/>
      <c r="QA91" s="45"/>
      <c r="QB91" s="45"/>
      <c r="QC91" s="45"/>
      <c r="QD91" s="45"/>
      <c r="QE91" s="45"/>
      <c r="QF91" s="45"/>
      <c r="QG91" s="45"/>
      <c r="QH91" s="45"/>
      <c r="QI91" s="45"/>
      <c r="QJ91" s="45"/>
      <c r="QK91" s="45"/>
      <c r="QL91" s="45"/>
      <c r="QM91" s="45"/>
      <c r="QN91" s="45"/>
      <c r="QO91" s="45"/>
      <c r="QP91" s="45"/>
      <c r="QQ91" s="45"/>
      <c r="QR91" s="45"/>
      <c r="QS91" s="45"/>
      <c r="QT91" s="45"/>
      <c r="QU91" s="45"/>
      <c r="QV91" s="45"/>
      <c r="QW91" s="45"/>
      <c r="QX91" s="45"/>
      <c r="QY91" s="45"/>
      <c r="QZ91" s="45"/>
      <c r="RA91" s="45"/>
      <c r="RB91" s="45"/>
      <c r="RC91" s="45"/>
      <c r="RD91" s="45"/>
      <c r="RE91" s="45"/>
      <c r="RF91" s="45"/>
      <c r="RG91" s="45"/>
      <c r="RH91" s="45"/>
      <c r="RI91" s="45"/>
      <c r="RJ91" s="45"/>
      <c r="RK91" s="45"/>
      <c r="RL91" s="45"/>
      <c r="RM91" s="45"/>
      <c r="RN91" s="45"/>
      <c r="RO91" s="45"/>
      <c r="RP91" s="45"/>
      <c r="RQ91" s="45"/>
      <c r="RR91" s="45"/>
      <c r="RS91" s="45"/>
      <c r="RT91" s="45"/>
      <c r="RU91" s="45"/>
      <c r="RV91" s="45"/>
      <c r="RW91" s="45"/>
      <c r="RX91" s="45"/>
      <c r="RY91" s="45"/>
      <c r="RZ91" s="45"/>
      <c r="SA91" s="45"/>
      <c r="SB91" s="45"/>
      <c r="SC91" s="45"/>
      <c r="SD91" s="45"/>
      <c r="SE91" s="45"/>
      <c r="SF91" s="45"/>
      <c r="SG91" s="45"/>
      <c r="SH91" s="45"/>
      <c r="SI91" s="45"/>
      <c r="SJ91" s="45"/>
      <c r="SK91" s="45"/>
      <c r="SL91" s="45"/>
      <c r="SM91" s="45"/>
      <c r="SN91" s="45"/>
      <c r="SO91" s="45"/>
      <c r="SP91" s="45"/>
      <c r="SQ91" s="45"/>
      <c r="SR91" s="45"/>
      <c r="SS91" s="45"/>
      <c r="ST91" s="45"/>
      <c r="SU91" s="45"/>
      <c r="SV91" s="45"/>
      <c r="SW91" s="45"/>
      <c r="SX91" s="45"/>
      <c r="SY91" s="45"/>
      <c r="SZ91" s="45"/>
      <c r="TA91" s="45"/>
      <c r="TB91" s="45"/>
      <c r="TC91" s="45"/>
      <c r="TD91" s="45"/>
      <c r="TE91" s="45"/>
      <c r="TF91" s="45"/>
      <c r="TG91" s="45"/>
      <c r="TH91" s="45"/>
      <c r="TI91" s="45"/>
      <c r="TJ91" s="45"/>
      <c r="TK91" s="45"/>
      <c r="TL91" s="45"/>
      <c r="TM91" s="45"/>
      <c r="TN91" s="45"/>
      <c r="TO91" s="45"/>
      <c r="TP91" s="45"/>
      <c r="TQ91" s="45"/>
      <c r="TR91" s="45"/>
      <c r="TS91" s="45"/>
      <c r="TT91" s="45"/>
      <c r="TU91" s="45"/>
      <c r="TV91" s="45"/>
      <c r="TW91" s="45"/>
      <c r="TX91" s="45"/>
      <c r="TY91" s="45"/>
      <c r="TZ91" s="45"/>
      <c r="UA91" s="45"/>
      <c r="UB91" s="45"/>
      <c r="UC91" s="45"/>
      <c r="UD91" s="45"/>
      <c r="UE91" s="45"/>
      <c r="UF91" s="45"/>
      <c r="UG91" s="45"/>
      <c r="UH91" s="45"/>
      <c r="UI91" s="45"/>
      <c r="UJ91" s="45"/>
      <c r="UK91" s="45"/>
      <c r="UL91" s="45"/>
      <c r="UM91" s="45"/>
      <c r="UN91" s="45"/>
      <c r="UO91" s="45"/>
      <c r="UP91" s="45"/>
      <c r="UQ91" s="45"/>
      <c r="UR91" s="45"/>
      <c r="US91" s="45"/>
      <c r="UT91" s="45"/>
      <c r="UU91" s="45"/>
      <c r="UV91" s="45"/>
      <c r="UW91" s="45"/>
      <c r="UX91" s="45"/>
      <c r="UY91" s="45"/>
      <c r="UZ91" s="45"/>
      <c r="VA91" s="45"/>
      <c r="VB91" s="45"/>
      <c r="VC91" s="45"/>
      <c r="VD91" s="45"/>
      <c r="VE91" s="45"/>
      <c r="VF91" s="45"/>
      <c r="VG91" s="45"/>
      <c r="VH91" s="45"/>
      <c r="VI91" s="45"/>
      <c r="VJ91" s="45"/>
      <c r="VK91" s="45"/>
      <c r="VL91" s="45"/>
      <c r="VM91" s="45"/>
      <c r="VN91" s="45"/>
      <c r="VO91" s="45"/>
      <c r="VP91" s="45"/>
      <c r="VQ91" s="45"/>
      <c r="VR91" s="45"/>
      <c r="VS91" s="45"/>
      <c r="VT91" s="45"/>
      <c r="VU91" s="45"/>
      <c r="VV91" s="45"/>
      <c r="VW91" s="45"/>
      <c r="VX91" s="45"/>
      <c r="VY91" s="45"/>
      <c r="VZ91" s="45"/>
      <c r="WA91" s="45"/>
      <c r="WB91" s="45"/>
      <c r="WC91" s="45"/>
      <c r="WD91" s="45"/>
      <c r="WE91" s="45"/>
      <c r="WF91" s="45"/>
      <c r="WG91" s="45"/>
      <c r="WH91" s="45"/>
      <c r="WI91" s="45"/>
      <c r="WJ91" s="45"/>
      <c r="WK91" s="45"/>
      <c r="WL91" s="45"/>
      <c r="WM91" s="45"/>
      <c r="WN91" s="45"/>
      <c r="WO91" s="45"/>
      <c r="WP91" s="45"/>
      <c r="WQ91" s="45"/>
      <c r="WR91" s="45"/>
      <c r="WS91" s="45"/>
      <c r="WT91" s="45"/>
      <c r="WU91" s="45"/>
      <c r="WV91" s="45"/>
      <c r="WW91" s="45"/>
      <c r="WX91" s="45"/>
      <c r="WY91" s="45"/>
      <c r="WZ91" s="45"/>
      <c r="XA91" s="45"/>
      <c r="XB91" s="45"/>
      <c r="XC91" s="45"/>
      <c r="XD91" s="45"/>
      <c r="XE91" s="45"/>
      <c r="XF91" s="45"/>
      <c r="XG91" s="45"/>
      <c r="XH91" s="45"/>
      <c r="XI91" s="45"/>
      <c r="XJ91" s="45"/>
      <c r="XK91" s="45"/>
      <c r="XL91" s="45"/>
      <c r="XM91" s="45"/>
      <c r="XN91" s="45"/>
      <c r="XO91" s="45"/>
      <c r="XP91" s="45"/>
      <c r="XQ91" s="45"/>
      <c r="XR91" s="45"/>
      <c r="XS91" s="45"/>
      <c r="XT91" s="45"/>
      <c r="XU91" s="45"/>
      <c r="XV91" s="45"/>
      <c r="XW91" s="45"/>
      <c r="XX91" s="45"/>
      <c r="XY91" s="45"/>
      <c r="XZ91" s="45"/>
      <c r="YA91" s="45"/>
      <c r="YB91" s="45"/>
      <c r="YC91" s="45"/>
      <c r="YD91" s="45"/>
      <c r="YE91" s="45"/>
      <c r="YF91" s="45"/>
      <c r="YG91" s="45"/>
      <c r="YH91" s="45"/>
      <c r="YI91" s="45"/>
      <c r="YJ91" s="45"/>
      <c r="YK91" s="45"/>
      <c r="YL91" s="45"/>
      <c r="YM91" s="45"/>
      <c r="YN91" s="45"/>
      <c r="YO91" s="45"/>
      <c r="YP91" s="45"/>
      <c r="YQ91" s="45"/>
      <c r="YR91" s="45"/>
      <c r="YS91" s="45"/>
      <c r="YT91" s="45"/>
      <c r="YU91" s="45"/>
      <c r="YV91" s="45"/>
      <c r="YW91" s="45"/>
      <c r="YX91" s="45"/>
      <c r="YY91" s="45"/>
      <c r="YZ91" s="45"/>
      <c r="ZA91" s="45"/>
      <c r="ZB91" s="45"/>
      <c r="ZC91" s="45"/>
      <c r="ZD91" s="45"/>
      <c r="ZE91" s="45"/>
      <c r="ZF91" s="45"/>
      <c r="ZG91" s="45"/>
      <c r="ZH91" s="45"/>
      <c r="ZI91" s="45"/>
      <c r="ZJ91" s="45"/>
      <c r="ZK91" s="45"/>
      <c r="ZL91" s="45"/>
      <c r="ZM91" s="45"/>
      <c r="ZN91" s="45"/>
      <c r="ZO91" s="45"/>
      <c r="ZP91" s="45"/>
      <c r="ZQ91" s="45"/>
      <c r="ZR91" s="45"/>
      <c r="ZS91" s="45"/>
      <c r="ZT91" s="45"/>
      <c r="ZU91" s="45"/>
      <c r="ZV91" s="45"/>
      <c r="ZW91" s="45"/>
      <c r="ZX91" s="45"/>
      <c r="ZY91" s="45"/>
      <c r="ZZ91" s="45"/>
      <c r="AAA91" s="45"/>
      <c r="AAB91" s="45"/>
      <c r="AAC91" s="45"/>
      <c r="AAD91" s="45"/>
      <c r="AAE91" s="45"/>
      <c r="AAF91" s="45"/>
      <c r="AAG91" s="45"/>
      <c r="AAH91" s="45"/>
      <c r="AAI91" s="45"/>
      <c r="AAJ91" s="45"/>
      <c r="AAK91" s="45"/>
      <c r="AAL91" s="45"/>
      <c r="AAM91" s="45"/>
      <c r="AAN91" s="45"/>
      <c r="AAO91" s="45"/>
      <c r="AAP91" s="45"/>
      <c r="AAQ91" s="45"/>
      <c r="AAR91" s="45"/>
      <c r="AAS91" s="45"/>
      <c r="AAT91" s="45"/>
      <c r="AAU91" s="45"/>
      <c r="AAV91" s="45"/>
      <c r="AAW91" s="45"/>
      <c r="AAX91" s="45"/>
      <c r="AAY91" s="45"/>
      <c r="AAZ91" s="45"/>
      <c r="ABA91" s="45"/>
      <c r="ABB91" s="45"/>
      <c r="ABC91" s="45"/>
      <c r="ABD91" s="45"/>
      <c r="ABE91" s="45"/>
      <c r="ABF91" s="45"/>
      <c r="ABG91" s="45"/>
      <c r="ABH91" s="45"/>
      <c r="ABI91" s="45"/>
      <c r="ABJ91" s="45"/>
      <c r="ABK91" s="45"/>
      <c r="ABL91" s="45"/>
      <c r="ABM91" s="45"/>
      <c r="ABN91" s="45"/>
      <c r="ABO91" s="45"/>
      <c r="ABP91" s="45"/>
      <c r="ABQ91" s="45"/>
      <c r="ABR91" s="45"/>
      <c r="ABS91" s="45"/>
      <c r="ABT91" s="45"/>
      <c r="ABU91" s="45"/>
      <c r="ABV91" s="45"/>
      <c r="ABW91" s="45"/>
      <c r="ABX91" s="45"/>
      <c r="ABY91" s="45"/>
      <c r="ABZ91" s="45"/>
      <c r="ACA91" s="45"/>
      <c r="ACB91" s="45"/>
      <c r="ACC91" s="45"/>
      <c r="ACD91" s="45"/>
      <c r="ACE91" s="45"/>
      <c r="ACF91" s="45"/>
      <c r="ACG91" s="45"/>
      <c r="ACH91" s="45"/>
      <c r="ACI91" s="45"/>
      <c r="ACJ91" s="45"/>
      <c r="ACK91" s="45"/>
      <c r="ACL91" s="45"/>
      <c r="ACM91" s="45"/>
      <c r="ACN91" s="45"/>
      <c r="ACO91" s="45"/>
      <c r="ACP91" s="45"/>
      <c r="ACQ91" s="45"/>
      <c r="ACR91" s="45"/>
      <c r="ACS91" s="45"/>
      <c r="ACT91" s="45"/>
      <c r="ACU91" s="45"/>
      <c r="ACV91" s="45"/>
      <c r="ACW91" s="45"/>
      <c r="ACX91" s="45"/>
      <c r="ACY91" s="45"/>
      <c r="ACZ91" s="45"/>
      <c r="ADA91" s="45"/>
      <c r="ADB91" s="45"/>
      <c r="ADC91" s="45"/>
      <c r="ADD91" s="45"/>
      <c r="ADE91" s="45"/>
      <c r="ADF91" s="45"/>
      <c r="ADG91" s="45"/>
      <c r="ADH91" s="45"/>
      <c r="ADI91" s="45"/>
      <c r="ADJ91" s="45"/>
      <c r="ADK91" s="45"/>
      <c r="ADL91" s="45"/>
      <c r="ADM91" s="45"/>
      <c r="ADN91" s="45"/>
      <c r="ADO91" s="45"/>
      <c r="ADP91" s="45"/>
      <c r="ADQ91" s="45"/>
      <c r="ADR91" s="45"/>
      <c r="ADS91" s="45"/>
      <c r="ADT91" s="45"/>
      <c r="ADU91" s="45"/>
      <c r="ADV91" s="45"/>
      <c r="ADW91" s="45"/>
      <c r="ADX91" s="45"/>
      <c r="ADY91" s="45"/>
      <c r="ADZ91" s="45"/>
      <c r="AEA91" s="45"/>
      <c r="AEB91" s="45"/>
      <c r="AEC91" s="45"/>
      <c r="AED91" s="45"/>
      <c r="AEE91" s="45"/>
      <c r="AEF91" s="45"/>
      <c r="AEG91" s="45"/>
      <c r="AEH91" s="45"/>
      <c r="AEI91" s="45"/>
      <c r="AEJ91" s="45"/>
      <c r="AEK91" s="45"/>
      <c r="AEL91" s="45"/>
      <c r="AEM91" s="45"/>
      <c r="AEN91" s="45"/>
      <c r="AEO91" s="45"/>
      <c r="AEP91" s="45"/>
      <c r="AEQ91" s="45"/>
      <c r="AER91" s="45"/>
      <c r="AES91" s="45"/>
      <c r="AET91" s="45"/>
      <c r="AEU91" s="45"/>
      <c r="AEV91" s="45"/>
      <c r="AEW91" s="45"/>
      <c r="AEX91" s="45"/>
      <c r="AEY91" s="45"/>
      <c r="AEZ91" s="45"/>
      <c r="AFA91" s="45"/>
      <c r="AFB91" s="45"/>
      <c r="AFC91" s="45"/>
      <c r="AFD91" s="45"/>
      <c r="AFE91" s="45"/>
      <c r="AFF91" s="45"/>
      <c r="AFG91" s="45"/>
      <c r="AFH91" s="45"/>
      <c r="AFI91" s="45"/>
      <c r="AFJ91" s="45"/>
      <c r="AFK91" s="45"/>
      <c r="AFL91" s="45"/>
      <c r="AFM91" s="45"/>
      <c r="AFN91" s="45"/>
      <c r="AFO91" s="45"/>
      <c r="AFP91" s="45"/>
      <c r="AFQ91" s="45"/>
      <c r="AFR91" s="45"/>
      <c r="AFS91" s="45"/>
      <c r="AFT91" s="45"/>
      <c r="AFU91" s="45"/>
      <c r="AFV91" s="45"/>
      <c r="AFW91" s="45"/>
      <c r="AFX91" s="45"/>
      <c r="AFY91" s="45"/>
      <c r="AFZ91" s="45"/>
      <c r="AGA91" s="45"/>
      <c r="AGB91" s="45"/>
      <c r="AGC91" s="45"/>
      <c r="AGD91" s="45"/>
      <c r="AGE91" s="45"/>
      <c r="AGF91" s="45"/>
      <c r="AGG91" s="45"/>
      <c r="AGH91" s="45"/>
      <c r="AGI91" s="45"/>
      <c r="AGJ91" s="45"/>
      <c r="AGK91" s="45"/>
      <c r="AGL91" s="45"/>
      <c r="AGM91" s="45"/>
      <c r="AGN91" s="45"/>
      <c r="AGO91" s="45"/>
      <c r="AGP91" s="45"/>
      <c r="AGQ91" s="45"/>
      <c r="AGR91" s="45"/>
      <c r="AGS91" s="45"/>
      <c r="AGT91" s="45"/>
      <c r="AGU91" s="45"/>
      <c r="AGV91" s="45"/>
      <c r="AGW91" s="45"/>
      <c r="AGX91" s="45"/>
      <c r="AGY91" s="45"/>
      <c r="AGZ91" s="45"/>
      <c r="AHA91" s="45"/>
      <c r="AHB91" s="45"/>
      <c r="AHC91" s="45"/>
      <c r="AHD91" s="45"/>
      <c r="AHE91" s="45"/>
      <c r="AHF91" s="45"/>
      <c r="AHG91" s="45"/>
      <c r="AHH91" s="45"/>
      <c r="AHI91" s="45"/>
      <c r="AHJ91" s="45"/>
      <c r="AHK91" s="45"/>
      <c r="AHL91" s="45"/>
      <c r="AHM91" s="45"/>
      <c r="AHN91" s="45"/>
      <c r="AHO91" s="45"/>
      <c r="AHP91" s="45"/>
      <c r="AHQ91" s="45"/>
      <c r="AHR91" s="45"/>
      <c r="AHS91" s="45"/>
      <c r="AHT91" s="45"/>
      <c r="AHU91" s="45"/>
      <c r="AHV91" s="45"/>
      <c r="AHW91" s="45"/>
      <c r="AHX91" s="45"/>
      <c r="AHY91" s="45"/>
      <c r="AHZ91" s="45"/>
      <c r="AIA91" s="45"/>
      <c r="AIB91" s="45"/>
      <c r="AIC91" s="45"/>
      <c r="AID91" s="45"/>
      <c r="AIE91" s="45"/>
      <c r="AIF91" s="45"/>
      <c r="AIG91" s="45"/>
      <c r="AIH91" s="45"/>
      <c r="AII91" s="45"/>
      <c r="AIJ91" s="45"/>
      <c r="AIK91" s="45"/>
      <c r="AIL91" s="45"/>
      <c r="AIM91" s="45"/>
      <c r="AIN91" s="45"/>
      <c r="AIO91" s="45"/>
      <c r="AIP91" s="45"/>
      <c r="AIQ91" s="45"/>
      <c r="AIR91" s="45"/>
      <c r="AIS91" s="45"/>
      <c r="AIT91" s="45"/>
      <c r="AIU91" s="45"/>
      <c r="AIV91" s="45"/>
      <c r="AIW91" s="45"/>
      <c r="AIX91" s="45"/>
      <c r="AIY91" s="45"/>
      <c r="AIZ91" s="45"/>
      <c r="AJA91" s="45"/>
      <c r="AJB91" s="45"/>
      <c r="AJC91" s="45"/>
      <c r="AJD91" s="45"/>
      <c r="AJE91" s="45"/>
      <c r="AJF91" s="45"/>
      <c r="AJG91" s="45"/>
      <c r="AJH91" s="45"/>
      <c r="AJI91" s="45"/>
      <c r="AJJ91" s="45"/>
      <c r="AJK91" s="45"/>
      <c r="AJL91" s="45"/>
      <c r="AJM91" s="45"/>
      <c r="AJN91" s="45"/>
      <c r="AJO91" s="45"/>
      <c r="AJP91" s="45"/>
      <c r="AJQ91" s="45"/>
      <c r="AJR91" s="45"/>
      <c r="AJS91" s="45"/>
      <c r="AJT91" s="45"/>
      <c r="AJU91" s="45"/>
      <c r="AJV91" s="45"/>
      <c r="AJW91" s="45"/>
      <c r="AJX91" s="45"/>
      <c r="AJY91" s="45"/>
      <c r="AJZ91" s="45"/>
      <c r="AKA91" s="45"/>
      <c r="AKB91" s="45"/>
      <c r="AKC91" s="45"/>
      <c r="AKD91" s="45"/>
      <c r="AKE91" s="45"/>
      <c r="AKF91" s="45"/>
      <c r="AKG91" s="45"/>
      <c r="AKH91" s="45"/>
      <c r="AKI91" s="45"/>
      <c r="AKJ91" s="45"/>
      <c r="AKK91" s="45"/>
      <c r="AKL91" s="45"/>
      <c r="AKM91" s="45"/>
      <c r="AKN91" s="45"/>
      <c r="AKO91" s="45"/>
      <c r="AKP91" s="45"/>
      <c r="AKQ91" s="45"/>
      <c r="AKR91" s="45"/>
      <c r="AKS91" s="45"/>
      <c r="AKT91" s="45"/>
      <c r="AKU91" s="45"/>
      <c r="AKV91" s="45"/>
      <c r="AKW91" s="45"/>
      <c r="AKX91" s="45"/>
      <c r="AKY91" s="45"/>
      <c r="AKZ91" s="45"/>
      <c r="ALA91" s="45"/>
      <c r="ALB91" s="45"/>
      <c r="ALC91" s="45"/>
      <c r="ALD91" s="45"/>
      <c r="ALE91" s="45"/>
      <c r="ALF91" s="45"/>
      <c r="ALG91" s="45"/>
      <c r="ALH91" s="45"/>
      <c r="ALI91" s="45"/>
      <c r="ALJ91" s="45"/>
      <c r="ALK91" s="45"/>
      <c r="ALL91" s="45"/>
      <c r="ALM91" s="45"/>
      <c r="ALN91" s="45"/>
      <c r="ALO91" s="45"/>
      <c r="ALP91" s="45"/>
      <c r="ALQ91" s="45"/>
      <c r="ALR91" s="45"/>
      <c r="ALS91" s="45"/>
      <c r="ALT91" s="45"/>
      <c r="ALU91" s="45"/>
      <c r="ALV91" s="45"/>
      <c r="ALW91" s="45"/>
      <c r="ALX91" s="45"/>
      <c r="ALY91" s="45"/>
      <c r="ALZ91" s="45"/>
      <c r="AMA91" s="45"/>
      <c r="AMB91" s="45"/>
      <c r="AMC91" s="45"/>
      <c r="AMD91" s="45"/>
      <c r="AME91" s="45"/>
      <c r="AMF91" s="45"/>
      <c r="AMG91" s="45"/>
      <c r="AMH91" s="45"/>
      <c r="AMI91" s="45"/>
      <c r="AMJ91" s="45"/>
      <c r="AMK91" s="45"/>
      <c r="AML91" s="45"/>
      <c r="AMM91" s="45"/>
      <c r="AMN91" s="45"/>
      <c r="AMO91" s="45"/>
      <c r="AMP91" s="45"/>
      <c r="AMQ91" s="45"/>
      <c r="AMR91" s="45"/>
      <c r="AMS91" s="45"/>
      <c r="AMT91" s="45"/>
      <c r="AMU91" s="45"/>
      <c r="AMV91" s="45"/>
      <c r="AMW91" s="45"/>
      <c r="AMX91" s="45"/>
      <c r="AMY91" s="45"/>
      <c r="AMZ91" s="45"/>
      <c r="ANA91" s="45"/>
      <c r="ANB91" s="45"/>
      <c r="ANC91" s="45"/>
      <c r="AND91" s="45"/>
      <c r="ANE91" s="45"/>
      <c r="ANF91" s="45"/>
      <c r="ANG91" s="45"/>
      <c r="ANH91" s="45"/>
      <c r="ANI91" s="45"/>
      <c r="ANJ91" s="45"/>
      <c r="ANK91" s="45"/>
      <c r="ANL91" s="45"/>
      <c r="ANM91" s="45"/>
      <c r="ANN91" s="45"/>
      <c r="ANO91" s="45"/>
      <c r="ANP91" s="45"/>
      <c r="ANQ91" s="45"/>
      <c r="ANR91" s="45"/>
      <c r="ANS91" s="45"/>
      <c r="ANT91" s="45"/>
      <c r="ANU91" s="45"/>
      <c r="ANV91" s="45"/>
      <c r="ANW91" s="45"/>
      <c r="ANX91" s="45"/>
      <c r="ANY91" s="45"/>
      <c r="ANZ91" s="45"/>
      <c r="AOA91" s="45"/>
      <c r="AOB91" s="45"/>
      <c r="AOC91" s="45"/>
      <c r="AOD91" s="45"/>
      <c r="AOE91" s="45"/>
      <c r="AOF91" s="45"/>
      <c r="AOG91" s="45"/>
      <c r="AOH91" s="45"/>
      <c r="AOI91" s="45"/>
      <c r="AOJ91" s="45"/>
      <c r="AOK91" s="45"/>
      <c r="AOL91" s="45"/>
      <c r="AOM91" s="45"/>
      <c r="AON91" s="45"/>
      <c r="AOO91" s="45"/>
      <c r="AOP91" s="45"/>
      <c r="AOQ91" s="45"/>
      <c r="AOR91" s="45"/>
      <c r="AOS91" s="45"/>
      <c r="AOT91" s="45"/>
      <c r="AOU91" s="45"/>
      <c r="AOV91" s="45"/>
      <c r="AOW91" s="45"/>
      <c r="AOX91" s="45"/>
      <c r="AOY91" s="45"/>
      <c r="AOZ91" s="45"/>
      <c r="APA91" s="45"/>
      <c r="APB91" s="45"/>
      <c r="APC91" s="45"/>
      <c r="APD91" s="45"/>
      <c r="APE91" s="45"/>
      <c r="APF91" s="45"/>
      <c r="APG91" s="45"/>
      <c r="APH91" s="45"/>
      <c r="API91" s="45"/>
      <c r="APJ91" s="45"/>
      <c r="APK91" s="45"/>
      <c r="APL91" s="45"/>
      <c r="APM91" s="45"/>
      <c r="APN91" s="45"/>
      <c r="APO91" s="45"/>
      <c r="APP91" s="45"/>
      <c r="APQ91" s="45"/>
      <c r="APR91" s="45"/>
      <c r="APS91" s="45"/>
      <c r="APT91" s="45"/>
      <c r="APU91" s="45"/>
      <c r="APV91" s="45"/>
      <c r="APW91" s="45"/>
      <c r="APX91" s="45"/>
      <c r="APY91" s="45"/>
      <c r="APZ91" s="45"/>
      <c r="AQA91" s="45"/>
      <c r="AQB91" s="45"/>
      <c r="AQC91" s="45"/>
      <c r="AQD91" s="45"/>
      <c r="AQE91" s="45"/>
      <c r="AQF91" s="45"/>
      <c r="AQG91" s="45"/>
      <c r="AQH91" s="45"/>
      <c r="AQI91" s="45"/>
      <c r="AQJ91" s="45"/>
      <c r="AQK91" s="45"/>
      <c r="AQL91" s="45"/>
      <c r="AQM91" s="45"/>
      <c r="AQN91" s="45"/>
      <c r="AQO91" s="45"/>
      <c r="AQP91" s="45"/>
      <c r="AQQ91" s="45"/>
      <c r="AQR91" s="45"/>
      <c r="AQS91" s="45"/>
      <c r="AQT91" s="45"/>
      <c r="AQU91" s="45"/>
      <c r="AQV91" s="45"/>
      <c r="AQW91" s="45"/>
      <c r="AQX91" s="45"/>
      <c r="AQY91" s="45"/>
      <c r="AQZ91" s="45"/>
      <c r="ARA91" s="45"/>
      <c r="ARB91" s="45"/>
      <c r="ARC91" s="45"/>
      <c r="ARD91" s="45"/>
      <c r="ARE91" s="45"/>
      <c r="ARF91" s="45"/>
      <c r="ARG91" s="45"/>
      <c r="ARH91" s="45"/>
      <c r="ARI91" s="45"/>
      <c r="ARJ91" s="45"/>
      <c r="ARK91" s="45"/>
      <c r="ARL91" s="45"/>
      <c r="ARM91" s="45"/>
      <c r="ARN91" s="45"/>
      <c r="ARO91" s="45"/>
      <c r="ARP91" s="45"/>
      <c r="ARQ91" s="45"/>
      <c r="ARR91" s="45"/>
      <c r="ARS91" s="45"/>
      <c r="ART91" s="45"/>
      <c r="ARU91" s="45"/>
      <c r="ARV91" s="45"/>
      <c r="ARW91" s="45"/>
      <c r="ARX91" s="45"/>
      <c r="ARY91" s="45"/>
      <c r="ARZ91" s="45"/>
      <c r="ASA91" s="45"/>
      <c r="ASB91" s="45"/>
      <c r="ASC91" s="45"/>
      <c r="ASD91" s="45"/>
      <c r="ASE91" s="45"/>
      <c r="ASF91" s="45"/>
      <c r="ASG91" s="45"/>
      <c r="ASH91" s="45"/>
      <c r="ASI91" s="45"/>
      <c r="ASJ91" s="45"/>
      <c r="ASK91" s="45"/>
      <c r="ASL91" s="45"/>
      <c r="ASM91" s="45"/>
      <c r="ASN91" s="45"/>
      <c r="ASO91" s="45"/>
      <c r="ASP91" s="45"/>
      <c r="ASQ91" s="45"/>
      <c r="ASR91" s="45"/>
      <c r="ASS91" s="45"/>
      <c r="AST91" s="45"/>
      <c r="ASU91" s="45"/>
      <c r="ASV91" s="45"/>
      <c r="ASW91" s="45"/>
      <c r="ASX91" s="45"/>
      <c r="ASY91" s="45"/>
      <c r="ASZ91" s="45"/>
      <c r="ATA91" s="45"/>
      <c r="ATB91" s="45"/>
      <c r="ATC91" s="45"/>
      <c r="ATD91" s="45"/>
      <c r="ATE91" s="45"/>
      <c r="ATF91" s="45"/>
      <c r="ATG91" s="45"/>
      <c r="ATH91" s="45"/>
      <c r="ATI91" s="45"/>
      <c r="ATJ91" s="45"/>
      <c r="ATK91" s="45"/>
      <c r="ATL91" s="45"/>
      <c r="ATM91" s="45"/>
      <c r="ATN91" s="45"/>
      <c r="ATO91" s="45"/>
      <c r="ATP91" s="45"/>
      <c r="ATQ91" s="45"/>
      <c r="ATR91" s="45"/>
      <c r="ATS91" s="45"/>
      <c r="ATT91" s="45"/>
      <c r="ATU91" s="45"/>
      <c r="ATV91" s="45"/>
      <c r="ATW91" s="45"/>
      <c r="ATX91" s="45"/>
      <c r="ATY91" s="45"/>
      <c r="ATZ91" s="45"/>
      <c r="AUA91" s="45"/>
      <c r="AUB91" s="45"/>
      <c r="AUC91" s="45"/>
      <c r="AUD91" s="45"/>
      <c r="AUE91" s="45"/>
      <c r="AUF91" s="45"/>
      <c r="AUG91" s="45"/>
      <c r="AUH91" s="45"/>
      <c r="AUI91" s="45"/>
      <c r="AUJ91" s="45"/>
      <c r="AUK91" s="45"/>
      <c r="AUL91" s="45"/>
      <c r="AUM91" s="45"/>
      <c r="AUN91" s="45"/>
      <c r="AUO91" s="45"/>
      <c r="AUP91" s="45"/>
      <c r="AUQ91" s="45"/>
      <c r="AUR91" s="45"/>
      <c r="AUS91" s="45"/>
      <c r="AUT91" s="45"/>
      <c r="AUU91" s="45"/>
      <c r="AUV91" s="45"/>
      <c r="AUW91" s="45"/>
      <c r="AUX91" s="45"/>
      <c r="AUY91" s="45"/>
      <c r="AUZ91" s="45"/>
      <c r="AVA91" s="45"/>
      <c r="AVB91" s="45"/>
      <c r="AVC91" s="45"/>
      <c r="AVD91" s="45"/>
      <c r="AVE91" s="45"/>
      <c r="AVF91" s="45"/>
      <c r="AVG91" s="45"/>
      <c r="AVH91" s="45"/>
      <c r="AVI91" s="45"/>
      <c r="AVJ91" s="45"/>
      <c r="AVK91" s="45"/>
      <c r="AVL91" s="45"/>
      <c r="AVM91" s="45"/>
      <c r="AVN91" s="45"/>
      <c r="AVO91" s="45"/>
      <c r="AVP91" s="45"/>
      <c r="AVQ91" s="45"/>
      <c r="AVR91" s="45"/>
      <c r="AVS91" s="45"/>
      <c r="AVT91" s="45"/>
      <c r="AVU91" s="45"/>
      <c r="AVV91" s="45"/>
      <c r="AVW91" s="45"/>
      <c r="AVX91" s="45"/>
      <c r="AVY91" s="45"/>
      <c r="AVZ91" s="45"/>
      <c r="AWA91" s="45"/>
      <c r="AWB91" s="45"/>
      <c r="AWC91" s="45"/>
      <c r="AWD91" s="45"/>
      <c r="AWE91" s="45"/>
      <c r="AWF91" s="45"/>
      <c r="AWG91" s="45"/>
      <c r="AWH91" s="45"/>
      <c r="AWI91" s="45"/>
      <c r="AWJ91" s="45"/>
      <c r="AWK91" s="45"/>
      <c r="AWL91" s="45"/>
      <c r="AWM91" s="45"/>
      <c r="AWN91" s="45"/>
      <c r="AWO91" s="45"/>
      <c r="AWP91" s="45"/>
      <c r="AWQ91" s="45"/>
      <c r="AWR91" s="45"/>
      <c r="AWS91" s="45"/>
      <c r="AWT91" s="45"/>
      <c r="AWU91" s="45"/>
      <c r="AWV91" s="45"/>
      <c r="AWW91" s="45"/>
      <c r="AWX91" s="45"/>
      <c r="AWY91" s="45"/>
      <c r="AWZ91" s="45"/>
      <c r="AXA91" s="45"/>
      <c r="AXB91" s="45"/>
      <c r="AXC91" s="45"/>
      <c r="AXD91" s="45"/>
      <c r="AXE91" s="45"/>
      <c r="AXF91" s="45"/>
      <c r="AXG91" s="45"/>
      <c r="AXH91" s="45"/>
      <c r="AXI91" s="45"/>
      <c r="AXJ91" s="45"/>
      <c r="AXK91" s="45"/>
      <c r="AXL91" s="45"/>
      <c r="AXM91" s="45"/>
      <c r="AXN91" s="45"/>
      <c r="AXO91" s="45"/>
      <c r="AXP91" s="45"/>
      <c r="AXQ91" s="45"/>
      <c r="AXR91" s="45"/>
      <c r="AXS91" s="45"/>
      <c r="AXT91" s="45"/>
      <c r="AXU91" s="45"/>
      <c r="AXV91" s="45"/>
      <c r="AXW91" s="45"/>
      <c r="AXX91" s="45"/>
      <c r="AXY91" s="45"/>
      <c r="AXZ91" s="45"/>
      <c r="AYA91" s="45"/>
      <c r="AYB91" s="45"/>
      <c r="AYC91" s="45"/>
      <c r="AYD91" s="45"/>
      <c r="AYE91" s="45"/>
      <c r="AYF91" s="45"/>
      <c r="AYG91" s="45"/>
      <c r="AYH91" s="45"/>
      <c r="AYI91" s="45"/>
      <c r="AYJ91" s="45"/>
      <c r="AYK91" s="45"/>
      <c r="AYL91" s="45"/>
      <c r="AYM91" s="45"/>
      <c r="AYN91" s="45"/>
      <c r="AYO91" s="45"/>
      <c r="AYP91" s="45"/>
      <c r="AYQ91" s="45"/>
      <c r="AYR91" s="45"/>
      <c r="AYS91" s="45"/>
      <c r="AYT91" s="45"/>
      <c r="AYU91" s="45"/>
      <c r="AYV91" s="45"/>
      <c r="AYW91" s="45"/>
      <c r="AYX91" s="45"/>
      <c r="AYY91" s="45"/>
      <c r="AYZ91" s="45"/>
      <c r="AZA91" s="45"/>
      <c r="AZB91" s="45"/>
      <c r="AZC91" s="45"/>
      <c r="AZD91" s="45"/>
      <c r="AZE91" s="45"/>
      <c r="AZF91" s="45"/>
      <c r="AZG91" s="45"/>
      <c r="AZH91" s="45"/>
      <c r="AZI91" s="45"/>
      <c r="AZJ91" s="45"/>
      <c r="AZK91" s="45"/>
      <c r="AZL91" s="45"/>
      <c r="AZM91" s="45"/>
      <c r="AZN91" s="45"/>
      <c r="AZO91" s="45"/>
      <c r="AZP91" s="45"/>
      <c r="AZQ91" s="45"/>
      <c r="AZR91" s="45"/>
      <c r="AZS91" s="45"/>
      <c r="AZT91" s="45"/>
      <c r="AZU91" s="45"/>
      <c r="AZV91" s="45"/>
      <c r="AZW91" s="45"/>
      <c r="AZX91" s="45"/>
      <c r="AZY91" s="45"/>
      <c r="AZZ91" s="45"/>
      <c r="BAA91" s="45"/>
      <c r="BAB91" s="45"/>
      <c r="BAC91" s="45"/>
      <c r="BAD91" s="45"/>
      <c r="BAE91" s="45"/>
      <c r="BAF91" s="45"/>
      <c r="BAG91" s="45"/>
      <c r="BAH91" s="45"/>
      <c r="BAI91" s="45"/>
      <c r="BAJ91" s="45"/>
      <c r="BAK91" s="45"/>
      <c r="BAL91" s="45"/>
      <c r="BAM91" s="45"/>
      <c r="BAN91" s="45"/>
      <c r="BAO91" s="45"/>
      <c r="BAP91" s="45"/>
      <c r="BAQ91" s="45"/>
      <c r="BAR91" s="45"/>
      <c r="BAS91" s="45"/>
      <c r="BAT91" s="45"/>
      <c r="BAU91" s="45"/>
      <c r="BAV91" s="45"/>
      <c r="BAW91" s="45"/>
      <c r="BAX91" s="45"/>
      <c r="BAY91" s="45"/>
      <c r="BAZ91" s="45"/>
      <c r="BBA91" s="45"/>
      <c r="BBB91" s="45"/>
      <c r="BBC91" s="45"/>
      <c r="BBD91" s="45"/>
      <c r="BBE91" s="45"/>
      <c r="BBF91" s="45"/>
      <c r="BBG91" s="45"/>
      <c r="BBH91" s="45"/>
      <c r="BBI91" s="45"/>
      <c r="BBJ91" s="45"/>
      <c r="BBK91" s="45"/>
      <c r="BBL91" s="45"/>
      <c r="BBM91" s="45"/>
      <c r="BBN91" s="45"/>
      <c r="BBO91" s="45"/>
      <c r="BBP91" s="45"/>
      <c r="BBQ91" s="45"/>
      <c r="BBR91" s="45"/>
      <c r="BBS91" s="45"/>
      <c r="BBT91" s="45"/>
      <c r="BBU91" s="45"/>
      <c r="BBV91" s="45"/>
      <c r="BBW91" s="45"/>
      <c r="BBX91" s="45"/>
      <c r="BBY91" s="45"/>
      <c r="BBZ91" s="45"/>
      <c r="BCA91" s="45"/>
      <c r="BCB91" s="45"/>
      <c r="BCC91" s="45"/>
      <c r="BCD91" s="45"/>
      <c r="BCE91" s="45"/>
      <c r="BCF91" s="45"/>
      <c r="BCG91" s="45"/>
      <c r="BCH91" s="45"/>
      <c r="BCI91" s="45"/>
      <c r="BCJ91" s="45"/>
      <c r="BCK91" s="45"/>
      <c r="BCL91" s="45"/>
      <c r="BCM91" s="45"/>
      <c r="BCN91" s="45"/>
      <c r="BCO91" s="45"/>
      <c r="BCP91" s="45"/>
      <c r="BCQ91" s="45"/>
      <c r="BCR91" s="45"/>
      <c r="BCS91" s="45"/>
      <c r="BCT91" s="45"/>
      <c r="BCU91" s="45"/>
      <c r="BCV91" s="45"/>
      <c r="BCW91" s="45"/>
      <c r="BCX91" s="45"/>
      <c r="BCY91" s="45"/>
      <c r="BCZ91" s="45"/>
      <c r="BDA91" s="45"/>
      <c r="BDB91" s="45"/>
      <c r="BDC91" s="45"/>
      <c r="BDD91" s="45"/>
      <c r="BDE91" s="45"/>
      <c r="BDF91" s="45"/>
      <c r="BDG91" s="45"/>
      <c r="BDH91" s="45"/>
      <c r="BDI91" s="45"/>
      <c r="BDJ91" s="45"/>
      <c r="BDK91" s="45"/>
      <c r="BDL91" s="45"/>
      <c r="BDM91" s="45"/>
      <c r="BDN91" s="45"/>
      <c r="BDO91" s="45"/>
      <c r="BDP91" s="45"/>
      <c r="BDQ91" s="45"/>
      <c r="BDR91" s="45"/>
      <c r="BDS91" s="45"/>
      <c r="BDT91" s="45"/>
      <c r="BDU91" s="45"/>
      <c r="BDV91" s="45"/>
      <c r="BDW91" s="45"/>
      <c r="BDX91" s="45"/>
      <c r="BDY91" s="45"/>
      <c r="BDZ91" s="45"/>
      <c r="BEA91" s="45"/>
      <c r="BEB91" s="45"/>
      <c r="BEC91" s="45"/>
      <c r="BED91" s="45"/>
      <c r="BEE91" s="45"/>
      <c r="BEF91" s="45"/>
      <c r="BEG91" s="45"/>
      <c r="BEH91" s="45"/>
      <c r="BEI91" s="45"/>
      <c r="BEJ91" s="45"/>
      <c r="BEK91" s="45"/>
      <c r="BEL91" s="45"/>
      <c r="BEM91" s="45"/>
      <c r="BEN91" s="45"/>
      <c r="BEO91" s="45"/>
      <c r="BEP91" s="45"/>
      <c r="BEQ91" s="45"/>
      <c r="BER91" s="45"/>
      <c r="BES91" s="45"/>
      <c r="BET91" s="45"/>
      <c r="BEU91" s="45"/>
      <c r="BEV91" s="45"/>
      <c r="BEW91" s="45"/>
      <c r="BEX91" s="45"/>
      <c r="BEY91" s="45"/>
      <c r="BEZ91" s="45"/>
      <c r="BFA91" s="45"/>
      <c r="BFB91" s="45"/>
      <c r="BFC91" s="45"/>
      <c r="BFD91" s="45"/>
      <c r="BFE91" s="45"/>
      <c r="BFF91" s="45"/>
      <c r="BFG91" s="45"/>
      <c r="BFH91" s="45"/>
      <c r="BFI91" s="45"/>
      <c r="BFJ91" s="45"/>
      <c r="BFK91" s="45"/>
      <c r="BFL91" s="45"/>
      <c r="BFM91" s="45"/>
      <c r="BFN91" s="45"/>
      <c r="BFO91" s="45"/>
      <c r="BFP91" s="45"/>
      <c r="BFQ91" s="45"/>
      <c r="BFR91" s="45"/>
      <c r="BFS91" s="45"/>
      <c r="BFT91" s="45"/>
      <c r="BFU91" s="45"/>
      <c r="BFV91" s="45"/>
      <c r="BFW91" s="45"/>
      <c r="BFX91" s="45"/>
      <c r="BFY91" s="45"/>
      <c r="BFZ91" s="45"/>
      <c r="BGA91" s="45"/>
      <c r="BGB91" s="45"/>
      <c r="BGC91" s="45"/>
      <c r="BGD91" s="45"/>
      <c r="BGE91" s="45"/>
      <c r="BGF91" s="45"/>
      <c r="BGG91" s="45"/>
      <c r="BGH91" s="45"/>
      <c r="BGI91" s="45"/>
      <c r="BGJ91" s="45"/>
      <c r="BGK91" s="45"/>
      <c r="BGL91" s="45"/>
      <c r="BGM91" s="45"/>
      <c r="BGN91" s="45"/>
      <c r="BGO91" s="45"/>
      <c r="BGP91" s="45"/>
      <c r="BGQ91" s="45"/>
      <c r="BGR91" s="45"/>
      <c r="BGS91" s="45"/>
      <c r="BGT91" s="45"/>
      <c r="BGU91" s="45"/>
      <c r="BGV91" s="45"/>
      <c r="BGW91" s="45"/>
      <c r="BGX91" s="45"/>
      <c r="BGY91" s="45"/>
      <c r="BGZ91" s="45"/>
      <c r="BHA91" s="45"/>
      <c r="BHB91" s="45"/>
      <c r="BHC91" s="45"/>
      <c r="BHD91" s="45"/>
      <c r="BHE91" s="45"/>
      <c r="BHF91" s="45"/>
      <c r="BHG91" s="45"/>
      <c r="BHH91" s="45"/>
      <c r="BHI91" s="45"/>
      <c r="BHJ91" s="45"/>
      <c r="BHK91" s="45"/>
      <c r="BHL91" s="45"/>
      <c r="BHM91" s="45"/>
      <c r="BHN91" s="45"/>
      <c r="BHO91" s="45"/>
      <c r="BHP91" s="45"/>
      <c r="BHQ91" s="45"/>
      <c r="BHR91" s="45"/>
      <c r="BHS91" s="45"/>
      <c r="BHT91" s="45"/>
      <c r="BHU91" s="45"/>
      <c r="BHV91" s="45"/>
      <c r="BHW91" s="45"/>
      <c r="BHX91" s="45"/>
      <c r="BHY91" s="45"/>
      <c r="BHZ91" s="45"/>
      <c r="BIA91" s="45"/>
      <c r="BIB91" s="45"/>
      <c r="BIC91" s="45"/>
      <c r="BID91" s="45"/>
      <c r="BIE91" s="45"/>
      <c r="BIF91" s="45"/>
      <c r="BIG91" s="45"/>
      <c r="BIH91" s="45"/>
      <c r="BII91" s="45"/>
      <c r="BIJ91" s="45"/>
      <c r="BIK91" s="45"/>
      <c r="BIL91" s="45"/>
      <c r="BIM91" s="45"/>
      <c r="BIN91" s="45"/>
      <c r="BIO91" s="45"/>
      <c r="BIP91" s="45"/>
      <c r="BIQ91" s="45"/>
      <c r="BIR91" s="45"/>
      <c r="BIS91" s="45"/>
      <c r="BIT91" s="45"/>
      <c r="BIU91" s="45"/>
      <c r="BIV91" s="45"/>
      <c r="BIW91" s="45"/>
      <c r="BIX91" s="45"/>
      <c r="BIY91" s="45"/>
      <c r="BIZ91" s="45"/>
      <c r="BJA91" s="45"/>
      <c r="BJB91" s="45"/>
      <c r="BJC91" s="45"/>
      <c r="BJD91" s="45"/>
      <c r="BJE91" s="45"/>
      <c r="BJF91" s="45"/>
      <c r="BJG91" s="45"/>
      <c r="BJH91" s="45"/>
      <c r="BJI91" s="45"/>
      <c r="BJJ91" s="45"/>
      <c r="BJK91" s="45"/>
      <c r="BJL91" s="45"/>
      <c r="BJM91" s="45"/>
      <c r="BJN91" s="45"/>
      <c r="BJO91" s="45"/>
      <c r="BJP91" s="45"/>
      <c r="BJQ91" s="45"/>
      <c r="BJR91" s="45"/>
      <c r="BJS91" s="45"/>
      <c r="BJT91" s="45"/>
      <c r="BJU91" s="45"/>
      <c r="BJV91" s="45"/>
      <c r="BJW91" s="45"/>
      <c r="BJX91" s="45"/>
      <c r="BJY91" s="45"/>
      <c r="BJZ91" s="45"/>
      <c r="BKA91" s="45"/>
      <c r="BKB91" s="45"/>
      <c r="BKC91" s="45"/>
      <c r="BKD91" s="45"/>
      <c r="BKE91" s="45"/>
      <c r="BKF91" s="45"/>
      <c r="BKG91" s="45"/>
      <c r="BKH91" s="45"/>
      <c r="BKI91" s="45"/>
      <c r="BKJ91" s="45"/>
      <c r="BKK91" s="45"/>
      <c r="BKL91" s="45"/>
      <c r="BKM91" s="45"/>
      <c r="BKN91" s="45"/>
      <c r="BKO91" s="45"/>
      <c r="BKP91" s="45"/>
      <c r="BKQ91" s="45"/>
      <c r="BKR91" s="45"/>
      <c r="BKS91" s="45"/>
      <c r="BKT91" s="45"/>
      <c r="BKU91" s="45"/>
      <c r="BKV91" s="45"/>
      <c r="BKW91" s="45"/>
      <c r="BKX91" s="45"/>
      <c r="BKY91" s="45"/>
      <c r="BKZ91" s="45"/>
      <c r="BLA91" s="45"/>
      <c r="BLB91" s="45"/>
      <c r="BLC91" s="45"/>
      <c r="BLD91" s="45"/>
      <c r="BLE91" s="45"/>
      <c r="BLF91" s="45"/>
      <c r="BLG91" s="45"/>
      <c r="BLH91" s="45"/>
      <c r="BLI91" s="45"/>
      <c r="BLJ91" s="45"/>
      <c r="BLK91" s="45"/>
      <c r="BLL91" s="45"/>
      <c r="BLM91" s="45"/>
      <c r="BLN91" s="45"/>
      <c r="BLO91" s="45"/>
      <c r="BLP91" s="45"/>
      <c r="BLQ91" s="45"/>
      <c r="BLR91" s="45"/>
      <c r="BLS91" s="45"/>
      <c r="BLT91" s="45"/>
      <c r="BLU91" s="45"/>
      <c r="BLV91" s="45"/>
      <c r="BLW91" s="45"/>
      <c r="BLX91" s="45"/>
      <c r="BLY91" s="45"/>
      <c r="BLZ91" s="45"/>
      <c r="BMA91" s="45"/>
      <c r="BMB91" s="45"/>
      <c r="BMC91" s="45"/>
      <c r="BMD91" s="45"/>
      <c r="BME91" s="45"/>
      <c r="BMF91" s="45"/>
      <c r="BMG91" s="45"/>
      <c r="BMH91" s="45"/>
      <c r="BMI91" s="45"/>
      <c r="BMJ91" s="45"/>
      <c r="BMK91" s="45"/>
      <c r="BML91" s="45"/>
      <c r="BMM91" s="45"/>
      <c r="BMN91" s="45"/>
      <c r="BMO91" s="45"/>
      <c r="BMP91" s="45"/>
      <c r="BMQ91" s="45"/>
      <c r="BMR91" s="45"/>
      <c r="BMS91" s="45"/>
      <c r="BMT91" s="45"/>
      <c r="BMU91" s="45"/>
      <c r="BMV91" s="45"/>
      <c r="BMW91" s="45"/>
      <c r="BMX91" s="45"/>
      <c r="BMY91" s="45"/>
      <c r="BMZ91" s="45"/>
      <c r="BNA91" s="45"/>
      <c r="BNB91" s="45"/>
      <c r="BNC91" s="45"/>
      <c r="BND91" s="45"/>
      <c r="BNE91" s="45"/>
      <c r="BNF91" s="45"/>
      <c r="BNG91" s="45"/>
      <c r="BNH91" s="45"/>
      <c r="BNI91" s="45"/>
      <c r="BNJ91" s="45"/>
      <c r="BNK91" s="45"/>
      <c r="BNL91" s="45"/>
      <c r="BNM91" s="45"/>
      <c r="BNN91" s="45"/>
      <c r="BNO91" s="45"/>
      <c r="BNP91" s="45"/>
      <c r="BNQ91" s="45"/>
      <c r="BNR91" s="45"/>
      <c r="BNS91" s="45"/>
      <c r="BNT91" s="45"/>
      <c r="BNU91" s="45"/>
      <c r="BNV91" s="45"/>
      <c r="BNW91" s="45"/>
      <c r="BNX91" s="45"/>
      <c r="BNY91" s="45"/>
      <c r="BNZ91" s="45"/>
      <c r="BOA91" s="45"/>
      <c r="BOB91" s="45"/>
      <c r="BOC91" s="45"/>
      <c r="BOD91" s="45"/>
      <c r="BOE91" s="45"/>
      <c r="BOF91" s="45"/>
      <c r="BOG91" s="45"/>
      <c r="BOH91" s="45"/>
      <c r="BOI91" s="45"/>
      <c r="BOJ91" s="45"/>
      <c r="BOK91" s="45"/>
      <c r="BOL91" s="45"/>
      <c r="BOM91" s="45"/>
      <c r="BON91" s="45"/>
      <c r="BOO91" s="45"/>
      <c r="BOP91" s="45"/>
      <c r="BOQ91" s="45"/>
      <c r="BOR91" s="45"/>
      <c r="BOS91" s="45"/>
      <c r="BOT91" s="45"/>
      <c r="BOU91" s="45"/>
      <c r="BOV91" s="45"/>
      <c r="BOW91" s="45"/>
      <c r="BOX91" s="45"/>
      <c r="BOY91" s="45"/>
      <c r="BOZ91" s="45"/>
      <c r="BPA91" s="45"/>
      <c r="BPB91" s="45"/>
      <c r="BPC91" s="45"/>
      <c r="BPD91" s="45"/>
      <c r="BPE91" s="45"/>
      <c r="BPF91" s="45"/>
      <c r="BPG91" s="45"/>
      <c r="BPH91" s="45"/>
      <c r="BPI91" s="45"/>
      <c r="BPJ91" s="45"/>
      <c r="BPK91" s="45"/>
      <c r="BPL91" s="45"/>
      <c r="BPM91" s="45"/>
      <c r="BPN91" s="45"/>
      <c r="BPO91" s="45"/>
      <c r="BPP91" s="45"/>
      <c r="BPQ91" s="45"/>
      <c r="BPR91" s="45"/>
      <c r="BPS91" s="45"/>
      <c r="BPT91" s="45"/>
      <c r="BPU91" s="45"/>
      <c r="BPV91" s="45"/>
      <c r="BPW91" s="45"/>
      <c r="BPX91" s="45"/>
      <c r="BPY91" s="45"/>
      <c r="BPZ91" s="45"/>
      <c r="BQA91" s="45"/>
      <c r="BQB91" s="45"/>
      <c r="BQC91" s="45"/>
      <c r="BQD91" s="45"/>
      <c r="BQE91" s="45"/>
      <c r="BQF91" s="45"/>
      <c r="BQG91" s="45"/>
      <c r="BQH91" s="45"/>
      <c r="BQI91" s="45"/>
      <c r="BQJ91" s="45"/>
      <c r="BQK91" s="45"/>
      <c r="BQL91" s="45"/>
      <c r="BQM91" s="45"/>
      <c r="BQN91" s="45"/>
      <c r="BQO91" s="45"/>
      <c r="BQP91" s="45"/>
      <c r="BQQ91" s="45"/>
      <c r="BQR91" s="45"/>
      <c r="BQS91" s="45"/>
      <c r="BQT91" s="45"/>
      <c r="BQU91" s="45"/>
      <c r="BQV91" s="45"/>
      <c r="BQW91" s="45"/>
      <c r="BQX91" s="45"/>
      <c r="BQY91" s="45"/>
      <c r="BQZ91" s="45"/>
      <c r="BRA91" s="45"/>
      <c r="BRB91" s="45"/>
      <c r="BRC91" s="45"/>
      <c r="BRD91" s="45"/>
      <c r="BRE91" s="45"/>
      <c r="BRF91" s="45"/>
      <c r="BRG91" s="45"/>
      <c r="BRH91" s="45"/>
      <c r="BRI91" s="45"/>
      <c r="BRJ91" s="45"/>
      <c r="BRK91" s="45"/>
      <c r="BRL91" s="45"/>
      <c r="BRM91" s="45"/>
      <c r="BRN91" s="45"/>
      <c r="BRO91" s="45"/>
      <c r="BRP91" s="45"/>
      <c r="BRQ91" s="45"/>
      <c r="BRR91" s="45"/>
      <c r="BRS91" s="45"/>
      <c r="BRT91" s="45"/>
      <c r="BRU91" s="45"/>
      <c r="BRV91" s="45"/>
      <c r="BRW91" s="45"/>
      <c r="BRX91" s="45"/>
      <c r="BRY91" s="45"/>
      <c r="BRZ91" s="45"/>
      <c r="BSA91" s="45"/>
      <c r="BSB91" s="45"/>
      <c r="BSC91" s="45"/>
      <c r="BSD91" s="45"/>
      <c r="BSE91" s="45"/>
      <c r="BSF91" s="45"/>
      <c r="BSG91" s="45"/>
      <c r="BSH91" s="45"/>
      <c r="BSI91" s="45"/>
      <c r="BSJ91" s="45"/>
      <c r="BSK91" s="45"/>
      <c r="BSL91" s="45"/>
      <c r="BSM91" s="45"/>
      <c r="BSN91" s="45"/>
      <c r="BSO91" s="45"/>
      <c r="BSP91" s="45"/>
      <c r="BSQ91" s="45"/>
      <c r="BSR91" s="45"/>
      <c r="BSS91" s="45"/>
      <c r="BST91" s="45"/>
      <c r="BSU91" s="45"/>
      <c r="BSV91" s="45"/>
      <c r="BSW91" s="45"/>
      <c r="BSX91" s="45"/>
      <c r="BSY91" s="45"/>
      <c r="BSZ91" s="45"/>
      <c r="BTA91" s="45"/>
      <c r="BTB91" s="45"/>
      <c r="BTC91" s="45"/>
      <c r="BTD91" s="45"/>
      <c r="BTE91" s="45"/>
      <c r="BTF91" s="45"/>
      <c r="BTG91" s="45"/>
      <c r="BTH91" s="45"/>
      <c r="BTI91" s="45"/>
      <c r="BTJ91" s="45"/>
      <c r="BTK91" s="45"/>
      <c r="BTL91" s="45"/>
      <c r="BTM91" s="45"/>
      <c r="BTN91" s="45"/>
      <c r="BTO91" s="45"/>
      <c r="BTP91" s="45"/>
      <c r="BTQ91" s="45"/>
      <c r="BTR91" s="45"/>
      <c r="BTS91" s="45"/>
      <c r="BTT91" s="45"/>
      <c r="BTU91" s="45"/>
      <c r="BTV91" s="45"/>
      <c r="BTW91" s="45"/>
      <c r="BTX91" s="45"/>
      <c r="BTY91" s="45"/>
      <c r="BTZ91" s="45"/>
      <c r="BUA91" s="45"/>
      <c r="BUB91" s="45"/>
      <c r="BUC91" s="45"/>
      <c r="BUD91" s="45"/>
      <c r="BUE91" s="45"/>
      <c r="BUF91" s="45"/>
      <c r="BUG91" s="45"/>
      <c r="BUH91" s="45"/>
      <c r="BUI91" s="45"/>
      <c r="BUJ91" s="45"/>
      <c r="BUK91" s="45"/>
      <c r="BUL91" s="45"/>
      <c r="BUM91" s="45"/>
      <c r="BUN91" s="45"/>
      <c r="BUO91" s="45"/>
      <c r="BUP91" s="45"/>
      <c r="BUQ91" s="45"/>
      <c r="BUR91" s="45"/>
      <c r="BUS91" s="45"/>
      <c r="BUT91" s="45"/>
      <c r="BUU91" s="45"/>
      <c r="BUV91" s="45"/>
      <c r="BUW91" s="45"/>
      <c r="BUX91" s="45"/>
      <c r="BUY91" s="45"/>
      <c r="BUZ91" s="45"/>
      <c r="BVA91" s="45"/>
      <c r="BVB91" s="45"/>
      <c r="BVC91" s="45"/>
      <c r="BVD91" s="45"/>
      <c r="BVE91" s="45"/>
      <c r="BVF91" s="45"/>
      <c r="BVG91" s="45"/>
      <c r="BVH91" s="45"/>
      <c r="BVI91" s="45"/>
      <c r="BVJ91" s="45"/>
      <c r="BVK91" s="45"/>
      <c r="BVL91" s="45"/>
      <c r="BVM91" s="45"/>
      <c r="BVN91" s="45"/>
      <c r="BVO91" s="45"/>
      <c r="BVP91" s="45"/>
      <c r="BVQ91" s="45"/>
      <c r="BVR91" s="45"/>
      <c r="BVS91" s="45"/>
      <c r="BVT91" s="45"/>
      <c r="BVU91" s="45"/>
      <c r="BVV91" s="45"/>
      <c r="BVW91" s="45"/>
      <c r="BVX91" s="45"/>
      <c r="BVY91" s="45"/>
      <c r="BVZ91" s="45"/>
      <c r="BWA91" s="45"/>
      <c r="BWB91" s="45"/>
      <c r="BWC91" s="45"/>
      <c r="BWD91" s="45"/>
      <c r="BWE91" s="45"/>
      <c r="BWF91" s="45"/>
      <c r="BWG91" s="45"/>
      <c r="BWH91" s="45"/>
      <c r="BWI91" s="45"/>
      <c r="BWJ91" s="45"/>
      <c r="BWK91" s="45"/>
      <c r="BWL91" s="45"/>
      <c r="BWM91" s="45"/>
      <c r="BWN91" s="45"/>
      <c r="BWO91" s="45"/>
      <c r="BWP91" s="45"/>
      <c r="BWQ91" s="45"/>
      <c r="BWR91" s="45"/>
      <c r="BWS91" s="45"/>
      <c r="BWT91" s="45"/>
      <c r="BWU91" s="45"/>
      <c r="BWV91" s="45"/>
      <c r="BWW91" s="45"/>
      <c r="BWX91" s="45"/>
      <c r="BWY91" s="45"/>
      <c r="BWZ91" s="45"/>
      <c r="BXA91" s="45"/>
      <c r="BXB91" s="45"/>
      <c r="BXC91" s="45"/>
      <c r="BXD91" s="45"/>
      <c r="BXE91" s="45"/>
      <c r="BXF91" s="45"/>
      <c r="BXG91" s="45"/>
      <c r="BXH91" s="45"/>
      <c r="BXI91" s="45"/>
      <c r="BXJ91" s="45"/>
      <c r="BXK91" s="45"/>
      <c r="BXL91" s="45"/>
      <c r="BXM91" s="45"/>
      <c r="BXN91" s="45"/>
      <c r="BXO91" s="45"/>
      <c r="BXP91" s="45"/>
      <c r="BXQ91" s="45"/>
      <c r="BXR91" s="45"/>
      <c r="BXS91" s="45"/>
      <c r="BXT91" s="45"/>
      <c r="BXU91" s="45"/>
      <c r="BXV91" s="45"/>
      <c r="BXW91" s="45"/>
      <c r="BXX91" s="45"/>
      <c r="BXY91" s="45"/>
      <c r="BXZ91" s="45"/>
      <c r="BYA91" s="45"/>
      <c r="BYB91" s="45"/>
      <c r="BYC91" s="45"/>
      <c r="BYD91" s="45"/>
      <c r="BYE91" s="45"/>
      <c r="BYF91" s="45"/>
      <c r="BYG91" s="45"/>
      <c r="BYH91" s="45"/>
      <c r="BYI91" s="45"/>
      <c r="BYJ91" s="45"/>
      <c r="BYK91" s="45"/>
      <c r="BYL91" s="45"/>
      <c r="BYM91" s="45"/>
      <c r="BYN91" s="45"/>
      <c r="BYO91" s="45"/>
      <c r="BYP91" s="45"/>
      <c r="BYQ91" s="45"/>
      <c r="BYR91" s="45"/>
      <c r="BYS91" s="45"/>
      <c r="BYT91" s="45"/>
      <c r="BYU91" s="45"/>
      <c r="BYV91" s="45"/>
      <c r="BYW91" s="45"/>
      <c r="BYX91" s="45"/>
      <c r="BYY91" s="45"/>
      <c r="BYZ91" s="45"/>
      <c r="BZA91" s="45"/>
      <c r="BZB91" s="45"/>
      <c r="BZC91" s="45"/>
      <c r="BZD91" s="45"/>
      <c r="BZE91" s="45"/>
      <c r="BZF91" s="45"/>
      <c r="BZG91" s="45"/>
      <c r="BZH91" s="45"/>
      <c r="BZI91" s="45"/>
      <c r="BZJ91" s="45"/>
      <c r="BZK91" s="45"/>
      <c r="BZL91" s="45"/>
      <c r="BZM91" s="45"/>
      <c r="BZN91" s="45"/>
      <c r="BZO91" s="45"/>
      <c r="BZP91" s="45"/>
      <c r="BZQ91" s="45"/>
      <c r="BZR91" s="45"/>
      <c r="BZS91" s="45"/>
      <c r="BZT91" s="45"/>
      <c r="BZU91" s="45"/>
      <c r="BZV91" s="45"/>
      <c r="BZW91" s="45"/>
      <c r="BZX91" s="45"/>
      <c r="BZY91" s="45"/>
      <c r="BZZ91" s="45"/>
      <c r="CAA91" s="45"/>
      <c r="CAB91" s="45"/>
      <c r="CAC91" s="45"/>
      <c r="CAD91" s="45"/>
      <c r="CAE91" s="45"/>
      <c r="CAF91" s="45"/>
      <c r="CAG91" s="45"/>
      <c r="CAH91" s="45"/>
      <c r="CAI91" s="45"/>
      <c r="CAJ91" s="45"/>
      <c r="CAK91" s="45"/>
      <c r="CAL91" s="45"/>
      <c r="CAM91" s="45"/>
      <c r="CAN91" s="45"/>
      <c r="CAO91" s="45"/>
      <c r="CAP91" s="45"/>
      <c r="CAQ91" s="45"/>
      <c r="CAR91" s="45"/>
      <c r="CAS91" s="45"/>
      <c r="CAT91" s="45"/>
      <c r="CAU91" s="45"/>
      <c r="CAV91" s="45"/>
      <c r="CAW91" s="45"/>
      <c r="CAX91" s="45"/>
      <c r="CAY91" s="45"/>
      <c r="CAZ91" s="45"/>
      <c r="CBA91" s="45"/>
      <c r="CBB91" s="45"/>
      <c r="CBC91" s="45"/>
      <c r="CBD91" s="45"/>
      <c r="CBE91" s="45"/>
      <c r="CBF91" s="45"/>
      <c r="CBG91" s="45"/>
      <c r="CBH91" s="45"/>
      <c r="CBI91" s="45"/>
      <c r="CBJ91" s="45"/>
      <c r="CBK91" s="45"/>
      <c r="CBL91" s="45"/>
      <c r="CBM91" s="45"/>
      <c r="CBN91" s="45"/>
      <c r="CBO91" s="45"/>
      <c r="CBP91" s="45"/>
      <c r="CBQ91" s="45"/>
      <c r="CBR91" s="45"/>
      <c r="CBS91" s="45"/>
      <c r="CBT91" s="45"/>
      <c r="CBU91" s="45"/>
      <c r="CBV91" s="45"/>
      <c r="CBW91" s="45"/>
      <c r="CBX91" s="45"/>
      <c r="CBY91" s="45"/>
      <c r="CBZ91" s="45"/>
      <c r="CCA91" s="45"/>
      <c r="CCB91" s="45"/>
      <c r="CCC91" s="45"/>
      <c r="CCD91" s="45"/>
      <c r="CCE91" s="45"/>
      <c r="CCF91" s="45"/>
      <c r="CCG91" s="45"/>
      <c r="CCH91" s="45"/>
      <c r="CCI91" s="45"/>
      <c r="CCJ91" s="45"/>
      <c r="CCK91" s="45"/>
      <c r="CCL91" s="45"/>
      <c r="CCM91" s="45"/>
      <c r="CCN91" s="45"/>
      <c r="CCO91" s="45"/>
      <c r="CCP91" s="45"/>
      <c r="CCQ91" s="45"/>
      <c r="CCR91" s="45"/>
      <c r="CCS91" s="45"/>
      <c r="CCT91" s="45"/>
      <c r="CCU91" s="45"/>
      <c r="CCV91" s="45"/>
      <c r="CCW91" s="45"/>
      <c r="CCX91" s="45"/>
      <c r="CCY91" s="45"/>
      <c r="CCZ91" s="45"/>
      <c r="CDA91" s="45"/>
      <c r="CDB91" s="45"/>
      <c r="CDC91" s="45"/>
      <c r="CDD91" s="45"/>
      <c r="CDE91" s="45"/>
      <c r="CDF91" s="45"/>
      <c r="CDG91" s="45"/>
      <c r="CDH91" s="45"/>
      <c r="CDI91" s="45"/>
      <c r="CDJ91" s="45"/>
      <c r="CDK91" s="45"/>
      <c r="CDL91" s="45"/>
      <c r="CDM91" s="45"/>
      <c r="CDN91" s="45"/>
      <c r="CDO91" s="45"/>
      <c r="CDP91" s="45"/>
      <c r="CDQ91" s="45"/>
      <c r="CDR91" s="45"/>
      <c r="CDS91" s="45"/>
      <c r="CDT91" s="45"/>
      <c r="CDU91" s="45"/>
      <c r="CDV91" s="45"/>
      <c r="CDW91" s="45"/>
      <c r="CDX91" s="45"/>
      <c r="CDY91" s="45"/>
      <c r="CDZ91" s="45"/>
      <c r="CEA91" s="45"/>
      <c r="CEB91" s="45"/>
      <c r="CEC91" s="45"/>
      <c r="CED91" s="45"/>
      <c r="CEE91" s="45"/>
      <c r="CEF91" s="45"/>
      <c r="CEG91" s="45"/>
      <c r="CEH91" s="45"/>
      <c r="CEI91" s="45"/>
      <c r="CEJ91" s="45"/>
      <c r="CEK91" s="45"/>
      <c r="CEL91" s="45"/>
      <c r="CEM91" s="45"/>
      <c r="CEN91" s="45"/>
      <c r="CEO91" s="45"/>
      <c r="CEP91" s="45"/>
      <c r="CEQ91" s="45"/>
      <c r="CER91" s="45"/>
      <c r="CES91" s="45"/>
      <c r="CET91" s="45"/>
      <c r="CEU91" s="45"/>
      <c r="CEV91" s="45"/>
      <c r="CEW91" s="45"/>
      <c r="CEX91" s="45"/>
      <c r="CEY91" s="45"/>
      <c r="CEZ91" s="45"/>
      <c r="CFA91" s="45"/>
      <c r="CFB91" s="45"/>
      <c r="CFC91" s="45"/>
      <c r="CFD91" s="45"/>
      <c r="CFE91" s="45"/>
      <c r="CFF91" s="45"/>
      <c r="CFG91" s="45"/>
      <c r="CFH91" s="45"/>
      <c r="CFI91" s="45"/>
      <c r="CFJ91" s="45"/>
      <c r="CFK91" s="45"/>
      <c r="CFL91" s="45"/>
      <c r="CFM91" s="45"/>
      <c r="CFN91" s="45"/>
      <c r="CFO91" s="45"/>
      <c r="CFP91" s="45"/>
      <c r="CFQ91" s="45"/>
      <c r="CFR91" s="45"/>
      <c r="CFS91" s="45"/>
      <c r="CFT91" s="45"/>
      <c r="CFU91" s="45"/>
      <c r="CFV91" s="45"/>
      <c r="CFW91" s="45"/>
      <c r="CFX91" s="45"/>
      <c r="CFY91" s="45"/>
      <c r="CFZ91" s="45"/>
      <c r="CGA91" s="45"/>
      <c r="CGB91" s="45"/>
      <c r="CGC91" s="45"/>
      <c r="CGD91" s="45"/>
      <c r="CGE91" s="45"/>
      <c r="CGF91" s="45"/>
      <c r="CGG91" s="45"/>
      <c r="CGH91" s="45"/>
      <c r="CGI91" s="45"/>
      <c r="CGJ91" s="45"/>
      <c r="CGK91" s="45"/>
      <c r="CGL91" s="45"/>
      <c r="CGM91" s="45"/>
      <c r="CGN91" s="45"/>
      <c r="CGO91" s="45"/>
      <c r="CGP91" s="45"/>
      <c r="CGQ91" s="45"/>
      <c r="CGR91" s="45"/>
      <c r="CGS91" s="45"/>
      <c r="CGT91" s="45"/>
      <c r="CGU91" s="45"/>
      <c r="CGV91" s="45"/>
      <c r="CGW91" s="45"/>
      <c r="CGX91" s="45"/>
      <c r="CGY91" s="45"/>
      <c r="CGZ91" s="45"/>
      <c r="CHA91" s="45"/>
      <c r="CHB91" s="45"/>
      <c r="CHC91" s="45"/>
      <c r="CHD91" s="45"/>
      <c r="CHE91" s="45"/>
      <c r="CHF91" s="45"/>
      <c r="CHG91" s="45"/>
      <c r="CHH91" s="45"/>
      <c r="CHI91" s="45"/>
      <c r="CHJ91" s="45"/>
      <c r="CHK91" s="45"/>
      <c r="CHL91" s="45"/>
      <c r="CHM91" s="45"/>
      <c r="CHN91" s="45"/>
      <c r="CHO91" s="45"/>
      <c r="CHP91" s="45"/>
      <c r="CHQ91" s="45"/>
      <c r="CHR91" s="45"/>
      <c r="CHS91" s="45"/>
      <c r="CHT91" s="45"/>
      <c r="CHU91" s="45"/>
      <c r="CHV91" s="45"/>
      <c r="CHW91" s="45"/>
      <c r="CHX91" s="45"/>
      <c r="CHY91" s="45"/>
      <c r="CHZ91" s="45"/>
      <c r="CIA91" s="45"/>
      <c r="CIB91" s="45"/>
      <c r="CIC91" s="45"/>
      <c r="CID91" s="45"/>
      <c r="CIE91" s="45"/>
      <c r="CIF91" s="45"/>
      <c r="CIG91" s="45"/>
      <c r="CIH91" s="45"/>
      <c r="CII91" s="45"/>
      <c r="CIJ91" s="45"/>
      <c r="CIK91" s="45"/>
      <c r="CIL91" s="45"/>
      <c r="CIM91" s="45"/>
      <c r="CIN91" s="45"/>
      <c r="CIO91" s="45"/>
      <c r="CIP91" s="45"/>
      <c r="CIQ91" s="45"/>
      <c r="CIR91" s="45"/>
      <c r="CIS91" s="45"/>
      <c r="CIT91" s="45"/>
      <c r="CIU91" s="45"/>
      <c r="CIV91" s="45"/>
      <c r="CIW91" s="45"/>
      <c r="CIX91" s="45"/>
      <c r="CIY91" s="45"/>
      <c r="CIZ91" s="45"/>
      <c r="CJA91" s="45"/>
      <c r="CJB91" s="45"/>
      <c r="CJC91" s="45"/>
      <c r="CJD91" s="45"/>
      <c r="CJE91" s="45"/>
      <c r="CJF91" s="45"/>
      <c r="CJG91" s="45"/>
      <c r="CJH91" s="45"/>
      <c r="CJI91" s="45"/>
      <c r="CJJ91" s="45"/>
      <c r="CJK91" s="45"/>
      <c r="CJL91" s="45"/>
      <c r="CJM91" s="45"/>
      <c r="CJN91" s="45"/>
      <c r="CJO91" s="45"/>
      <c r="CJP91" s="45"/>
      <c r="CJQ91" s="45"/>
      <c r="CJR91" s="45"/>
      <c r="CJS91" s="45"/>
      <c r="CJT91" s="45"/>
      <c r="CJU91" s="45"/>
      <c r="CJV91" s="45"/>
      <c r="CJW91" s="45"/>
      <c r="CJX91" s="45"/>
      <c r="CJY91" s="45"/>
      <c r="CJZ91" s="45"/>
      <c r="CKA91" s="45"/>
      <c r="CKB91" s="45"/>
      <c r="CKC91" s="45"/>
      <c r="CKD91" s="45"/>
      <c r="CKE91" s="45"/>
      <c r="CKF91" s="45"/>
      <c r="CKG91" s="45"/>
      <c r="CKH91" s="45"/>
      <c r="CKI91" s="45"/>
      <c r="CKJ91" s="45"/>
      <c r="CKK91" s="45"/>
      <c r="CKL91" s="45"/>
      <c r="CKM91" s="45"/>
      <c r="CKN91" s="45"/>
      <c r="CKO91" s="45"/>
      <c r="CKP91" s="45"/>
      <c r="CKQ91" s="45"/>
      <c r="CKR91" s="45"/>
      <c r="CKS91" s="45"/>
      <c r="CKT91" s="45"/>
      <c r="CKU91" s="45"/>
      <c r="CKV91" s="45"/>
      <c r="CKW91" s="45"/>
      <c r="CKX91" s="45"/>
      <c r="CKY91" s="45"/>
      <c r="CKZ91" s="45"/>
      <c r="CLA91" s="45"/>
      <c r="CLB91" s="45"/>
      <c r="CLC91" s="45"/>
      <c r="CLD91" s="45"/>
      <c r="CLE91" s="45"/>
      <c r="CLF91" s="45"/>
      <c r="CLG91" s="45"/>
      <c r="CLH91" s="45"/>
      <c r="CLI91" s="45"/>
      <c r="CLJ91" s="45"/>
      <c r="CLK91" s="45"/>
      <c r="CLL91" s="45"/>
      <c r="CLM91" s="45"/>
      <c r="CLN91" s="45"/>
      <c r="CLO91" s="45"/>
      <c r="CLP91" s="45"/>
      <c r="CLQ91" s="45"/>
      <c r="CLR91" s="45"/>
      <c r="CLS91" s="45"/>
      <c r="CLT91" s="45"/>
      <c r="CLU91" s="45"/>
      <c r="CLV91" s="45"/>
      <c r="CLW91" s="45"/>
      <c r="CLX91" s="45"/>
      <c r="CLY91" s="45"/>
      <c r="CLZ91" s="45"/>
      <c r="CMA91" s="45"/>
      <c r="CMB91" s="45"/>
      <c r="CMC91" s="45"/>
      <c r="CMD91" s="45"/>
      <c r="CME91" s="45"/>
      <c r="CMF91" s="45"/>
      <c r="CMG91" s="45"/>
      <c r="CMH91" s="45"/>
      <c r="CMI91" s="45"/>
      <c r="CMJ91" s="45"/>
      <c r="CMK91" s="45"/>
      <c r="CML91" s="45"/>
      <c r="CMM91" s="45"/>
      <c r="CMN91" s="45"/>
      <c r="CMO91" s="45"/>
      <c r="CMP91" s="45"/>
      <c r="CMQ91" s="45"/>
      <c r="CMR91" s="45"/>
      <c r="CMS91" s="45"/>
      <c r="CMT91" s="45"/>
      <c r="CMU91" s="45"/>
      <c r="CMV91" s="45"/>
      <c r="CMW91" s="45"/>
      <c r="CMX91" s="45"/>
      <c r="CMY91" s="45"/>
      <c r="CMZ91" s="45"/>
      <c r="CNA91" s="45"/>
      <c r="CNB91" s="45"/>
      <c r="CNC91" s="45"/>
      <c r="CND91" s="45"/>
      <c r="CNE91" s="45"/>
      <c r="CNF91" s="45"/>
      <c r="CNG91" s="45"/>
      <c r="CNH91" s="45"/>
      <c r="CNI91" s="45"/>
      <c r="CNJ91" s="45"/>
      <c r="CNK91" s="45"/>
      <c r="CNL91" s="45"/>
      <c r="CNM91" s="45"/>
      <c r="CNN91" s="45"/>
      <c r="CNO91" s="45"/>
      <c r="CNP91" s="45"/>
      <c r="CNQ91" s="45"/>
      <c r="CNR91" s="45"/>
      <c r="CNS91" s="45"/>
      <c r="CNT91" s="45"/>
      <c r="CNU91" s="45"/>
      <c r="CNV91" s="45"/>
      <c r="CNW91" s="45"/>
      <c r="CNX91" s="45"/>
      <c r="CNY91" s="45"/>
      <c r="CNZ91" s="45"/>
      <c r="COA91" s="45"/>
      <c r="COB91" s="45"/>
      <c r="COC91" s="45"/>
      <c r="COD91" s="45"/>
      <c r="COE91" s="45"/>
      <c r="COF91" s="45"/>
      <c r="COG91" s="45"/>
      <c r="COH91" s="45"/>
      <c r="COI91" s="45"/>
      <c r="COJ91" s="45"/>
      <c r="COK91" s="45"/>
      <c r="COL91" s="45"/>
      <c r="COM91" s="45"/>
      <c r="CON91" s="45"/>
      <c r="COO91" s="45"/>
      <c r="COP91" s="45"/>
      <c r="COQ91" s="45"/>
      <c r="COR91" s="45"/>
      <c r="COS91" s="45"/>
      <c r="COT91" s="45"/>
      <c r="COU91" s="45"/>
      <c r="COV91" s="45"/>
      <c r="COW91" s="45"/>
      <c r="COX91" s="45"/>
      <c r="COY91" s="45"/>
      <c r="COZ91" s="45"/>
      <c r="CPA91" s="45"/>
      <c r="CPB91" s="45"/>
      <c r="CPC91" s="45"/>
      <c r="CPD91" s="45"/>
      <c r="CPE91" s="45"/>
      <c r="CPF91" s="45"/>
      <c r="CPG91" s="45"/>
      <c r="CPH91" s="45"/>
      <c r="CPI91" s="45"/>
      <c r="CPJ91" s="45"/>
      <c r="CPK91" s="45"/>
      <c r="CPL91" s="45"/>
      <c r="CPM91" s="45"/>
      <c r="CPN91" s="45"/>
      <c r="CPO91" s="45"/>
      <c r="CPP91" s="45"/>
      <c r="CPQ91" s="45"/>
      <c r="CPR91" s="45"/>
      <c r="CPS91" s="45"/>
      <c r="CPT91" s="45"/>
      <c r="CPU91" s="45"/>
      <c r="CPV91" s="45"/>
      <c r="CPW91" s="45"/>
      <c r="CPX91" s="45"/>
      <c r="CPY91" s="45"/>
      <c r="CPZ91" s="45"/>
      <c r="CQA91" s="45"/>
      <c r="CQB91" s="45"/>
      <c r="CQC91" s="45"/>
      <c r="CQD91" s="45"/>
      <c r="CQE91" s="45"/>
      <c r="CQF91" s="45"/>
      <c r="CQG91" s="45"/>
      <c r="CQH91" s="45"/>
      <c r="CQI91" s="45"/>
      <c r="CQJ91" s="45"/>
      <c r="CQK91" s="45"/>
      <c r="CQL91" s="45"/>
      <c r="CQM91" s="45"/>
      <c r="CQN91" s="45"/>
      <c r="CQO91" s="45"/>
      <c r="CQP91" s="45"/>
      <c r="CQQ91" s="45"/>
      <c r="CQR91" s="45"/>
      <c r="CQS91" s="45"/>
      <c r="CQT91" s="45"/>
      <c r="CQU91" s="45"/>
      <c r="CQV91" s="45"/>
      <c r="CQW91" s="45"/>
      <c r="CQX91" s="45"/>
      <c r="CQY91" s="45"/>
      <c r="CQZ91" s="45"/>
      <c r="CRA91" s="45"/>
      <c r="CRB91" s="45"/>
      <c r="CRC91" s="45"/>
      <c r="CRD91" s="45"/>
      <c r="CRE91" s="45"/>
      <c r="CRF91" s="45"/>
      <c r="CRG91" s="45"/>
      <c r="CRH91" s="45"/>
      <c r="CRI91" s="45"/>
    </row>
    <row r="92" spans="1:2505" ht="18" customHeight="1" x14ac:dyDescent="0.25">
      <c r="B92" s="358"/>
      <c r="C92" s="59" t="s">
        <v>16</v>
      </c>
      <c r="D92" s="83">
        <v>0</v>
      </c>
      <c r="E92" s="83">
        <v>0</v>
      </c>
      <c r="F92" s="13"/>
      <c r="G92" s="358"/>
      <c r="H92" s="59" t="s">
        <v>16</v>
      </c>
      <c r="I92" s="78">
        <v>2.2025320000000002</v>
      </c>
      <c r="J92" s="78">
        <f t="shared" si="21"/>
        <v>2.2025320000000002</v>
      </c>
      <c r="K92" s="78">
        <f t="shared" si="11"/>
        <v>2.2025320000000002</v>
      </c>
      <c r="L92" s="24"/>
      <c r="M92" s="78">
        <v>2.7898738665859071</v>
      </c>
      <c r="N92" s="74">
        <f t="shared" si="16"/>
        <v>2.7898738665859071</v>
      </c>
      <c r="O92" s="74">
        <f t="shared" si="17"/>
        <v>2.7898738665859071</v>
      </c>
      <c r="P92" s="32">
        <f>3*ROUNDUP(O92*(1+K92)/3,0)</f>
        <v>9</v>
      </c>
      <c r="Q92" s="32" t="e">
        <f>3*ROUNDUP(P92*(1+#REF!)/3,0)</f>
        <v>#REF!</v>
      </c>
      <c r="R92" s="32" t="e">
        <f>3*ROUNDUP(Q92*(1+#REF!)/3,0)</f>
        <v>#REF!</v>
      </c>
      <c r="U92">
        <f t="shared" si="19"/>
        <v>0</v>
      </c>
      <c r="V92">
        <f t="shared" si="20"/>
        <v>0</v>
      </c>
    </row>
    <row r="93" spans="1:2505" ht="18" customHeight="1" x14ac:dyDescent="0.25">
      <c r="B93" s="358" t="s">
        <v>71</v>
      </c>
      <c r="C93" s="59" t="s">
        <v>14</v>
      </c>
      <c r="D93" s="83">
        <v>5</v>
      </c>
      <c r="E93" s="83">
        <v>5</v>
      </c>
      <c r="F93" s="13"/>
      <c r="G93" s="358" t="s">
        <v>71</v>
      </c>
      <c r="H93" s="59" t="s">
        <v>14</v>
      </c>
      <c r="I93" s="78">
        <v>60.20254133333701</v>
      </c>
      <c r="J93" s="78">
        <f t="shared" si="21"/>
        <v>65.20254133333701</v>
      </c>
      <c r="K93" s="78">
        <f t="shared" si="11"/>
        <v>70.20254133333701</v>
      </c>
      <c r="L93" s="24"/>
      <c r="M93" s="78">
        <v>73.160771264790952</v>
      </c>
      <c r="N93" s="74">
        <f t="shared" si="16"/>
        <v>79.236990776829913</v>
      </c>
      <c r="O93" s="74">
        <f t="shared" si="17"/>
        <v>85.313210288868873</v>
      </c>
      <c r="P93" s="32">
        <f>3*ROUNDUP(O93*(1+K93)/3,0)</f>
        <v>6075</v>
      </c>
      <c r="Q93" s="32" t="e">
        <f>3*ROUNDUP(P93*(1+#REF!)/3,0)</f>
        <v>#REF!</v>
      </c>
      <c r="R93" s="32" t="e">
        <f>3*ROUNDUP(Q93*(1+#REF!)/3,0)</f>
        <v>#REF!</v>
      </c>
      <c r="U93">
        <f t="shared" si="19"/>
        <v>8.3052972337419595E-2</v>
      </c>
      <c r="V93">
        <f t="shared" si="20"/>
        <v>7.6684127608436903E-2</v>
      </c>
    </row>
    <row r="94" spans="1:2505" ht="18" customHeight="1" x14ac:dyDescent="0.25">
      <c r="A94" s="45"/>
      <c r="B94" s="358"/>
      <c r="C94" s="59" t="s">
        <v>16</v>
      </c>
      <c r="D94" s="83">
        <v>0</v>
      </c>
      <c r="E94" s="83">
        <v>0</v>
      </c>
      <c r="F94" s="13"/>
      <c r="G94" s="358"/>
      <c r="H94" s="59" t="s">
        <v>16</v>
      </c>
      <c r="I94" s="78">
        <v>4.4050640000000003</v>
      </c>
      <c r="J94" s="78">
        <f t="shared" si="21"/>
        <v>4.4050640000000003</v>
      </c>
      <c r="K94" s="78">
        <f t="shared" si="11"/>
        <v>4.4050640000000003</v>
      </c>
      <c r="L94" s="24"/>
      <c r="M94" s="78">
        <v>5.249367933193839</v>
      </c>
      <c r="N94" s="74">
        <f t="shared" si="16"/>
        <v>5.249367933193839</v>
      </c>
      <c r="O94" s="74">
        <f t="shared" si="17"/>
        <v>5.249367933193839</v>
      </c>
      <c r="P94" s="32">
        <f>3*ROUNDUP(O94*(1+K94)/3,0)</f>
        <v>30</v>
      </c>
      <c r="Q94" s="32" t="e">
        <f>3*ROUNDUP(P94*(1+#REF!)/3,0)</f>
        <v>#REF!</v>
      </c>
      <c r="R94" s="32" t="e">
        <f>3*ROUNDUP(Q94*(1+#REF!)/3,0)</f>
        <v>#REF!</v>
      </c>
      <c r="U94">
        <f t="shared" si="19"/>
        <v>0</v>
      </c>
      <c r="V94">
        <f t="shared" si="20"/>
        <v>0</v>
      </c>
    </row>
    <row r="95" spans="1:2505" ht="18" customHeight="1" x14ac:dyDescent="0.3">
      <c r="A95" s="45"/>
      <c r="B95" s="368" t="s">
        <v>193</v>
      </c>
      <c r="C95" s="368"/>
      <c r="D95" s="84"/>
      <c r="E95" s="84"/>
      <c r="F95" s="13"/>
      <c r="G95" s="368" t="s">
        <v>193</v>
      </c>
      <c r="H95" s="368"/>
      <c r="I95"/>
      <c r="J95"/>
      <c r="K95"/>
      <c r="L95"/>
      <c r="M95"/>
      <c r="N95"/>
      <c r="O95"/>
      <c r="P95" s="32">
        <f>3*ROUNDUP(O95*(1+K95)/3,0)</f>
        <v>0</v>
      </c>
      <c r="Q95" s="32" t="e">
        <f>3*ROUNDUP(P95*(1+#REF!)/3,0)</f>
        <v>#REF!</v>
      </c>
      <c r="R95" s="32" t="e">
        <f>3*ROUNDUP(Q95*(1+#REF!)/3,0)</f>
        <v>#REF!</v>
      </c>
    </row>
    <row r="96" spans="1:2505" s="28" customFormat="1" ht="18" customHeight="1" x14ac:dyDescent="0.25">
      <c r="A96" s="13"/>
      <c r="B96" s="369" t="s">
        <v>12</v>
      </c>
      <c r="C96" s="59" t="s">
        <v>14</v>
      </c>
      <c r="D96" s="82">
        <v>227</v>
      </c>
      <c r="E96" s="83">
        <v>242</v>
      </c>
      <c r="F96" s="13"/>
      <c r="G96" s="369" t="s">
        <v>12</v>
      </c>
      <c r="H96" s="59" t="s">
        <v>14</v>
      </c>
      <c r="I96" s="77">
        <v>3498.01098</v>
      </c>
      <c r="J96" s="78">
        <f>+I96+D96</f>
        <v>3725.01098</v>
      </c>
      <c r="K96" s="78">
        <f t="shared" si="11"/>
        <v>3967.01098</v>
      </c>
      <c r="L96"/>
      <c r="M96" s="78">
        <v>3261.2595139676596</v>
      </c>
      <c r="N96" s="74">
        <f t="shared" ref="N96:N112" si="22">+(J96/I96)*M96</f>
        <v>3472.8957592234301</v>
      </c>
      <c r="O96" s="74">
        <f t="shared" ref="O96:O112" si="23">+(K96/J96)*N96</f>
        <v>3698.5167783947804</v>
      </c>
      <c r="P96" s="33">
        <f t="shared" ref="P96:R107" si="24">+P8</f>
        <v>355501725</v>
      </c>
      <c r="Q96" s="33" t="e">
        <f t="shared" si="24"/>
        <v>#REF!</v>
      </c>
      <c r="R96" s="33" t="e">
        <f t="shared" si="24"/>
        <v>#REF!</v>
      </c>
      <c r="S96"/>
      <c r="T96"/>
      <c r="U96">
        <f t="shared" ref="U96:U112" si="25">+J96/I96-1</f>
        <v>6.4894021573368432E-2</v>
      </c>
      <c r="V96">
        <f t="shared" ref="V96:V112" si="26">+K96/J96-1</f>
        <v>6.4966251455183643E-2</v>
      </c>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c r="AMG96"/>
      <c r="AMH96"/>
      <c r="AMI96"/>
      <c r="AMJ96"/>
      <c r="AMK96"/>
      <c r="AML96"/>
      <c r="AMM96"/>
      <c r="AMN96"/>
      <c r="AMO96"/>
      <c r="AMP96"/>
      <c r="AMQ96"/>
      <c r="AMR96"/>
      <c r="AMS96"/>
      <c r="AMT96"/>
      <c r="AMU96"/>
      <c r="AMV96"/>
      <c r="AMW96"/>
      <c r="AMX96"/>
      <c r="AMY96"/>
      <c r="AMZ96"/>
      <c r="ANA96"/>
      <c r="ANB96"/>
      <c r="ANC96"/>
      <c r="AND96"/>
      <c r="ANE96"/>
      <c r="ANF96"/>
      <c r="ANG96"/>
      <c r="ANH96"/>
      <c r="ANI96"/>
      <c r="ANJ96"/>
      <c r="ANK96"/>
      <c r="ANL96"/>
      <c r="ANM96"/>
      <c r="ANN96"/>
      <c r="ANO96"/>
      <c r="ANP96"/>
      <c r="ANQ96"/>
      <c r="ANR96"/>
      <c r="ANS96"/>
      <c r="ANT96"/>
      <c r="ANU96"/>
      <c r="ANV96"/>
      <c r="ANW96"/>
      <c r="ANX96"/>
      <c r="ANY96"/>
      <c r="ANZ96"/>
      <c r="AOA96"/>
      <c r="AOB96"/>
      <c r="AOC96"/>
      <c r="AOD96"/>
      <c r="AOE96"/>
      <c r="AOF96"/>
      <c r="AOG96"/>
      <c r="AOH96"/>
      <c r="AOI96"/>
      <c r="AOJ96"/>
      <c r="AOK96"/>
      <c r="AOL96"/>
      <c r="AOM96"/>
      <c r="AON96"/>
      <c r="AOO96"/>
      <c r="AOP96"/>
      <c r="AOQ96"/>
      <c r="AOR96"/>
      <c r="AOS96"/>
      <c r="AOT96"/>
      <c r="AOU96"/>
      <c r="AOV96"/>
      <c r="AOW96"/>
      <c r="AOX96"/>
      <c r="AOY96"/>
      <c r="AOZ96"/>
      <c r="APA96"/>
      <c r="APB96"/>
      <c r="APC96"/>
      <c r="APD96"/>
      <c r="APE96"/>
      <c r="APF96"/>
      <c r="APG96"/>
      <c r="APH96"/>
      <c r="API96"/>
      <c r="APJ96"/>
      <c r="APK96"/>
      <c r="APL96"/>
      <c r="APM96"/>
      <c r="APN96"/>
      <c r="APO96"/>
      <c r="APP96"/>
      <c r="APQ96"/>
      <c r="APR96"/>
      <c r="APS96"/>
      <c r="APT96"/>
      <c r="APU96"/>
      <c r="APV96"/>
      <c r="APW96"/>
      <c r="APX96"/>
      <c r="APY96"/>
      <c r="APZ96"/>
      <c r="AQA96"/>
      <c r="AQB96"/>
      <c r="AQC96"/>
      <c r="AQD96"/>
      <c r="AQE96"/>
      <c r="AQF96"/>
      <c r="AQG96"/>
      <c r="AQH96"/>
      <c r="AQI96"/>
      <c r="AQJ96"/>
      <c r="AQK96"/>
      <c r="AQL96"/>
      <c r="AQM96"/>
      <c r="AQN96"/>
      <c r="AQO96"/>
      <c r="AQP96"/>
      <c r="AQQ96"/>
      <c r="AQR96"/>
      <c r="AQS96"/>
      <c r="AQT96"/>
      <c r="AQU96"/>
      <c r="AQV96"/>
      <c r="AQW96"/>
      <c r="AQX96"/>
      <c r="AQY96"/>
      <c r="AQZ96"/>
      <c r="ARA96"/>
      <c r="ARB96"/>
      <c r="ARC96"/>
      <c r="ARD96"/>
      <c r="ARE96"/>
      <c r="ARF96"/>
      <c r="ARG96"/>
      <c r="ARH96"/>
      <c r="ARI96"/>
      <c r="ARJ96"/>
      <c r="ARK96"/>
      <c r="ARL96"/>
      <c r="ARM96"/>
      <c r="ARN96"/>
      <c r="ARO96"/>
      <c r="ARP96"/>
      <c r="ARQ96"/>
      <c r="ARR96"/>
      <c r="ARS96"/>
      <c r="ART96"/>
      <c r="ARU96"/>
      <c r="ARV96"/>
      <c r="ARW96"/>
      <c r="ARX96"/>
      <c r="ARY96"/>
      <c r="ARZ96"/>
      <c r="ASA96"/>
      <c r="ASB96"/>
      <c r="ASC96"/>
      <c r="ASD96"/>
      <c r="ASE96"/>
      <c r="ASF96"/>
      <c r="ASG96"/>
      <c r="ASH96"/>
      <c r="ASI96"/>
      <c r="ASJ96"/>
      <c r="ASK96"/>
      <c r="ASL96"/>
      <c r="ASM96"/>
      <c r="ASN96"/>
      <c r="ASO96"/>
      <c r="ASP96"/>
      <c r="ASQ96"/>
      <c r="ASR96"/>
      <c r="ASS96"/>
      <c r="AST96"/>
      <c r="ASU96"/>
      <c r="ASV96"/>
      <c r="ASW96"/>
      <c r="ASX96"/>
      <c r="ASY96"/>
      <c r="ASZ96"/>
      <c r="ATA96"/>
      <c r="ATB96"/>
      <c r="ATC96"/>
      <c r="ATD96"/>
      <c r="ATE96"/>
      <c r="ATF96"/>
      <c r="ATG96"/>
      <c r="ATH96"/>
      <c r="ATI96"/>
      <c r="ATJ96"/>
      <c r="ATK96"/>
      <c r="ATL96"/>
      <c r="ATM96"/>
      <c r="ATN96"/>
      <c r="ATO96"/>
      <c r="ATP96"/>
      <c r="ATQ96"/>
      <c r="ATR96"/>
      <c r="ATS96"/>
      <c r="ATT96"/>
      <c r="ATU96"/>
      <c r="ATV96"/>
      <c r="ATW96"/>
      <c r="ATX96"/>
      <c r="ATY96"/>
      <c r="ATZ96"/>
      <c r="AUA96"/>
      <c r="AUB96"/>
      <c r="AUC96"/>
      <c r="AUD96"/>
      <c r="AUE96"/>
      <c r="AUF96"/>
      <c r="AUG96"/>
      <c r="AUH96"/>
      <c r="AUI96"/>
      <c r="AUJ96"/>
      <c r="AUK96"/>
      <c r="AUL96"/>
      <c r="AUM96"/>
      <c r="AUN96"/>
      <c r="AUO96"/>
      <c r="AUP96"/>
      <c r="AUQ96"/>
      <c r="AUR96"/>
      <c r="AUS96"/>
      <c r="AUT96"/>
      <c r="AUU96"/>
      <c r="AUV96"/>
      <c r="AUW96"/>
      <c r="AUX96"/>
      <c r="AUY96"/>
      <c r="AUZ96"/>
      <c r="AVA96"/>
      <c r="AVB96"/>
      <c r="AVC96"/>
      <c r="AVD96"/>
      <c r="AVE96"/>
      <c r="AVF96"/>
      <c r="AVG96"/>
      <c r="AVH96"/>
      <c r="AVI96"/>
      <c r="AVJ96"/>
      <c r="AVK96"/>
      <c r="AVL96"/>
      <c r="AVM96"/>
      <c r="AVN96"/>
      <c r="AVO96"/>
      <c r="AVP96"/>
      <c r="AVQ96"/>
      <c r="AVR96"/>
      <c r="AVS96"/>
      <c r="AVT96"/>
      <c r="AVU96"/>
      <c r="AVV96"/>
      <c r="AVW96"/>
      <c r="AVX96"/>
      <c r="AVY96"/>
      <c r="AVZ96"/>
      <c r="AWA96"/>
      <c r="AWB96"/>
      <c r="AWC96"/>
      <c r="AWD96"/>
      <c r="AWE96"/>
      <c r="AWF96"/>
      <c r="AWG96"/>
      <c r="AWH96"/>
      <c r="AWI96"/>
      <c r="AWJ96"/>
      <c r="AWK96"/>
      <c r="AWL96"/>
      <c r="AWM96"/>
      <c r="AWN96"/>
      <c r="AWO96"/>
      <c r="AWP96"/>
      <c r="AWQ96"/>
      <c r="AWR96"/>
      <c r="AWS96"/>
      <c r="AWT96"/>
      <c r="AWU96"/>
      <c r="AWV96"/>
      <c r="AWW96"/>
      <c r="AWX96"/>
      <c r="AWY96"/>
      <c r="AWZ96"/>
      <c r="AXA96"/>
      <c r="AXB96"/>
      <c r="AXC96"/>
      <c r="AXD96"/>
      <c r="AXE96"/>
      <c r="AXF96"/>
      <c r="AXG96"/>
      <c r="AXH96"/>
      <c r="AXI96"/>
      <c r="AXJ96"/>
      <c r="AXK96"/>
      <c r="AXL96"/>
      <c r="AXM96"/>
      <c r="AXN96"/>
      <c r="AXO96"/>
      <c r="AXP96"/>
      <c r="AXQ96"/>
      <c r="AXR96"/>
      <c r="AXS96"/>
      <c r="AXT96"/>
      <c r="AXU96"/>
      <c r="AXV96"/>
      <c r="AXW96"/>
      <c r="AXX96"/>
      <c r="AXY96"/>
      <c r="AXZ96"/>
      <c r="AYA96"/>
      <c r="AYB96"/>
      <c r="AYC96"/>
      <c r="AYD96"/>
      <c r="AYE96"/>
      <c r="AYF96"/>
      <c r="AYG96"/>
      <c r="AYH96"/>
      <c r="AYI96"/>
      <c r="AYJ96"/>
      <c r="AYK96"/>
      <c r="AYL96"/>
      <c r="AYM96"/>
      <c r="AYN96"/>
      <c r="AYO96"/>
      <c r="AYP96"/>
      <c r="AYQ96"/>
      <c r="AYR96"/>
      <c r="AYS96"/>
      <c r="AYT96"/>
      <c r="AYU96"/>
      <c r="AYV96"/>
      <c r="AYW96"/>
      <c r="AYX96"/>
      <c r="AYY96"/>
      <c r="AYZ96"/>
      <c r="AZA96"/>
      <c r="AZB96"/>
      <c r="AZC96"/>
      <c r="AZD96"/>
      <c r="AZE96"/>
      <c r="AZF96"/>
      <c r="AZG96"/>
      <c r="AZH96"/>
      <c r="AZI96"/>
      <c r="AZJ96"/>
      <c r="AZK96"/>
      <c r="AZL96"/>
      <c r="AZM96"/>
      <c r="AZN96"/>
      <c r="AZO96"/>
      <c r="AZP96"/>
      <c r="AZQ96"/>
      <c r="AZR96"/>
      <c r="AZS96"/>
      <c r="AZT96"/>
      <c r="AZU96"/>
      <c r="AZV96"/>
      <c r="AZW96"/>
      <c r="AZX96"/>
      <c r="AZY96"/>
      <c r="AZZ96"/>
      <c r="BAA96"/>
      <c r="BAB96"/>
      <c r="BAC96"/>
      <c r="BAD96"/>
      <c r="BAE96"/>
      <c r="BAF96"/>
      <c r="BAG96"/>
      <c r="BAH96"/>
      <c r="BAI96"/>
      <c r="BAJ96"/>
      <c r="BAK96"/>
      <c r="BAL96"/>
      <c r="BAM96"/>
      <c r="BAN96"/>
      <c r="BAO96"/>
      <c r="BAP96"/>
      <c r="BAQ96"/>
      <c r="BAR96"/>
      <c r="BAS96"/>
      <c r="BAT96"/>
      <c r="BAU96"/>
      <c r="BAV96"/>
      <c r="BAW96"/>
      <c r="BAX96"/>
      <c r="BAY96"/>
      <c r="BAZ96"/>
      <c r="BBA96"/>
      <c r="BBB96"/>
      <c r="BBC96"/>
      <c r="BBD96"/>
      <c r="BBE96"/>
      <c r="BBF96"/>
      <c r="BBG96"/>
      <c r="BBH96"/>
      <c r="BBI96"/>
      <c r="BBJ96"/>
      <c r="BBK96"/>
      <c r="BBL96"/>
      <c r="BBM96"/>
      <c r="BBN96"/>
      <c r="BBO96"/>
      <c r="BBP96"/>
      <c r="BBQ96"/>
      <c r="BBR96"/>
      <c r="BBS96"/>
      <c r="BBT96"/>
      <c r="BBU96"/>
      <c r="BBV96"/>
      <c r="BBW96"/>
      <c r="BBX96"/>
      <c r="BBY96"/>
      <c r="BBZ96"/>
      <c r="BCA96"/>
      <c r="BCB96"/>
      <c r="BCC96"/>
      <c r="BCD96"/>
      <c r="BCE96"/>
      <c r="BCF96"/>
      <c r="BCG96"/>
      <c r="BCH96"/>
      <c r="BCI96"/>
      <c r="BCJ96"/>
      <c r="BCK96"/>
      <c r="BCL96"/>
      <c r="BCM96"/>
      <c r="BCN96"/>
      <c r="BCO96"/>
      <c r="BCP96"/>
      <c r="BCQ96"/>
      <c r="BCR96"/>
      <c r="BCS96"/>
      <c r="BCT96"/>
      <c r="BCU96"/>
      <c r="BCV96"/>
      <c r="BCW96"/>
      <c r="BCX96"/>
      <c r="BCY96"/>
      <c r="BCZ96"/>
      <c r="BDA96"/>
      <c r="BDB96"/>
      <c r="BDC96"/>
      <c r="BDD96"/>
      <c r="BDE96"/>
      <c r="BDF96"/>
      <c r="BDG96"/>
      <c r="BDH96"/>
      <c r="BDI96"/>
      <c r="BDJ96"/>
      <c r="BDK96"/>
      <c r="BDL96"/>
      <c r="BDM96"/>
      <c r="BDN96"/>
      <c r="BDO96"/>
      <c r="BDP96"/>
      <c r="BDQ96"/>
      <c r="BDR96"/>
      <c r="BDS96"/>
      <c r="BDT96"/>
      <c r="BDU96"/>
      <c r="BDV96"/>
      <c r="BDW96"/>
      <c r="BDX96"/>
      <c r="BDY96"/>
      <c r="BDZ96"/>
      <c r="BEA96"/>
      <c r="BEB96"/>
      <c r="BEC96"/>
      <c r="BED96"/>
      <c r="BEE96"/>
      <c r="BEF96"/>
      <c r="BEG96"/>
      <c r="BEH96"/>
      <c r="BEI96"/>
      <c r="BEJ96"/>
      <c r="BEK96"/>
      <c r="BEL96"/>
      <c r="BEM96"/>
      <c r="BEN96"/>
      <c r="BEO96"/>
      <c r="BEP96"/>
      <c r="BEQ96"/>
      <c r="BER96"/>
      <c r="BES96"/>
      <c r="BET96"/>
      <c r="BEU96"/>
      <c r="BEV96"/>
      <c r="BEW96"/>
      <c r="BEX96"/>
      <c r="BEY96"/>
      <c r="BEZ96"/>
      <c r="BFA96"/>
      <c r="BFB96"/>
      <c r="BFC96"/>
      <c r="BFD96"/>
      <c r="BFE96"/>
      <c r="BFF96"/>
      <c r="BFG96"/>
      <c r="BFH96"/>
      <c r="BFI96"/>
      <c r="BFJ96"/>
      <c r="BFK96"/>
      <c r="BFL96"/>
      <c r="BFM96"/>
      <c r="BFN96"/>
      <c r="BFO96"/>
      <c r="BFP96"/>
      <c r="BFQ96"/>
      <c r="BFR96"/>
      <c r="BFS96"/>
      <c r="BFT96"/>
      <c r="BFU96"/>
      <c r="BFV96"/>
      <c r="BFW96"/>
      <c r="BFX96"/>
      <c r="BFY96"/>
      <c r="BFZ96"/>
      <c r="BGA96"/>
      <c r="BGB96"/>
      <c r="BGC96"/>
      <c r="BGD96"/>
      <c r="BGE96"/>
      <c r="BGF96"/>
      <c r="BGG96"/>
      <c r="BGH96"/>
      <c r="BGI96"/>
      <c r="BGJ96"/>
      <c r="BGK96"/>
      <c r="BGL96"/>
      <c r="BGM96"/>
      <c r="BGN96"/>
      <c r="BGO96"/>
      <c r="BGP96"/>
      <c r="BGQ96"/>
      <c r="BGR96"/>
      <c r="BGS96"/>
      <c r="BGT96"/>
      <c r="BGU96"/>
      <c r="BGV96"/>
      <c r="BGW96"/>
      <c r="BGX96"/>
      <c r="BGY96"/>
      <c r="BGZ96"/>
      <c r="BHA96"/>
      <c r="BHB96"/>
      <c r="BHC96"/>
      <c r="BHD96"/>
      <c r="BHE96"/>
      <c r="BHF96"/>
      <c r="BHG96"/>
      <c r="BHH96"/>
      <c r="BHI96"/>
      <c r="BHJ96"/>
      <c r="BHK96"/>
      <c r="BHL96"/>
      <c r="BHM96"/>
      <c r="BHN96"/>
      <c r="BHO96"/>
      <c r="BHP96"/>
      <c r="BHQ96"/>
      <c r="BHR96"/>
      <c r="BHS96"/>
      <c r="BHT96"/>
      <c r="BHU96"/>
      <c r="BHV96"/>
      <c r="BHW96"/>
      <c r="BHX96"/>
      <c r="BHY96"/>
      <c r="BHZ96"/>
      <c r="BIA96"/>
      <c r="BIB96"/>
      <c r="BIC96"/>
      <c r="BID96"/>
      <c r="BIE96"/>
      <c r="BIF96"/>
      <c r="BIG96"/>
      <c r="BIH96"/>
      <c r="BII96"/>
      <c r="BIJ96"/>
      <c r="BIK96"/>
      <c r="BIL96"/>
      <c r="BIM96"/>
      <c r="BIN96"/>
      <c r="BIO96"/>
      <c r="BIP96"/>
      <c r="BIQ96"/>
      <c r="BIR96"/>
      <c r="BIS96"/>
      <c r="BIT96"/>
      <c r="BIU96"/>
      <c r="BIV96"/>
      <c r="BIW96"/>
      <c r="BIX96"/>
      <c r="BIY96"/>
      <c r="BIZ96"/>
      <c r="BJA96"/>
      <c r="BJB96"/>
      <c r="BJC96"/>
      <c r="BJD96"/>
      <c r="BJE96"/>
      <c r="BJF96"/>
      <c r="BJG96"/>
      <c r="BJH96"/>
      <c r="BJI96"/>
      <c r="BJJ96"/>
      <c r="BJK96"/>
      <c r="BJL96"/>
      <c r="BJM96"/>
      <c r="BJN96"/>
      <c r="BJO96"/>
      <c r="BJP96"/>
      <c r="BJQ96"/>
      <c r="BJR96"/>
      <c r="BJS96"/>
      <c r="BJT96"/>
      <c r="BJU96"/>
      <c r="BJV96"/>
      <c r="BJW96"/>
      <c r="BJX96"/>
      <c r="BJY96"/>
      <c r="BJZ96"/>
      <c r="BKA96"/>
      <c r="BKB96"/>
      <c r="BKC96"/>
      <c r="BKD96"/>
      <c r="BKE96"/>
      <c r="BKF96"/>
      <c r="BKG96"/>
      <c r="BKH96"/>
      <c r="BKI96"/>
      <c r="BKJ96"/>
      <c r="BKK96"/>
      <c r="BKL96"/>
      <c r="BKM96"/>
      <c r="BKN96"/>
      <c r="BKO96"/>
      <c r="BKP96"/>
      <c r="BKQ96"/>
      <c r="BKR96"/>
      <c r="BKS96"/>
      <c r="BKT96"/>
      <c r="BKU96"/>
      <c r="BKV96"/>
      <c r="BKW96"/>
      <c r="BKX96"/>
      <c r="BKY96"/>
      <c r="BKZ96"/>
      <c r="BLA96"/>
      <c r="BLB96"/>
      <c r="BLC96"/>
      <c r="BLD96"/>
      <c r="BLE96"/>
      <c r="BLF96"/>
      <c r="BLG96"/>
      <c r="BLH96"/>
      <c r="BLI96"/>
      <c r="BLJ96"/>
      <c r="BLK96"/>
      <c r="BLL96"/>
      <c r="BLM96"/>
      <c r="BLN96"/>
      <c r="BLO96"/>
      <c r="BLP96"/>
      <c r="BLQ96"/>
      <c r="BLR96"/>
      <c r="BLS96"/>
      <c r="BLT96"/>
      <c r="BLU96"/>
      <c r="BLV96"/>
      <c r="BLW96"/>
      <c r="BLX96"/>
      <c r="BLY96"/>
      <c r="BLZ96"/>
      <c r="BMA96"/>
      <c r="BMB96"/>
      <c r="BMC96"/>
      <c r="BMD96"/>
      <c r="BME96"/>
      <c r="BMF96"/>
      <c r="BMG96"/>
      <c r="BMH96"/>
      <c r="BMI96"/>
      <c r="BMJ96"/>
      <c r="BMK96"/>
      <c r="BML96"/>
      <c r="BMM96"/>
      <c r="BMN96"/>
      <c r="BMO96"/>
      <c r="BMP96"/>
      <c r="BMQ96"/>
      <c r="BMR96"/>
      <c r="BMS96"/>
      <c r="BMT96"/>
      <c r="BMU96"/>
      <c r="BMV96"/>
      <c r="BMW96"/>
      <c r="BMX96"/>
      <c r="BMY96"/>
      <c r="BMZ96"/>
      <c r="BNA96"/>
      <c r="BNB96"/>
      <c r="BNC96"/>
      <c r="BND96"/>
      <c r="BNE96"/>
      <c r="BNF96"/>
      <c r="BNG96"/>
      <c r="BNH96"/>
      <c r="BNI96"/>
      <c r="BNJ96"/>
      <c r="BNK96"/>
      <c r="BNL96"/>
      <c r="BNM96"/>
      <c r="BNN96"/>
      <c r="BNO96"/>
      <c r="BNP96"/>
      <c r="BNQ96"/>
      <c r="BNR96"/>
      <c r="BNS96"/>
      <c r="BNT96"/>
      <c r="BNU96"/>
      <c r="BNV96"/>
      <c r="BNW96"/>
      <c r="BNX96"/>
      <c r="BNY96"/>
      <c r="BNZ96"/>
      <c r="BOA96"/>
      <c r="BOB96"/>
      <c r="BOC96"/>
      <c r="BOD96"/>
      <c r="BOE96"/>
      <c r="BOF96"/>
      <c r="BOG96"/>
      <c r="BOH96"/>
      <c r="BOI96"/>
      <c r="BOJ96"/>
      <c r="BOK96"/>
      <c r="BOL96"/>
      <c r="BOM96"/>
      <c r="BON96"/>
      <c r="BOO96"/>
      <c r="BOP96"/>
      <c r="BOQ96"/>
      <c r="BOR96"/>
      <c r="BOS96"/>
      <c r="BOT96"/>
      <c r="BOU96"/>
      <c r="BOV96"/>
      <c r="BOW96"/>
      <c r="BOX96"/>
      <c r="BOY96"/>
      <c r="BOZ96"/>
      <c r="BPA96"/>
      <c r="BPB96"/>
      <c r="BPC96"/>
      <c r="BPD96"/>
      <c r="BPE96"/>
      <c r="BPF96"/>
      <c r="BPG96"/>
      <c r="BPH96"/>
      <c r="BPI96"/>
      <c r="BPJ96"/>
      <c r="BPK96"/>
      <c r="BPL96"/>
      <c r="BPM96"/>
      <c r="BPN96"/>
      <c r="BPO96"/>
      <c r="BPP96"/>
      <c r="BPQ96"/>
      <c r="BPR96"/>
      <c r="BPS96"/>
      <c r="BPT96"/>
      <c r="BPU96"/>
      <c r="BPV96"/>
      <c r="BPW96"/>
      <c r="BPX96"/>
      <c r="BPY96"/>
      <c r="BPZ96"/>
      <c r="BQA96"/>
      <c r="BQB96"/>
      <c r="BQC96"/>
      <c r="BQD96"/>
      <c r="BQE96"/>
      <c r="BQF96"/>
      <c r="BQG96"/>
      <c r="BQH96"/>
      <c r="BQI96"/>
      <c r="BQJ96"/>
      <c r="BQK96"/>
      <c r="BQL96"/>
      <c r="BQM96"/>
      <c r="BQN96"/>
      <c r="BQO96"/>
      <c r="BQP96"/>
      <c r="BQQ96"/>
      <c r="BQR96"/>
      <c r="BQS96"/>
      <c r="BQT96"/>
      <c r="BQU96"/>
      <c r="BQV96"/>
      <c r="BQW96"/>
      <c r="BQX96"/>
      <c r="BQY96"/>
      <c r="BQZ96"/>
      <c r="BRA96"/>
      <c r="BRB96"/>
      <c r="BRC96"/>
      <c r="BRD96"/>
      <c r="BRE96"/>
      <c r="BRF96"/>
      <c r="BRG96"/>
      <c r="BRH96"/>
      <c r="BRI96"/>
      <c r="BRJ96"/>
      <c r="BRK96"/>
      <c r="BRL96"/>
      <c r="BRM96"/>
      <c r="BRN96"/>
      <c r="BRO96"/>
      <c r="BRP96"/>
      <c r="BRQ96"/>
      <c r="BRR96"/>
      <c r="BRS96"/>
      <c r="BRT96"/>
      <c r="BRU96"/>
      <c r="BRV96"/>
      <c r="BRW96"/>
      <c r="BRX96"/>
      <c r="BRY96"/>
      <c r="BRZ96"/>
      <c r="BSA96"/>
      <c r="BSB96"/>
      <c r="BSC96"/>
      <c r="BSD96"/>
      <c r="BSE96"/>
      <c r="BSF96"/>
      <c r="BSG96"/>
      <c r="BSH96"/>
      <c r="BSI96"/>
      <c r="BSJ96"/>
      <c r="BSK96"/>
      <c r="BSL96"/>
      <c r="BSM96"/>
      <c r="BSN96"/>
      <c r="BSO96"/>
      <c r="BSP96"/>
      <c r="BSQ96"/>
      <c r="BSR96"/>
      <c r="BSS96"/>
      <c r="BST96"/>
      <c r="BSU96"/>
      <c r="BSV96"/>
      <c r="BSW96"/>
      <c r="BSX96"/>
      <c r="BSY96"/>
      <c r="BSZ96"/>
      <c r="BTA96"/>
      <c r="BTB96"/>
      <c r="BTC96"/>
      <c r="BTD96"/>
      <c r="BTE96"/>
      <c r="BTF96"/>
      <c r="BTG96"/>
      <c r="BTH96"/>
      <c r="BTI96"/>
      <c r="BTJ96"/>
      <c r="BTK96"/>
      <c r="BTL96"/>
      <c r="BTM96"/>
      <c r="BTN96"/>
      <c r="BTO96"/>
      <c r="BTP96"/>
      <c r="BTQ96"/>
      <c r="BTR96"/>
      <c r="BTS96"/>
      <c r="BTT96"/>
      <c r="BTU96"/>
      <c r="BTV96"/>
      <c r="BTW96"/>
      <c r="BTX96"/>
      <c r="BTY96"/>
      <c r="BTZ96"/>
      <c r="BUA96"/>
      <c r="BUB96"/>
      <c r="BUC96"/>
      <c r="BUD96"/>
      <c r="BUE96"/>
      <c r="BUF96"/>
      <c r="BUG96"/>
      <c r="BUH96"/>
      <c r="BUI96"/>
      <c r="BUJ96"/>
      <c r="BUK96"/>
      <c r="BUL96"/>
      <c r="BUM96"/>
      <c r="BUN96"/>
      <c r="BUO96"/>
      <c r="BUP96"/>
      <c r="BUQ96"/>
      <c r="BUR96"/>
      <c r="BUS96"/>
      <c r="BUT96"/>
      <c r="BUU96"/>
      <c r="BUV96"/>
      <c r="BUW96"/>
      <c r="BUX96"/>
      <c r="BUY96"/>
      <c r="BUZ96"/>
      <c r="BVA96"/>
      <c r="BVB96"/>
      <c r="BVC96"/>
      <c r="BVD96"/>
      <c r="BVE96"/>
      <c r="BVF96"/>
      <c r="BVG96"/>
      <c r="BVH96"/>
      <c r="BVI96"/>
      <c r="BVJ96"/>
      <c r="BVK96"/>
      <c r="BVL96"/>
      <c r="BVM96"/>
      <c r="BVN96"/>
      <c r="BVO96"/>
      <c r="BVP96"/>
      <c r="BVQ96"/>
      <c r="BVR96"/>
      <c r="BVS96"/>
      <c r="BVT96"/>
      <c r="BVU96"/>
      <c r="BVV96"/>
      <c r="BVW96"/>
      <c r="BVX96"/>
      <c r="BVY96"/>
      <c r="BVZ96"/>
      <c r="BWA96"/>
      <c r="BWB96"/>
      <c r="BWC96"/>
      <c r="BWD96"/>
      <c r="BWE96"/>
      <c r="BWF96"/>
      <c r="BWG96"/>
      <c r="BWH96"/>
      <c r="BWI96"/>
      <c r="BWJ96"/>
      <c r="BWK96"/>
      <c r="BWL96"/>
      <c r="BWM96"/>
      <c r="BWN96"/>
      <c r="BWO96"/>
      <c r="BWP96"/>
      <c r="BWQ96"/>
      <c r="BWR96"/>
      <c r="BWS96"/>
      <c r="BWT96"/>
      <c r="BWU96"/>
      <c r="BWV96"/>
      <c r="BWW96"/>
      <c r="BWX96"/>
      <c r="BWY96"/>
      <c r="BWZ96"/>
      <c r="BXA96"/>
      <c r="BXB96"/>
      <c r="BXC96"/>
      <c r="BXD96"/>
      <c r="BXE96"/>
      <c r="BXF96"/>
      <c r="BXG96"/>
      <c r="BXH96"/>
      <c r="BXI96"/>
      <c r="BXJ96"/>
      <c r="BXK96"/>
      <c r="BXL96"/>
      <c r="BXM96"/>
      <c r="BXN96"/>
      <c r="BXO96"/>
      <c r="BXP96"/>
      <c r="BXQ96"/>
      <c r="BXR96"/>
      <c r="BXS96"/>
      <c r="BXT96"/>
      <c r="BXU96"/>
      <c r="BXV96"/>
      <c r="BXW96"/>
      <c r="BXX96"/>
      <c r="BXY96"/>
      <c r="BXZ96"/>
      <c r="BYA96"/>
      <c r="BYB96"/>
      <c r="BYC96"/>
      <c r="BYD96"/>
      <c r="BYE96"/>
      <c r="BYF96"/>
      <c r="BYG96"/>
      <c r="BYH96"/>
      <c r="BYI96"/>
      <c r="BYJ96"/>
      <c r="BYK96"/>
      <c r="BYL96"/>
      <c r="BYM96"/>
      <c r="BYN96"/>
      <c r="BYO96"/>
      <c r="BYP96"/>
      <c r="BYQ96"/>
      <c r="BYR96"/>
      <c r="BYS96"/>
      <c r="BYT96"/>
      <c r="BYU96"/>
      <c r="BYV96"/>
      <c r="BYW96"/>
      <c r="BYX96"/>
      <c r="BYY96"/>
      <c r="BYZ96"/>
      <c r="BZA96"/>
      <c r="BZB96"/>
      <c r="BZC96"/>
      <c r="BZD96"/>
      <c r="BZE96"/>
      <c r="BZF96"/>
      <c r="BZG96"/>
      <c r="BZH96"/>
      <c r="BZI96"/>
      <c r="BZJ96"/>
      <c r="BZK96"/>
      <c r="BZL96"/>
      <c r="BZM96"/>
      <c r="BZN96"/>
      <c r="BZO96"/>
      <c r="BZP96"/>
      <c r="BZQ96"/>
      <c r="BZR96"/>
      <c r="BZS96"/>
      <c r="BZT96"/>
      <c r="BZU96"/>
      <c r="BZV96"/>
      <c r="BZW96"/>
      <c r="BZX96"/>
      <c r="BZY96"/>
      <c r="BZZ96"/>
      <c r="CAA96"/>
      <c r="CAB96"/>
      <c r="CAC96"/>
      <c r="CAD96"/>
      <c r="CAE96"/>
      <c r="CAF96"/>
      <c r="CAG96"/>
      <c r="CAH96"/>
      <c r="CAI96"/>
      <c r="CAJ96"/>
      <c r="CAK96"/>
      <c r="CAL96"/>
      <c r="CAM96"/>
      <c r="CAN96"/>
      <c r="CAO96"/>
      <c r="CAP96"/>
      <c r="CAQ96"/>
      <c r="CAR96"/>
      <c r="CAS96"/>
      <c r="CAT96"/>
      <c r="CAU96"/>
      <c r="CAV96"/>
      <c r="CAW96"/>
      <c r="CAX96"/>
      <c r="CAY96"/>
      <c r="CAZ96"/>
      <c r="CBA96"/>
      <c r="CBB96"/>
      <c r="CBC96"/>
      <c r="CBD96"/>
      <c r="CBE96"/>
      <c r="CBF96"/>
      <c r="CBG96"/>
      <c r="CBH96"/>
      <c r="CBI96"/>
      <c r="CBJ96"/>
      <c r="CBK96"/>
      <c r="CBL96"/>
      <c r="CBM96"/>
      <c r="CBN96"/>
      <c r="CBO96"/>
      <c r="CBP96"/>
      <c r="CBQ96"/>
      <c r="CBR96"/>
      <c r="CBS96"/>
      <c r="CBT96"/>
      <c r="CBU96"/>
      <c r="CBV96"/>
      <c r="CBW96"/>
      <c r="CBX96"/>
      <c r="CBY96"/>
      <c r="CBZ96"/>
      <c r="CCA96"/>
      <c r="CCB96"/>
      <c r="CCC96"/>
      <c r="CCD96"/>
      <c r="CCE96"/>
      <c r="CCF96"/>
      <c r="CCG96"/>
      <c r="CCH96"/>
      <c r="CCI96"/>
      <c r="CCJ96"/>
      <c r="CCK96"/>
      <c r="CCL96"/>
      <c r="CCM96"/>
      <c r="CCN96"/>
      <c r="CCO96"/>
      <c r="CCP96"/>
      <c r="CCQ96"/>
      <c r="CCR96"/>
      <c r="CCS96"/>
      <c r="CCT96"/>
      <c r="CCU96"/>
      <c r="CCV96"/>
      <c r="CCW96"/>
      <c r="CCX96"/>
      <c r="CCY96"/>
      <c r="CCZ96"/>
      <c r="CDA96"/>
      <c r="CDB96"/>
      <c r="CDC96"/>
      <c r="CDD96"/>
      <c r="CDE96"/>
      <c r="CDF96"/>
      <c r="CDG96"/>
      <c r="CDH96"/>
      <c r="CDI96"/>
      <c r="CDJ96"/>
      <c r="CDK96"/>
      <c r="CDL96"/>
      <c r="CDM96"/>
      <c r="CDN96"/>
      <c r="CDO96"/>
      <c r="CDP96"/>
      <c r="CDQ96"/>
      <c r="CDR96"/>
      <c r="CDS96"/>
      <c r="CDT96"/>
      <c r="CDU96"/>
      <c r="CDV96"/>
      <c r="CDW96"/>
      <c r="CDX96"/>
      <c r="CDY96"/>
      <c r="CDZ96"/>
      <c r="CEA96"/>
      <c r="CEB96"/>
      <c r="CEC96"/>
      <c r="CED96"/>
      <c r="CEE96"/>
      <c r="CEF96"/>
      <c r="CEG96"/>
      <c r="CEH96"/>
      <c r="CEI96"/>
      <c r="CEJ96"/>
      <c r="CEK96"/>
      <c r="CEL96"/>
      <c r="CEM96"/>
      <c r="CEN96"/>
      <c r="CEO96"/>
      <c r="CEP96"/>
      <c r="CEQ96"/>
      <c r="CER96"/>
      <c r="CES96"/>
      <c r="CET96"/>
      <c r="CEU96"/>
      <c r="CEV96"/>
      <c r="CEW96"/>
      <c r="CEX96"/>
      <c r="CEY96"/>
      <c r="CEZ96"/>
      <c r="CFA96"/>
      <c r="CFB96"/>
      <c r="CFC96"/>
      <c r="CFD96"/>
      <c r="CFE96"/>
      <c r="CFF96"/>
      <c r="CFG96"/>
      <c r="CFH96"/>
      <c r="CFI96"/>
      <c r="CFJ96"/>
      <c r="CFK96"/>
      <c r="CFL96"/>
      <c r="CFM96"/>
      <c r="CFN96"/>
      <c r="CFO96"/>
      <c r="CFP96"/>
      <c r="CFQ96"/>
      <c r="CFR96"/>
      <c r="CFS96"/>
      <c r="CFT96"/>
      <c r="CFU96"/>
      <c r="CFV96"/>
      <c r="CFW96"/>
      <c r="CFX96"/>
      <c r="CFY96"/>
      <c r="CFZ96"/>
      <c r="CGA96"/>
      <c r="CGB96"/>
      <c r="CGC96"/>
      <c r="CGD96"/>
      <c r="CGE96"/>
      <c r="CGF96"/>
      <c r="CGG96"/>
      <c r="CGH96"/>
      <c r="CGI96"/>
      <c r="CGJ96"/>
      <c r="CGK96"/>
      <c r="CGL96"/>
      <c r="CGM96"/>
      <c r="CGN96"/>
      <c r="CGO96"/>
      <c r="CGP96"/>
      <c r="CGQ96"/>
      <c r="CGR96"/>
      <c r="CGS96"/>
      <c r="CGT96"/>
      <c r="CGU96"/>
      <c r="CGV96"/>
      <c r="CGW96"/>
      <c r="CGX96"/>
      <c r="CGY96"/>
      <c r="CGZ96"/>
      <c r="CHA96"/>
      <c r="CHB96"/>
      <c r="CHC96"/>
      <c r="CHD96"/>
      <c r="CHE96"/>
      <c r="CHF96"/>
      <c r="CHG96"/>
      <c r="CHH96"/>
      <c r="CHI96"/>
      <c r="CHJ96"/>
      <c r="CHK96"/>
      <c r="CHL96"/>
      <c r="CHM96"/>
      <c r="CHN96"/>
      <c r="CHO96"/>
      <c r="CHP96"/>
      <c r="CHQ96"/>
      <c r="CHR96"/>
      <c r="CHS96"/>
      <c r="CHT96"/>
      <c r="CHU96"/>
      <c r="CHV96"/>
      <c r="CHW96"/>
      <c r="CHX96"/>
      <c r="CHY96"/>
      <c r="CHZ96"/>
      <c r="CIA96"/>
      <c r="CIB96"/>
      <c r="CIC96"/>
      <c r="CID96"/>
      <c r="CIE96"/>
      <c r="CIF96"/>
      <c r="CIG96"/>
      <c r="CIH96"/>
      <c r="CII96"/>
      <c r="CIJ96"/>
      <c r="CIK96"/>
      <c r="CIL96"/>
      <c r="CIM96"/>
      <c r="CIN96"/>
      <c r="CIO96"/>
      <c r="CIP96"/>
      <c r="CIQ96"/>
      <c r="CIR96"/>
      <c r="CIS96"/>
      <c r="CIT96"/>
      <c r="CIU96"/>
      <c r="CIV96"/>
      <c r="CIW96"/>
      <c r="CIX96"/>
      <c r="CIY96"/>
      <c r="CIZ96"/>
      <c r="CJA96"/>
      <c r="CJB96"/>
      <c r="CJC96"/>
      <c r="CJD96"/>
      <c r="CJE96"/>
      <c r="CJF96"/>
      <c r="CJG96"/>
      <c r="CJH96"/>
      <c r="CJI96"/>
      <c r="CJJ96"/>
      <c r="CJK96"/>
      <c r="CJL96"/>
      <c r="CJM96"/>
      <c r="CJN96"/>
      <c r="CJO96"/>
      <c r="CJP96"/>
      <c r="CJQ96"/>
      <c r="CJR96"/>
      <c r="CJS96"/>
      <c r="CJT96"/>
      <c r="CJU96"/>
      <c r="CJV96"/>
      <c r="CJW96"/>
      <c r="CJX96"/>
      <c r="CJY96"/>
      <c r="CJZ96"/>
      <c r="CKA96"/>
      <c r="CKB96"/>
      <c r="CKC96"/>
      <c r="CKD96"/>
      <c r="CKE96"/>
      <c r="CKF96"/>
      <c r="CKG96"/>
      <c r="CKH96"/>
      <c r="CKI96"/>
      <c r="CKJ96"/>
      <c r="CKK96"/>
      <c r="CKL96"/>
      <c r="CKM96"/>
      <c r="CKN96"/>
      <c r="CKO96"/>
      <c r="CKP96"/>
      <c r="CKQ96"/>
      <c r="CKR96"/>
      <c r="CKS96"/>
      <c r="CKT96"/>
      <c r="CKU96"/>
      <c r="CKV96"/>
      <c r="CKW96"/>
      <c r="CKX96"/>
      <c r="CKY96"/>
      <c r="CKZ96"/>
      <c r="CLA96"/>
      <c r="CLB96"/>
      <c r="CLC96"/>
      <c r="CLD96"/>
      <c r="CLE96"/>
      <c r="CLF96"/>
      <c r="CLG96"/>
      <c r="CLH96"/>
      <c r="CLI96"/>
      <c r="CLJ96"/>
      <c r="CLK96"/>
      <c r="CLL96"/>
      <c r="CLM96"/>
      <c r="CLN96"/>
      <c r="CLO96"/>
      <c r="CLP96"/>
      <c r="CLQ96"/>
      <c r="CLR96"/>
      <c r="CLS96"/>
      <c r="CLT96"/>
      <c r="CLU96"/>
      <c r="CLV96"/>
      <c r="CLW96"/>
      <c r="CLX96"/>
      <c r="CLY96"/>
      <c r="CLZ96"/>
      <c r="CMA96"/>
      <c r="CMB96"/>
      <c r="CMC96"/>
      <c r="CMD96"/>
      <c r="CME96"/>
      <c r="CMF96"/>
      <c r="CMG96"/>
      <c r="CMH96"/>
      <c r="CMI96"/>
      <c r="CMJ96"/>
      <c r="CMK96"/>
      <c r="CML96"/>
      <c r="CMM96"/>
      <c r="CMN96"/>
      <c r="CMO96"/>
      <c r="CMP96"/>
      <c r="CMQ96"/>
      <c r="CMR96"/>
      <c r="CMS96"/>
      <c r="CMT96"/>
      <c r="CMU96"/>
      <c r="CMV96"/>
      <c r="CMW96"/>
      <c r="CMX96"/>
      <c r="CMY96"/>
      <c r="CMZ96"/>
      <c r="CNA96"/>
      <c r="CNB96"/>
      <c r="CNC96"/>
      <c r="CND96"/>
      <c r="CNE96"/>
      <c r="CNF96"/>
      <c r="CNG96"/>
      <c r="CNH96"/>
      <c r="CNI96"/>
      <c r="CNJ96"/>
      <c r="CNK96"/>
      <c r="CNL96"/>
      <c r="CNM96"/>
      <c r="CNN96"/>
      <c r="CNO96"/>
      <c r="CNP96"/>
      <c r="CNQ96"/>
      <c r="CNR96"/>
      <c r="CNS96"/>
      <c r="CNT96"/>
      <c r="CNU96"/>
      <c r="CNV96"/>
      <c r="CNW96"/>
      <c r="CNX96"/>
      <c r="CNY96"/>
      <c r="CNZ96"/>
      <c r="COA96"/>
      <c r="COB96"/>
      <c r="COC96"/>
      <c r="COD96"/>
      <c r="COE96"/>
      <c r="COF96"/>
      <c r="COG96"/>
      <c r="COH96"/>
      <c r="COI96"/>
      <c r="COJ96"/>
      <c r="COK96"/>
      <c r="COL96"/>
      <c r="COM96"/>
      <c r="CON96"/>
      <c r="COO96"/>
      <c r="COP96"/>
      <c r="COQ96"/>
      <c r="COR96"/>
      <c r="COS96"/>
      <c r="COT96"/>
      <c r="COU96"/>
      <c r="COV96"/>
      <c r="COW96"/>
      <c r="COX96"/>
      <c r="COY96"/>
      <c r="COZ96"/>
      <c r="CPA96"/>
      <c r="CPB96"/>
      <c r="CPC96"/>
      <c r="CPD96"/>
      <c r="CPE96"/>
      <c r="CPF96"/>
      <c r="CPG96"/>
      <c r="CPH96"/>
      <c r="CPI96"/>
      <c r="CPJ96"/>
      <c r="CPK96"/>
      <c r="CPL96"/>
      <c r="CPM96"/>
      <c r="CPN96"/>
      <c r="CPO96"/>
      <c r="CPP96"/>
      <c r="CPQ96"/>
      <c r="CPR96"/>
      <c r="CPS96"/>
      <c r="CPT96"/>
      <c r="CPU96"/>
      <c r="CPV96"/>
      <c r="CPW96"/>
      <c r="CPX96"/>
      <c r="CPY96"/>
      <c r="CPZ96"/>
      <c r="CQA96"/>
      <c r="CQB96"/>
      <c r="CQC96"/>
      <c r="CQD96"/>
      <c r="CQE96"/>
      <c r="CQF96"/>
      <c r="CQG96"/>
      <c r="CQH96"/>
      <c r="CQI96"/>
      <c r="CQJ96"/>
      <c r="CQK96"/>
      <c r="CQL96"/>
      <c r="CQM96"/>
      <c r="CQN96"/>
      <c r="CQO96"/>
      <c r="CQP96"/>
      <c r="CQQ96"/>
      <c r="CQR96"/>
      <c r="CQS96"/>
      <c r="CQT96"/>
      <c r="CQU96"/>
      <c r="CQV96"/>
      <c r="CQW96"/>
      <c r="CQX96"/>
      <c r="CQY96"/>
      <c r="CQZ96"/>
      <c r="CRA96"/>
      <c r="CRB96"/>
      <c r="CRC96"/>
      <c r="CRD96"/>
      <c r="CRE96"/>
      <c r="CRF96"/>
      <c r="CRG96"/>
      <c r="CRH96"/>
      <c r="CRI96"/>
    </row>
    <row r="97" spans="1:2505" s="28" customFormat="1" ht="18" customHeight="1" x14ac:dyDescent="0.25">
      <c r="A97" s="13"/>
      <c r="B97" s="369"/>
      <c r="C97" s="59" t="s">
        <v>16</v>
      </c>
      <c r="D97" s="82">
        <v>13</v>
      </c>
      <c r="E97" s="83">
        <v>14</v>
      </c>
      <c r="F97" s="13"/>
      <c r="G97" s="369"/>
      <c r="H97" s="59" t="s">
        <v>16</v>
      </c>
      <c r="I97" s="77">
        <v>199.05629999999999</v>
      </c>
      <c r="J97" s="78">
        <f t="shared" ref="J97:J112" si="27">+I97+D97</f>
        <v>212.05629999999999</v>
      </c>
      <c r="K97" s="78">
        <f t="shared" si="11"/>
        <v>226.05629999999999</v>
      </c>
      <c r="L97"/>
      <c r="M97" s="78">
        <v>195.80444933121498</v>
      </c>
      <c r="N97" s="74">
        <f t="shared" si="22"/>
        <v>208.59207695870427</v>
      </c>
      <c r="O97" s="74">
        <f t="shared" si="23"/>
        <v>222.36336824984656</v>
      </c>
      <c r="P97" s="33">
        <f t="shared" si="24"/>
        <v>76779219</v>
      </c>
      <c r="Q97" s="33" t="e">
        <f t="shared" si="24"/>
        <v>#REF!</v>
      </c>
      <c r="R97" s="33" t="e">
        <f t="shared" si="24"/>
        <v>#REF!</v>
      </c>
      <c r="S97"/>
      <c r="T97"/>
      <c r="U97">
        <f t="shared" si="25"/>
        <v>6.5308156536618034E-2</v>
      </c>
      <c r="V97">
        <f t="shared" si="26"/>
        <v>6.6020203125302102E-2</v>
      </c>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c r="AMG97"/>
      <c r="AMH97"/>
      <c r="AMI97"/>
      <c r="AMJ97"/>
      <c r="AMK97"/>
      <c r="AML97"/>
      <c r="AMM97"/>
      <c r="AMN97"/>
      <c r="AMO97"/>
      <c r="AMP97"/>
      <c r="AMQ97"/>
      <c r="AMR97"/>
      <c r="AMS97"/>
      <c r="AMT97"/>
      <c r="AMU97"/>
      <c r="AMV97"/>
      <c r="AMW97"/>
      <c r="AMX97"/>
      <c r="AMY97"/>
      <c r="AMZ97"/>
      <c r="ANA97"/>
      <c r="ANB97"/>
      <c r="ANC97"/>
      <c r="AND97"/>
      <c r="ANE97"/>
      <c r="ANF97"/>
      <c r="ANG97"/>
      <c r="ANH97"/>
      <c r="ANI97"/>
      <c r="ANJ97"/>
      <c r="ANK97"/>
      <c r="ANL97"/>
      <c r="ANM97"/>
      <c r="ANN97"/>
      <c r="ANO97"/>
      <c r="ANP97"/>
      <c r="ANQ97"/>
      <c r="ANR97"/>
      <c r="ANS97"/>
      <c r="ANT97"/>
      <c r="ANU97"/>
      <c r="ANV97"/>
      <c r="ANW97"/>
      <c r="ANX97"/>
      <c r="ANY97"/>
      <c r="ANZ97"/>
      <c r="AOA97"/>
      <c r="AOB97"/>
      <c r="AOC97"/>
      <c r="AOD97"/>
      <c r="AOE97"/>
      <c r="AOF97"/>
      <c r="AOG97"/>
      <c r="AOH97"/>
      <c r="AOI97"/>
      <c r="AOJ97"/>
      <c r="AOK97"/>
      <c r="AOL97"/>
      <c r="AOM97"/>
      <c r="AON97"/>
      <c r="AOO97"/>
      <c r="AOP97"/>
      <c r="AOQ97"/>
      <c r="AOR97"/>
      <c r="AOS97"/>
      <c r="AOT97"/>
      <c r="AOU97"/>
      <c r="AOV97"/>
      <c r="AOW97"/>
      <c r="AOX97"/>
      <c r="AOY97"/>
      <c r="AOZ97"/>
      <c r="APA97"/>
      <c r="APB97"/>
      <c r="APC97"/>
      <c r="APD97"/>
      <c r="APE97"/>
      <c r="APF97"/>
      <c r="APG97"/>
      <c r="APH97"/>
      <c r="API97"/>
      <c r="APJ97"/>
      <c r="APK97"/>
      <c r="APL97"/>
      <c r="APM97"/>
      <c r="APN97"/>
      <c r="APO97"/>
      <c r="APP97"/>
      <c r="APQ97"/>
      <c r="APR97"/>
      <c r="APS97"/>
      <c r="APT97"/>
      <c r="APU97"/>
      <c r="APV97"/>
      <c r="APW97"/>
      <c r="APX97"/>
      <c r="APY97"/>
      <c r="APZ97"/>
      <c r="AQA97"/>
      <c r="AQB97"/>
      <c r="AQC97"/>
      <c r="AQD97"/>
      <c r="AQE97"/>
      <c r="AQF97"/>
      <c r="AQG97"/>
      <c r="AQH97"/>
      <c r="AQI97"/>
      <c r="AQJ97"/>
      <c r="AQK97"/>
      <c r="AQL97"/>
      <c r="AQM97"/>
      <c r="AQN97"/>
      <c r="AQO97"/>
      <c r="AQP97"/>
      <c r="AQQ97"/>
      <c r="AQR97"/>
      <c r="AQS97"/>
      <c r="AQT97"/>
      <c r="AQU97"/>
      <c r="AQV97"/>
      <c r="AQW97"/>
      <c r="AQX97"/>
      <c r="AQY97"/>
      <c r="AQZ97"/>
      <c r="ARA97"/>
      <c r="ARB97"/>
      <c r="ARC97"/>
      <c r="ARD97"/>
      <c r="ARE97"/>
      <c r="ARF97"/>
      <c r="ARG97"/>
      <c r="ARH97"/>
      <c r="ARI97"/>
      <c r="ARJ97"/>
      <c r="ARK97"/>
      <c r="ARL97"/>
      <c r="ARM97"/>
      <c r="ARN97"/>
      <c r="ARO97"/>
      <c r="ARP97"/>
      <c r="ARQ97"/>
      <c r="ARR97"/>
      <c r="ARS97"/>
      <c r="ART97"/>
      <c r="ARU97"/>
      <c r="ARV97"/>
      <c r="ARW97"/>
      <c r="ARX97"/>
      <c r="ARY97"/>
      <c r="ARZ97"/>
      <c r="ASA97"/>
      <c r="ASB97"/>
      <c r="ASC97"/>
      <c r="ASD97"/>
      <c r="ASE97"/>
      <c r="ASF97"/>
      <c r="ASG97"/>
      <c r="ASH97"/>
      <c r="ASI97"/>
      <c r="ASJ97"/>
      <c r="ASK97"/>
      <c r="ASL97"/>
      <c r="ASM97"/>
      <c r="ASN97"/>
      <c r="ASO97"/>
      <c r="ASP97"/>
      <c r="ASQ97"/>
      <c r="ASR97"/>
      <c r="ASS97"/>
      <c r="AST97"/>
      <c r="ASU97"/>
      <c r="ASV97"/>
      <c r="ASW97"/>
      <c r="ASX97"/>
      <c r="ASY97"/>
      <c r="ASZ97"/>
      <c r="ATA97"/>
      <c r="ATB97"/>
      <c r="ATC97"/>
      <c r="ATD97"/>
      <c r="ATE97"/>
      <c r="ATF97"/>
      <c r="ATG97"/>
      <c r="ATH97"/>
      <c r="ATI97"/>
      <c r="ATJ97"/>
      <c r="ATK97"/>
      <c r="ATL97"/>
      <c r="ATM97"/>
      <c r="ATN97"/>
      <c r="ATO97"/>
      <c r="ATP97"/>
      <c r="ATQ97"/>
      <c r="ATR97"/>
      <c r="ATS97"/>
      <c r="ATT97"/>
      <c r="ATU97"/>
      <c r="ATV97"/>
      <c r="ATW97"/>
      <c r="ATX97"/>
      <c r="ATY97"/>
      <c r="ATZ97"/>
      <c r="AUA97"/>
      <c r="AUB97"/>
      <c r="AUC97"/>
      <c r="AUD97"/>
      <c r="AUE97"/>
      <c r="AUF97"/>
      <c r="AUG97"/>
      <c r="AUH97"/>
      <c r="AUI97"/>
      <c r="AUJ97"/>
      <c r="AUK97"/>
      <c r="AUL97"/>
      <c r="AUM97"/>
      <c r="AUN97"/>
      <c r="AUO97"/>
      <c r="AUP97"/>
      <c r="AUQ97"/>
      <c r="AUR97"/>
      <c r="AUS97"/>
      <c r="AUT97"/>
      <c r="AUU97"/>
      <c r="AUV97"/>
      <c r="AUW97"/>
      <c r="AUX97"/>
      <c r="AUY97"/>
      <c r="AUZ97"/>
      <c r="AVA97"/>
      <c r="AVB97"/>
      <c r="AVC97"/>
      <c r="AVD97"/>
      <c r="AVE97"/>
      <c r="AVF97"/>
      <c r="AVG97"/>
      <c r="AVH97"/>
      <c r="AVI97"/>
      <c r="AVJ97"/>
      <c r="AVK97"/>
      <c r="AVL97"/>
      <c r="AVM97"/>
      <c r="AVN97"/>
      <c r="AVO97"/>
      <c r="AVP97"/>
      <c r="AVQ97"/>
      <c r="AVR97"/>
      <c r="AVS97"/>
      <c r="AVT97"/>
      <c r="AVU97"/>
      <c r="AVV97"/>
      <c r="AVW97"/>
      <c r="AVX97"/>
      <c r="AVY97"/>
      <c r="AVZ97"/>
      <c r="AWA97"/>
      <c r="AWB97"/>
      <c r="AWC97"/>
      <c r="AWD97"/>
      <c r="AWE97"/>
      <c r="AWF97"/>
      <c r="AWG97"/>
      <c r="AWH97"/>
      <c r="AWI97"/>
      <c r="AWJ97"/>
      <c r="AWK97"/>
      <c r="AWL97"/>
      <c r="AWM97"/>
      <c r="AWN97"/>
      <c r="AWO97"/>
      <c r="AWP97"/>
      <c r="AWQ97"/>
      <c r="AWR97"/>
      <c r="AWS97"/>
      <c r="AWT97"/>
      <c r="AWU97"/>
      <c r="AWV97"/>
      <c r="AWW97"/>
      <c r="AWX97"/>
      <c r="AWY97"/>
      <c r="AWZ97"/>
      <c r="AXA97"/>
      <c r="AXB97"/>
      <c r="AXC97"/>
      <c r="AXD97"/>
      <c r="AXE97"/>
      <c r="AXF97"/>
      <c r="AXG97"/>
      <c r="AXH97"/>
      <c r="AXI97"/>
      <c r="AXJ97"/>
      <c r="AXK97"/>
      <c r="AXL97"/>
      <c r="AXM97"/>
      <c r="AXN97"/>
      <c r="AXO97"/>
      <c r="AXP97"/>
      <c r="AXQ97"/>
      <c r="AXR97"/>
      <c r="AXS97"/>
      <c r="AXT97"/>
      <c r="AXU97"/>
      <c r="AXV97"/>
      <c r="AXW97"/>
      <c r="AXX97"/>
      <c r="AXY97"/>
      <c r="AXZ97"/>
      <c r="AYA97"/>
      <c r="AYB97"/>
      <c r="AYC97"/>
      <c r="AYD97"/>
      <c r="AYE97"/>
      <c r="AYF97"/>
      <c r="AYG97"/>
      <c r="AYH97"/>
      <c r="AYI97"/>
      <c r="AYJ97"/>
      <c r="AYK97"/>
      <c r="AYL97"/>
      <c r="AYM97"/>
      <c r="AYN97"/>
      <c r="AYO97"/>
      <c r="AYP97"/>
      <c r="AYQ97"/>
      <c r="AYR97"/>
      <c r="AYS97"/>
      <c r="AYT97"/>
      <c r="AYU97"/>
      <c r="AYV97"/>
      <c r="AYW97"/>
      <c r="AYX97"/>
      <c r="AYY97"/>
      <c r="AYZ97"/>
      <c r="AZA97"/>
      <c r="AZB97"/>
      <c r="AZC97"/>
      <c r="AZD97"/>
      <c r="AZE97"/>
      <c r="AZF97"/>
      <c r="AZG97"/>
      <c r="AZH97"/>
      <c r="AZI97"/>
      <c r="AZJ97"/>
      <c r="AZK97"/>
      <c r="AZL97"/>
      <c r="AZM97"/>
      <c r="AZN97"/>
      <c r="AZO97"/>
      <c r="AZP97"/>
      <c r="AZQ97"/>
      <c r="AZR97"/>
      <c r="AZS97"/>
      <c r="AZT97"/>
      <c r="AZU97"/>
      <c r="AZV97"/>
      <c r="AZW97"/>
      <c r="AZX97"/>
      <c r="AZY97"/>
      <c r="AZZ97"/>
      <c r="BAA97"/>
      <c r="BAB97"/>
      <c r="BAC97"/>
      <c r="BAD97"/>
      <c r="BAE97"/>
      <c r="BAF97"/>
      <c r="BAG97"/>
      <c r="BAH97"/>
      <c r="BAI97"/>
      <c r="BAJ97"/>
      <c r="BAK97"/>
      <c r="BAL97"/>
      <c r="BAM97"/>
      <c r="BAN97"/>
      <c r="BAO97"/>
      <c r="BAP97"/>
      <c r="BAQ97"/>
      <c r="BAR97"/>
      <c r="BAS97"/>
      <c r="BAT97"/>
      <c r="BAU97"/>
      <c r="BAV97"/>
      <c r="BAW97"/>
      <c r="BAX97"/>
      <c r="BAY97"/>
      <c r="BAZ97"/>
      <c r="BBA97"/>
      <c r="BBB97"/>
      <c r="BBC97"/>
      <c r="BBD97"/>
      <c r="BBE97"/>
      <c r="BBF97"/>
      <c r="BBG97"/>
      <c r="BBH97"/>
      <c r="BBI97"/>
      <c r="BBJ97"/>
      <c r="BBK97"/>
      <c r="BBL97"/>
      <c r="BBM97"/>
      <c r="BBN97"/>
      <c r="BBO97"/>
      <c r="BBP97"/>
      <c r="BBQ97"/>
      <c r="BBR97"/>
      <c r="BBS97"/>
      <c r="BBT97"/>
      <c r="BBU97"/>
      <c r="BBV97"/>
      <c r="BBW97"/>
      <c r="BBX97"/>
      <c r="BBY97"/>
      <c r="BBZ97"/>
      <c r="BCA97"/>
      <c r="BCB97"/>
      <c r="BCC97"/>
      <c r="BCD97"/>
      <c r="BCE97"/>
      <c r="BCF97"/>
      <c r="BCG97"/>
      <c r="BCH97"/>
      <c r="BCI97"/>
      <c r="BCJ97"/>
      <c r="BCK97"/>
      <c r="BCL97"/>
      <c r="BCM97"/>
      <c r="BCN97"/>
      <c r="BCO97"/>
      <c r="BCP97"/>
      <c r="BCQ97"/>
      <c r="BCR97"/>
      <c r="BCS97"/>
      <c r="BCT97"/>
      <c r="BCU97"/>
      <c r="BCV97"/>
      <c r="BCW97"/>
      <c r="BCX97"/>
      <c r="BCY97"/>
      <c r="BCZ97"/>
      <c r="BDA97"/>
      <c r="BDB97"/>
      <c r="BDC97"/>
      <c r="BDD97"/>
      <c r="BDE97"/>
      <c r="BDF97"/>
      <c r="BDG97"/>
      <c r="BDH97"/>
      <c r="BDI97"/>
      <c r="BDJ97"/>
      <c r="BDK97"/>
      <c r="BDL97"/>
      <c r="BDM97"/>
      <c r="BDN97"/>
      <c r="BDO97"/>
      <c r="BDP97"/>
      <c r="BDQ97"/>
      <c r="BDR97"/>
      <c r="BDS97"/>
      <c r="BDT97"/>
      <c r="BDU97"/>
      <c r="BDV97"/>
      <c r="BDW97"/>
      <c r="BDX97"/>
      <c r="BDY97"/>
      <c r="BDZ97"/>
      <c r="BEA97"/>
      <c r="BEB97"/>
      <c r="BEC97"/>
      <c r="BED97"/>
      <c r="BEE97"/>
      <c r="BEF97"/>
      <c r="BEG97"/>
      <c r="BEH97"/>
      <c r="BEI97"/>
      <c r="BEJ97"/>
      <c r="BEK97"/>
      <c r="BEL97"/>
      <c r="BEM97"/>
      <c r="BEN97"/>
      <c r="BEO97"/>
      <c r="BEP97"/>
      <c r="BEQ97"/>
      <c r="BER97"/>
      <c r="BES97"/>
      <c r="BET97"/>
      <c r="BEU97"/>
      <c r="BEV97"/>
      <c r="BEW97"/>
      <c r="BEX97"/>
      <c r="BEY97"/>
      <c r="BEZ97"/>
      <c r="BFA97"/>
      <c r="BFB97"/>
      <c r="BFC97"/>
      <c r="BFD97"/>
      <c r="BFE97"/>
      <c r="BFF97"/>
      <c r="BFG97"/>
      <c r="BFH97"/>
      <c r="BFI97"/>
      <c r="BFJ97"/>
      <c r="BFK97"/>
      <c r="BFL97"/>
      <c r="BFM97"/>
      <c r="BFN97"/>
      <c r="BFO97"/>
      <c r="BFP97"/>
      <c r="BFQ97"/>
      <c r="BFR97"/>
      <c r="BFS97"/>
      <c r="BFT97"/>
      <c r="BFU97"/>
      <c r="BFV97"/>
      <c r="BFW97"/>
      <c r="BFX97"/>
      <c r="BFY97"/>
      <c r="BFZ97"/>
      <c r="BGA97"/>
      <c r="BGB97"/>
      <c r="BGC97"/>
      <c r="BGD97"/>
      <c r="BGE97"/>
      <c r="BGF97"/>
      <c r="BGG97"/>
      <c r="BGH97"/>
      <c r="BGI97"/>
      <c r="BGJ97"/>
      <c r="BGK97"/>
      <c r="BGL97"/>
      <c r="BGM97"/>
      <c r="BGN97"/>
      <c r="BGO97"/>
      <c r="BGP97"/>
      <c r="BGQ97"/>
      <c r="BGR97"/>
      <c r="BGS97"/>
      <c r="BGT97"/>
      <c r="BGU97"/>
      <c r="BGV97"/>
      <c r="BGW97"/>
      <c r="BGX97"/>
      <c r="BGY97"/>
      <c r="BGZ97"/>
      <c r="BHA97"/>
      <c r="BHB97"/>
      <c r="BHC97"/>
      <c r="BHD97"/>
      <c r="BHE97"/>
      <c r="BHF97"/>
      <c r="BHG97"/>
      <c r="BHH97"/>
      <c r="BHI97"/>
      <c r="BHJ97"/>
      <c r="BHK97"/>
      <c r="BHL97"/>
      <c r="BHM97"/>
      <c r="BHN97"/>
      <c r="BHO97"/>
      <c r="BHP97"/>
      <c r="BHQ97"/>
      <c r="BHR97"/>
      <c r="BHS97"/>
      <c r="BHT97"/>
      <c r="BHU97"/>
      <c r="BHV97"/>
      <c r="BHW97"/>
      <c r="BHX97"/>
      <c r="BHY97"/>
      <c r="BHZ97"/>
      <c r="BIA97"/>
      <c r="BIB97"/>
      <c r="BIC97"/>
      <c r="BID97"/>
      <c r="BIE97"/>
      <c r="BIF97"/>
      <c r="BIG97"/>
      <c r="BIH97"/>
      <c r="BII97"/>
      <c r="BIJ97"/>
      <c r="BIK97"/>
      <c r="BIL97"/>
      <c r="BIM97"/>
      <c r="BIN97"/>
      <c r="BIO97"/>
      <c r="BIP97"/>
      <c r="BIQ97"/>
      <c r="BIR97"/>
      <c r="BIS97"/>
      <c r="BIT97"/>
      <c r="BIU97"/>
      <c r="BIV97"/>
      <c r="BIW97"/>
      <c r="BIX97"/>
      <c r="BIY97"/>
      <c r="BIZ97"/>
      <c r="BJA97"/>
      <c r="BJB97"/>
      <c r="BJC97"/>
      <c r="BJD97"/>
      <c r="BJE97"/>
      <c r="BJF97"/>
      <c r="BJG97"/>
      <c r="BJH97"/>
      <c r="BJI97"/>
      <c r="BJJ97"/>
      <c r="BJK97"/>
      <c r="BJL97"/>
      <c r="BJM97"/>
      <c r="BJN97"/>
      <c r="BJO97"/>
      <c r="BJP97"/>
      <c r="BJQ97"/>
      <c r="BJR97"/>
      <c r="BJS97"/>
      <c r="BJT97"/>
      <c r="BJU97"/>
      <c r="BJV97"/>
      <c r="BJW97"/>
      <c r="BJX97"/>
      <c r="BJY97"/>
      <c r="BJZ97"/>
      <c r="BKA97"/>
      <c r="BKB97"/>
      <c r="BKC97"/>
      <c r="BKD97"/>
      <c r="BKE97"/>
      <c r="BKF97"/>
      <c r="BKG97"/>
      <c r="BKH97"/>
      <c r="BKI97"/>
      <c r="BKJ97"/>
      <c r="BKK97"/>
      <c r="BKL97"/>
      <c r="BKM97"/>
      <c r="BKN97"/>
      <c r="BKO97"/>
      <c r="BKP97"/>
      <c r="BKQ97"/>
      <c r="BKR97"/>
      <c r="BKS97"/>
      <c r="BKT97"/>
      <c r="BKU97"/>
      <c r="BKV97"/>
      <c r="BKW97"/>
      <c r="BKX97"/>
      <c r="BKY97"/>
      <c r="BKZ97"/>
      <c r="BLA97"/>
      <c r="BLB97"/>
      <c r="BLC97"/>
      <c r="BLD97"/>
      <c r="BLE97"/>
      <c r="BLF97"/>
      <c r="BLG97"/>
      <c r="BLH97"/>
      <c r="BLI97"/>
      <c r="BLJ97"/>
      <c r="BLK97"/>
      <c r="BLL97"/>
      <c r="BLM97"/>
      <c r="BLN97"/>
      <c r="BLO97"/>
      <c r="BLP97"/>
      <c r="BLQ97"/>
      <c r="BLR97"/>
      <c r="BLS97"/>
      <c r="BLT97"/>
      <c r="BLU97"/>
      <c r="BLV97"/>
      <c r="BLW97"/>
      <c r="BLX97"/>
      <c r="BLY97"/>
      <c r="BLZ97"/>
      <c r="BMA97"/>
      <c r="BMB97"/>
      <c r="BMC97"/>
      <c r="BMD97"/>
      <c r="BME97"/>
      <c r="BMF97"/>
      <c r="BMG97"/>
      <c r="BMH97"/>
      <c r="BMI97"/>
      <c r="BMJ97"/>
      <c r="BMK97"/>
      <c r="BML97"/>
      <c r="BMM97"/>
      <c r="BMN97"/>
      <c r="BMO97"/>
      <c r="BMP97"/>
      <c r="BMQ97"/>
      <c r="BMR97"/>
      <c r="BMS97"/>
      <c r="BMT97"/>
      <c r="BMU97"/>
      <c r="BMV97"/>
      <c r="BMW97"/>
      <c r="BMX97"/>
      <c r="BMY97"/>
      <c r="BMZ97"/>
      <c r="BNA97"/>
      <c r="BNB97"/>
      <c r="BNC97"/>
      <c r="BND97"/>
      <c r="BNE97"/>
      <c r="BNF97"/>
      <c r="BNG97"/>
      <c r="BNH97"/>
      <c r="BNI97"/>
      <c r="BNJ97"/>
      <c r="BNK97"/>
      <c r="BNL97"/>
      <c r="BNM97"/>
      <c r="BNN97"/>
      <c r="BNO97"/>
      <c r="BNP97"/>
      <c r="BNQ97"/>
      <c r="BNR97"/>
      <c r="BNS97"/>
      <c r="BNT97"/>
      <c r="BNU97"/>
      <c r="BNV97"/>
      <c r="BNW97"/>
      <c r="BNX97"/>
      <c r="BNY97"/>
      <c r="BNZ97"/>
      <c r="BOA97"/>
      <c r="BOB97"/>
      <c r="BOC97"/>
      <c r="BOD97"/>
      <c r="BOE97"/>
      <c r="BOF97"/>
      <c r="BOG97"/>
      <c r="BOH97"/>
      <c r="BOI97"/>
      <c r="BOJ97"/>
      <c r="BOK97"/>
      <c r="BOL97"/>
      <c r="BOM97"/>
      <c r="BON97"/>
      <c r="BOO97"/>
      <c r="BOP97"/>
      <c r="BOQ97"/>
      <c r="BOR97"/>
      <c r="BOS97"/>
      <c r="BOT97"/>
      <c r="BOU97"/>
      <c r="BOV97"/>
      <c r="BOW97"/>
      <c r="BOX97"/>
      <c r="BOY97"/>
      <c r="BOZ97"/>
      <c r="BPA97"/>
      <c r="BPB97"/>
      <c r="BPC97"/>
      <c r="BPD97"/>
      <c r="BPE97"/>
      <c r="BPF97"/>
      <c r="BPG97"/>
      <c r="BPH97"/>
      <c r="BPI97"/>
      <c r="BPJ97"/>
      <c r="BPK97"/>
      <c r="BPL97"/>
      <c r="BPM97"/>
      <c r="BPN97"/>
      <c r="BPO97"/>
      <c r="BPP97"/>
      <c r="BPQ97"/>
      <c r="BPR97"/>
      <c r="BPS97"/>
      <c r="BPT97"/>
      <c r="BPU97"/>
      <c r="BPV97"/>
      <c r="BPW97"/>
      <c r="BPX97"/>
      <c r="BPY97"/>
      <c r="BPZ97"/>
      <c r="BQA97"/>
      <c r="BQB97"/>
      <c r="BQC97"/>
      <c r="BQD97"/>
      <c r="BQE97"/>
      <c r="BQF97"/>
      <c r="BQG97"/>
      <c r="BQH97"/>
      <c r="BQI97"/>
      <c r="BQJ97"/>
      <c r="BQK97"/>
      <c r="BQL97"/>
      <c r="BQM97"/>
      <c r="BQN97"/>
      <c r="BQO97"/>
      <c r="BQP97"/>
      <c r="BQQ97"/>
      <c r="BQR97"/>
      <c r="BQS97"/>
      <c r="BQT97"/>
      <c r="BQU97"/>
      <c r="BQV97"/>
      <c r="BQW97"/>
      <c r="BQX97"/>
      <c r="BQY97"/>
      <c r="BQZ97"/>
      <c r="BRA97"/>
      <c r="BRB97"/>
      <c r="BRC97"/>
      <c r="BRD97"/>
      <c r="BRE97"/>
      <c r="BRF97"/>
      <c r="BRG97"/>
      <c r="BRH97"/>
      <c r="BRI97"/>
      <c r="BRJ97"/>
      <c r="BRK97"/>
      <c r="BRL97"/>
      <c r="BRM97"/>
      <c r="BRN97"/>
      <c r="BRO97"/>
      <c r="BRP97"/>
      <c r="BRQ97"/>
      <c r="BRR97"/>
      <c r="BRS97"/>
      <c r="BRT97"/>
      <c r="BRU97"/>
      <c r="BRV97"/>
      <c r="BRW97"/>
      <c r="BRX97"/>
      <c r="BRY97"/>
      <c r="BRZ97"/>
      <c r="BSA97"/>
      <c r="BSB97"/>
      <c r="BSC97"/>
      <c r="BSD97"/>
      <c r="BSE97"/>
      <c r="BSF97"/>
      <c r="BSG97"/>
      <c r="BSH97"/>
      <c r="BSI97"/>
      <c r="BSJ97"/>
      <c r="BSK97"/>
      <c r="BSL97"/>
      <c r="BSM97"/>
      <c r="BSN97"/>
      <c r="BSO97"/>
      <c r="BSP97"/>
      <c r="BSQ97"/>
      <c r="BSR97"/>
      <c r="BSS97"/>
      <c r="BST97"/>
      <c r="BSU97"/>
      <c r="BSV97"/>
      <c r="BSW97"/>
      <c r="BSX97"/>
      <c r="BSY97"/>
      <c r="BSZ97"/>
      <c r="BTA97"/>
      <c r="BTB97"/>
      <c r="BTC97"/>
      <c r="BTD97"/>
      <c r="BTE97"/>
      <c r="BTF97"/>
      <c r="BTG97"/>
      <c r="BTH97"/>
      <c r="BTI97"/>
      <c r="BTJ97"/>
      <c r="BTK97"/>
      <c r="BTL97"/>
      <c r="BTM97"/>
      <c r="BTN97"/>
      <c r="BTO97"/>
      <c r="BTP97"/>
      <c r="BTQ97"/>
      <c r="BTR97"/>
      <c r="BTS97"/>
      <c r="BTT97"/>
      <c r="BTU97"/>
      <c r="BTV97"/>
      <c r="BTW97"/>
      <c r="BTX97"/>
      <c r="BTY97"/>
      <c r="BTZ97"/>
      <c r="BUA97"/>
      <c r="BUB97"/>
      <c r="BUC97"/>
      <c r="BUD97"/>
      <c r="BUE97"/>
      <c r="BUF97"/>
      <c r="BUG97"/>
      <c r="BUH97"/>
      <c r="BUI97"/>
      <c r="BUJ97"/>
      <c r="BUK97"/>
      <c r="BUL97"/>
      <c r="BUM97"/>
      <c r="BUN97"/>
      <c r="BUO97"/>
      <c r="BUP97"/>
      <c r="BUQ97"/>
      <c r="BUR97"/>
      <c r="BUS97"/>
      <c r="BUT97"/>
      <c r="BUU97"/>
      <c r="BUV97"/>
      <c r="BUW97"/>
      <c r="BUX97"/>
      <c r="BUY97"/>
      <c r="BUZ97"/>
      <c r="BVA97"/>
      <c r="BVB97"/>
      <c r="BVC97"/>
      <c r="BVD97"/>
      <c r="BVE97"/>
      <c r="BVF97"/>
      <c r="BVG97"/>
      <c r="BVH97"/>
      <c r="BVI97"/>
      <c r="BVJ97"/>
      <c r="BVK97"/>
      <c r="BVL97"/>
      <c r="BVM97"/>
      <c r="BVN97"/>
      <c r="BVO97"/>
      <c r="BVP97"/>
      <c r="BVQ97"/>
      <c r="BVR97"/>
      <c r="BVS97"/>
      <c r="BVT97"/>
      <c r="BVU97"/>
      <c r="BVV97"/>
      <c r="BVW97"/>
      <c r="BVX97"/>
      <c r="BVY97"/>
      <c r="BVZ97"/>
      <c r="BWA97"/>
      <c r="BWB97"/>
      <c r="BWC97"/>
      <c r="BWD97"/>
      <c r="BWE97"/>
      <c r="BWF97"/>
      <c r="BWG97"/>
      <c r="BWH97"/>
      <c r="BWI97"/>
      <c r="BWJ97"/>
      <c r="BWK97"/>
      <c r="BWL97"/>
      <c r="BWM97"/>
      <c r="BWN97"/>
      <c r="BWO97"/>
      <c r="BWP97"/>
      <c r="BWQ97"/>
      <c r="BWR97"/>
      <c r="BWS97"/>
      <c r="BWT97"/>
      <c r="BWU97"/>
      <c r="BWV97"/>
      <c r="BWW97"/>
      <c r="BWX97"/>
      <c r="BWY97"/>
      <c r="BWZ97"/>
      <c r="BXA97"/>
      <c r="BXB97"/>
      <c r="BXC97"/>
      <c r="BXD97"/>
      <c r="BXE97"/>
      <c r="BXF97"/>
      <c r="BXG97"/>
      <c r="BXH97"/>
      <c r="BXI97"/>
      <c r="BXJ97"/>
      <c r="BXK97"/>
      <c r="BXL97"/>
      <c r="BXM97"/>
      <c r="BXN97"/>
      <c r="BXO97"/>
      <c r="BXP97"/>
      <c r="BXQ97"/>
      <c r="BXR97"/>
      <c r="BXS97"/>
      <c r="BXT97"/>
      <c r="BXU97"/>
      <c r="BXV97"/>
      <c r="BXW97"/>
      <c r="BXX97"/>
      <c r="BXY97"/>
      <c r="BXZ97"/>
      <c r="BYA97"/>
      <c r="BYB97"/>
      <c r="BYC97"/>
      <c r="BYD97"/>
      <c r="BYE97"/>
      <c r="BYF97"/>
      <c r="BYG97"/>
      <c r="BYH97"/>
      <c r="BYI97"/>
      <c r="BYJ97"/>
      <c r="BYK97"/>
      <c r="BYL97"/>
      <c r="BYM97"/>
      <c r="BYN97"/>
      <c r="BYO97"/>
      <c r="BYP97"/>
      <c r="BYQ97"/>
      <c r="BYR97"/>
      <c r="BYS97"/>
      <c r="BYT97"/>
      <c r="BYU97"/>
      <c r="BYV97"/>
      <c r="BYW97"/>
      <c r="BYX97"/>
      <c r="BYY97"/>
      <c r="BYZ97"/>
      <c r="BZA97"/>
      <c r="BZB97"/>
      <c r="BZC97"/>
      <c r="BZD97"/>
      <c r="BZE97"/>
      <c r="BZF97"/>
      <c r="BZG97"/>
      <c r="BZH97"/>
      <c r="BZI97"/>
      <c r="BZJ97"/>
      <c r="BZK97"/>
      <c r="BZL97"/>
      <c r="BZM97"/>
      <c r="BZN97"/>
      <c r="BZO97"/>
      <c r="BZP97"/>
      <c r="BZQ97"/>
      <c r="BZR97"/>
      <c r="BZS97"/>
      <c r="BZT97"/>
      <c r="BZU97"/>
      <c r="BZV97"/>
      <c r="BZW97"/>
      <c r="BZX97"/>
      <c r="BZY97"/>
      <c r="BZZ97"/>
      <c r="CAA97"/>
      <c r="CAB97"/>
      <c r="CAC97"/>
      <c r="CAD97"/>
      <c r="CAE97"/>
      <c r="CAF97"/>
      <c r="CAG97"/>
      <c r="CAH97"/>
      <c r="CAI97"/>
      <c r="CAJ97"/>
      <c r="CAK97"/>
      <c r="CAL97"/>
      <c r="CAM97"/>
      <c r="CAN97"/>
      <c r="CAO97"/>
      <c r="CAP97"/>
      <c r="CAQ97"/>
      <c r="CAR97"/>
      <c r="CAS97"/>
      <c r="CAT97"/>
      <c r="CAU97"/>
      <c r="CAV97"/>
      <c r="CAW97"/>
      <c r="CAX97"/>
      <c r="CAY97"/>
      <c r="CAZ97"/>
      <c r="CBA97"/>
      <c r="CBB97"/>
      <c r="CBC97"/>
      <c r="CBD97"/>
      <c r="CBE97"/>
      <c r="CBF97"/>
      <c r="CBG97"/>
      <c r="CBH97"/>
      <c r="CBI97"/>
      <c r="CBJ97"/>
      <c r="CBK97"/>
      <c r="CBL97"/>
      <c r="CBM97"/>
      <c r="CBN97"/>
      <c r="CBO97"/>
      <c r="CBP97"/>
      <c r="CBQ97"/>
      <c r="CBR97"/>
      <c r="CBS97"/>
      <c r="CBT97"/>
      <c r="CBU97"/>
      <c r="CBV97"/>
      <c r="CBW97"/>
      <c r="CBX97"/>
      <c r="CBY97"/>
      <c r="CBZ97"/>
      <c r="CCA97"/>
      <c r="CCB97"/>
      <c r="CCC97"/>
      <c r="CCD97"/>
      <c r="CCE97"/>
      <c r="CCF97"/>
      <c r="CCG97"/>
      <c r="CCH97"/>
      <c r="CCI97"/>
      <c r="CCJ97"/>
      <c r="CCK97"/>
      <c r="CCL97"/>
      <c r="CCM97"/>
      <c r="CCN97"/>
      <c r="CCO97"/>
      <c r="CCP97"/>
      <c r="CCQ97"/>
      <c r="CCR97"/>
      <c r="CCS97"/>
      <c r="CCT97"/>
      <c r="CCU97"/>
      <c r="CCV97"/>
      <c r="CCW97"/>
      <c r="CCX97"/>
      <c r="CCY97"/>
      <c r="CCZ97"/>
      <c r="CDA97"/>
      <c r="CDB97"/>
      <c r="CDC97"/>
      <c r="CDD97"/>
      <c r="CDE97"/>
      <c r="CDF97"/>
      <c r="CDG97"/>
      <c r="CDH97"/>
      <c r="CDI97"/>
      <c r="CDJ97"/>
      <c r="CDK97"/>
      <c r="CDL97"/>
      <c r="CDM97"/>
      <c r="CDN97"/>
      <c r="CDO97"/>
      <c r="CDP97"/>
      <c r="CDQ97"/>
      <c r="CDR97"/>
      <c r="CDS97"/>
      <c r="CDT97"/>
      <c r="CDU97"/>
      <c r="CDV97"/>
      <c r="CDW97"/>
      <c r="CDX97"/>
      <c r="CDY97"/>
      <c r="CDZ97"/>
      <c r="CEA97"/>
      <c r="CEB97"/>
      <c r="CEC97"/>
      <c r="CED97"/>
      <c r="CEE97"/>
      <c r="CEF97"/>
      <c r="CEG97"/>
      <c r="CEH97"/>
      <c r="CEI97"/>
      <c r="CEJ97"/>
      <c r="CEK97"/>
      <c r="CEL97"/>
      <c r="CEM97"/>
      <c r="CEN97"/>
      <c r="CEO97"/>
      <c r="CEP97"/>
      <c r="CEQ97"/>
      <c r="CER97"/>
      <c r="CES97"/>
      <c r="CET97"/>
      <c r="CEU97"/>
      <c r="CEV97"/>
      <c r="CEW97"/>
      <c r="CEX97"/>
      <c r="CEY97"/>
      <c r="CEZ97"/>
      <c r="CFA97"/>
      <c r="CFB97"/>
      <c r="CFC97"/>
      <c r="CFD97"/>
      <c r="CFE97"/>
      <c r="CFF97"/>
      <c r="CFG97"/>
      <c r="CFH97"/>
      <c r="CFI97"/>
      <c r="CFJ97"/>
      <c r="CFK97"/>
      <c r="CFL97"/>
      <c r="CFM97"/>
      <c r="CFN97"/>
      <c r="CFO97"/>
      <c r="CFP97"/>
      <c r="CFQ97"/>
      <c r="CFR97"/>
      <c r="CFS97"/>
      <c r="CFT97"/>
      <c r="CFU97"/>
      <c r="CFV97"/>
      <c r="CFW97"/>
      <c r="CFX97"/>
      <c r="CFY97"/>
      <c r="CFZ97"/>
      <c r="CGA97"/>
      <c r="CGB97"/>
      <c r="CGC97"/>
      <c r="CGD97"/>
      <c r="CGE97"/>
      <c r="CGF97"/>
      <c r="CGG97"/>
      <c r="CGH97"/>
      <c r="CGI97"/>
      <c r="CGJ97"/>
      <c r="CGK97"/>
      <c r="CGL97"/>
      <c r="CGM97"/>
      <c r="CGN97"/>
      <c r="CGO97"/>
      <c r="CGP97"/>
      <c r="CGQ97"/>
      <c r="CGR97"/>
      <c r="CGS97"/>
      <c r="CGT97"/>
      <c r="CGU97"/>
      <c r="CGV97"/>
      <c r="CGW97"/>
      <c r="CGX97"/>
      <c r="CGY97"/>
      <c r="CGZ97"/>
      <c r="CHA97"/>
      <c r="CHB97"/>
      <c r="CHC97"/>
      <c r="CHD97"/>
      <c r="CHE97"/>
      <c r="CHF97"/>
      <c r="CHG97"/>
      <c r="CHH97"/>
      <c r="CHI97"/>
      <c r="CHJ97"/>
      <c r="CHK97"/>
      <c r="CHL97"/>
      <c r="CHM97"/>
      <c r="CHN97"/>
      <c r="CHO97"/>
      <c r="CHP97"/>
      <c r="CHQ97"/>
      <c r="CHR97"/>
      <c r="CHS97"/>
      <c r="CHT97"/>
      <c r="CHU97"/>
      <c r="CHV97"/>
      <c r="CHW97"/>
      <c r="CHX97"/>
      <c r="CHY97"/>
      <c r="CHZ97"/>
      <c r="CIA97"/>
      <c r="CIB97"/>
      <c r="CIC97"/>
      <c r="CID97"/>
      <c r="CIE97"/>
      <c r="CIF97"/>
      <c r="CIG97"/>
      <c r="CIH97"/>
      <c r="CII97"/>
      <c r="CIJ97"/>
      <c r="CIK97"/>
      <c r="CIL97"/>
      <c r="CIM97"/>
      <c r="CIN97"/>
      <c r="CIO97"/>
      <c r="CIP97"/>
      <c r="CIQ97"/>
      <c r="CIR97"/>
      <c r="CIS97"/>
      <c r="CIT97"/>
      <c r="CIU97"/>
      <c r="CIV97"/>
      <c r="CIW97"/>
      <c r="CIX97"/>
      <c r="CIY97"/>
      <c r="CIZ97"/>
      <c r="CJA97"/>
      <c r="CJB97"/>
      <c r="CJC97"/>
      <c r="CJD97"/>
      <c r="CJE97"/>
      <c r="CJF97"/>
      <c r="CJG97"/>
      <c r="CJH97"/>
      <c r="CJI97"/>
      <c r="CJJ97"/>
      <c r="CJK97"/>
      <c r="CJL97"/>
      <c r="CJM97"/>
      <c r="CJN97"/>
      <c r="CJO97"/>
      <c r="CJP97"/>
      <c r="CJQ97"/>
      <c r="CJR97"/>
      <c r="CJS97"/>
      <c r="CJT97"/>
      <c r="CJU97"/>
      <c r="CJV97"/>
      <c r="CJW97"/>
      <c r="CJX97"/>
      <c r="CJY97"/>
      <c r="CJZ97"/>
      <c r="CKA97"/>
      <c r="CKB97"/>
      <c r="CKC97"/>
      <c r="CKD97"/>
      <c r="CKE97"/>
      <c r="CKF97"/>
      <c r="CKG97"/>
      <c r="CKH97"/>
      <c r="CKI97"/>
      <c r="CKJ97"/>
      <c r="CKK97"/>
      <c r="CKL97"/>
      <c r="CKM97"/>
      <c r="CKN97"/>
      <c r="CKO97"/>
      <c r="CKP97"/>
      <c r="CKQ97"/>
      <c r="CKR97"/>
      <c r="CKS97"/>
      <c r="CKT97"/>
      <c r="CKU97"/>
      <c r="CKV97"/>
      <c r="CKW97"/>
      <c r="CKX97"/>
      <c r="CKY97"/>
      <c r="CKZ97"/>
      <c r="CLA97"/>
      <c r="CLB97"/>
      <c r="CLC97"/>
      <c r="CLD97"/>
      <c r="CLE97"/>
      <c r="CLF97"/>
      <c r="CLG97"/>
      <c r="CLH97"/>
      <c r="CLI97"/>
      <c r="CLJ97"/>
      <c r="CLK97"/>
      <c r="CLL97"/>
      <c r="CLM97"/>
      <c r="CLN97"/>
      <c r="CLO97"/>
      <c r="CLP97"/>
      <c r="CLQ97"/>
      <c r="CLR97"/>
      <c r="CLS97"/>
      <c r="CLT97"/>
      <c r="CLU97"/>
      <c r="CLV97"/>
      <c r="CLW97"/>
      <c r="CLX97"/>
      <c r="CLY97"/>
      <c r="CLZ97"/>
      <c r="CMA97"/>
      <c r="CMB97"/>
      <c r="CMC97"/>
      <c r="CMD97"/>
      <c r="CME97"/>
      <c r="CMF97"/>
      <c r="CMG97"/>
      <c r="CMH97"/>
      <c r="CMI97"/>
      <c r="CMJ97"/>
      <c r="CMK97"/>
      <c r="CML97"/>
      <c r="CMM97"/>
      <c r="CMN97"/>
      <c r="CMO97"/>
      <c r="CMP97"/>
      <c r="CMQ97"/>
      <c r="CMR97"/>
      <c r="CMS97"/>
      <c r="CMT97"/>
      <c r="CMU97"/>
      <c r="CMV97"/>
      <c r="CMW97"/>
      <c r="CMX97"/>
      <c r="CMY97"/>
      <c r="CMZ97"/>
      <c r="CNA97"/>
      <c r="CNB97"/>
      <c r="CNC97"/>
      <c r="CND97"/>
      <c r="CNE97"/>
      <c r="CNF97"/>
      <c r="CNG97"/>
      <c r="CNH97"/>
      <c r="CNI97"/>
      <c r="CNJ97"/>
      <c r="CNK97"/>
      <c r="CNL97"/>
      <c r="CNM97"/>
      <c r="CNN97"/>
      <c r="CNO97"/>
      <c r="CNP97"/>
      <c r="CNQ97"/>
      <c r="CNR97"/>
      <c r="CNS97"/>
      <c r="CNT97"/>
      <c r="CNU97"/>
      <c r="CNV97"/>
      <c r="CNW97"/>
      <c r="CNX97"/>
      <c r="CNY97"/>
      <c r="CNZ97"/>
      <c r="COA97"/>
      <c r="COB97"/>
      <c r="COC97"/>
      <c r="COD97"/>
      <c r="COE97"/>
      <c r="COF97"/>
      <c r="COG97"/>
      <c r="COH97"/>
      <c r="COI97"/>
      <c r="COJ97"/>
      <c r="COK97"/>
      <c r="COL97"/>
      <c r="COM97"/>
      <c r="CON97"/>
      <c r="COO97"/>
      <c r="COP97"/>
      <c r="COQ97"/>
      <c r="COR97"/>
      <c r="COS97"/>
      <c r="COT97"/>
      <c r="COU97"/>
      <c r="COV97"/>
      <c r="COW97"/>
      <c r="COX97"/>
      <c r="COY97"/>
      <c r="COZ97"/>
      <c r="CPA97"/>
      <c r="CPB97"/>
      <c r="CPC97"/>
      <c r="CPD97"/>
      <c r="CPE97"/>
      <c r="CPF97"/>
      <c r="CPG97"/>
      <c r="CPH97"/>
      <c r="CPI97"/>
      <c r="CPJ97"/>
      <c r="CPK97"/>
      <c r="CPL97"/>
      <c r="CPM97"/>
      <c r="CPN97"/>
      <c r="CPO97"/>
      <c r="CPP97"/>
      <c r="CPQ97"/>
      <c r="CPR97"/>
      <c r="CPS97"/>
      <c r="CPT97"/>
      <c r="CPU97"/>
      <c r="CPV97"/>
      <c r="CPW97"/>
      <c r="CPX97"/>
      <c r="CPY97"/>
      <c r="CPZ97"/>
      <c r="CQA97"/>
      <c r="CQB97"/>
      <c r="CQC97"/>
      <c r="CQD97"/>
      <c r="CQE97"/>
      <c r="CQF97"/>
      <c r="CQG97"/>
      <c r="CQH97"/>
      <c r="CQI97"/>
      <c r="CQJ97"/>
      <c r="CQK97"/>
      <c r="CQL97"/>
      <c r="CQM97"/>
      <c r="CQN97"/>
      <c r="CQO97"/>
      <c r="CQP97"/>
      <c r="CQQ97"/>
      <c r="CQR97"/>
      <c r="CQS97"/>
      <c r="CQT97"/>
      <c r="CQU97"/>
      <c r="CQV97"/>
      <c r="CQW97"/>
      <c r="CQX97"/>
      <c r="CQY97"/>
      <c r="CQZ97"/>
      <c r="CRA97"/>
      <c r="CRB97"/>
      <c r="CRC97"/>
      <c r="CRD97"/>
      <c r="CRE97"/>
      <c r="CRF97"/>
      <c r="CRG97"/>
      <c r="CRH97"/>
      <c r="CRI97"/>
    </row>
    <row r="98" spans="1:2505" s="28" customFormat="1" ht="18" customHeight="1" x14ac:dyDescent="0.25">
      <c r="A98" s="13"/>
      <c r="B98" s="369" t="s">
        <v>18</v>
      </c>
      <c r="C98" s="59" t="s">
        <v>14</v>
      </c>
      <c r="D98" s="83">
        <v>7</v>
      </c>
      <c r="E98" s="83">
        <v>8</v>
      </c>
      <c r="F98" s="13"/>
      <c r="G98" s="369" t="s">
        <v>18</v>
      </c>
      <c r="H98" s="59" t="s">
        <v>14</v>
      </c>
      <c r="I98" s="78">
        <v>109.03263999999642</v>
      </c>
      <c r="J98" s="78">
        <f t="shared" si="27"/>
        <v>116.03263999999642</v>
      </c>
      <c r="K98" s="78">
        <f t="shared" si="11"/>
        <v>124.03263999999642</v>
      </c>
      <c r="L98"/>
      <c r="M98" s="78">
        <v>73.764406666069007</v>
      </c>
      <c r="N98" s="74">
        <f t="shared" si="22"/>
        <v>78.500152280065876</v>
      </c>
      <c r="O98" s="74">
        <f t="shared" si="23"/>
        <v>83.91243298177659</v>
      </c>
      <c r="P98" s="33">
        <f t="shared" si="24"/>
        <v>355501725</v>
      </c>
      <c r="Q98" s="33" t="e">
        <f t="shared" si="24"/>
        <v>#REF!</v>
      </c>
      <c r="R98" s="33" t="e">
        <f t="shared" si="24"/>
        <v>#REF!</v>
      </c>
      <c r="S98"/>
      <c r="T98"/>
      <c r="U98">
        <f t="shared" si="25"/>
        <v>6.4200958538656261E-2</v>
      </c>
      <c r="V98">
        <f t="shared" si="26"/>
        <v>6.8946117230464177E-2</v>
      </c>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c r="AMG98"/>
      <c r="AMH98"/>
      <c r="AMI98"/>
      <c r="AMJ98"/>
      <c r="AMK98"/>
      <c r="AML98"/>
      <c r="AMM98"/>
      <c r="AMN98"/>
      <c r="AMO98"/>
      <c r="AMP98"/>
      <c r="AMQ98"/>
      <c r="AMR98"/>
      <c r="AMS98"/>
      <c r="AMT98"/>
      <c r="AMU98"/>
      <c r="AMV98"/>
      <c r="AMW98"/>
      <c r="AMX98"/>
      <c r="AMY98"/>
      <c r="AMZ98"/>
      <c r="ANA98"/>
      <c r="ANB98"/>
      <c r="ANC98"/>
      <c r="AND98"/>
      <c r="ANE98"/>
      <c r="ANF98"/>
      <c r="ANG98"/>
      <c r="ANH98"/>
      <c r="ANI98"/>
      <c r="ANJ98"/>
      <c r="ANK98"/>
      <c r="ANL98"/>
      <c r="ANM98"/>
      <c r="ANN98"/>
      <c r="ANO98"/>
      <c r="ANP98"/>
      <c r="ANQ98"/>
      <c r="ANR98"/>
      <c r="ANS98"/>
      <c r="ANT98"/>
      <c r="ANU98"/>
      <c r="ANV98"/>
      <c r="ANW98"/>
      <c r="ANX98"/>
      <c r="ANY98"/>
      <c r="ANZ98"/>
      <c r="AOA98"/>
      <c r="AOB98"/>
      <c r="AOC98"/>
      <c r="AOD98"/>
      <c r="AOE98"/>
      <c r="AOF98"/>
      <c r="AOG98"/>
      <c r="AOH98"/>
      <c r="AOI98"/>
      <c r="AOJ98"/>
      <c r="AOK98"/>
      <c r="AOL98"/>
      <c r="AOM98"/>
      <c r="AON98"/>
      <c r="AOO98"/>
      <c r="AOP98"/>
      <c r="AOQ98"/>
      <c r="AOR98"/>
      <c r="AOS98"/>
      <c r="AOT98"/>
      <c r="AOU98"/>
      <c r="AOV98"/>
      <c r="AOW98"/>
      <c r="AOX98"/>
      <c r="AOY98"/>
      <c r="AOZ98"/>
      <c r="APA98"/>
      <c r="APB98"/>
      <c r="APC98"/>
      <c r="APD98"/>
      <c r="APE98"/>
      <c r="APF98"/>
      <c r="APG98"/>
      <c r="APH98"/>
      <c r="API98"/>
      <c r="APJ98"/>
      <c r="APK98"/>
      <c r="APL98"/>
      <c r="APM98"/>
      <c r="APN98"/>
      <c r="APO98"/>
      <c r="APP98"/>
      <c r="APQ98"/>
      <c r="APR98"/>
      <c r="APS98"/>
      <c r="APT98"/>
      <c r="APU98"/>
      <c r="APV98"/>
      <c r="APW98"/>
      <c r="APX98"/>
      <c r="APY98"/>
      <c r="APZ98"/>
      <c r="AQA98"/>
      <c r="AQB98"/>
      <c r="AQC98"/>
      <c r="AQD98"/>
      <c r="AQE98"/>
      <c r="AQF98"/>
      <c r="AQG98"/>
      <c r="AQH98"/>
      <c r="AQI98"/>
      <c r="AQJ98"/>
      <c r="AQK98"/>
      <c r="AQL98"/>
      <c r="AQM98"/>
      <c r="AQN98"/>
      <c r="AQO98"/>
      <c r="AQP98"/>
      <c r="AQQ98"/>
      <c r="AQR98"/>
      <c r="AQS98"/>
      <c r="AQT98"/>
      <c r="AQU98"/>
      <c r="AQV98"/>
      <c r="AQW98"/>
      <c r="AQX98"/>
      <c r="AQY98"/>
      <c r="AQZ98"/>
      <c r="ARA98"/>
      <c r="ARB98"/>
      <c r="ARC98"/>
      <c r="ARD98"/>
      <c r="ARE98"/>
      <c r="ARF98"/>
      <c r="ARG98"/>
      <c r="ARH98"/>
      <c r="ARI98"/>
      <c r="ARJ98"/>
      <c r="ARK98"/>
      <c r="ARL98"/>
      <c r="ARM98"/>
      <c r="ARN98"/>
      <c r="ARO98"/>
      <c r="ARP98"/>
      <c r="ARQ98"/>
      <c r="ARR98"/>
      <c r="ARS98"/>
      <c r="ART98"/>
      <c r="ARU98"/>
      <c r="ARV98"/>
      <c r="ARW98"/>
      <c r="ARX98"/>
      <c r="ARY98"/>
      <c r="ARZ98"/>
      <c r="ASA98"/>
      <c r="ASB98"/>
      <c r="ASC98"/>
      <c r="ASD98"/>
      <c r="ASE98"/>
      <c r="ASF98"/>
      <c r="ASG98"/>
      <c r="ASH98"/>
      <c r="ASI98"/>
      <c r="ASJ98"/>
      <c r="ASK98"/>
      <c r="ASL98"/>
      <c r="ASM98"/>
      <c r="ASN98"/>
      <c r="ASO98"/>
      <c r="ASP98"/>
      <c r="ASQ98"/>
      <c r="ASR98"/>
      <c r="ASS98"/>
      <c r="AST98"/>
      <c r="ASU98"/>
      <c r="ASV98"/>
      <c r="ASW98"/>
      <c r="ASX98"/>
      <c r="ASY98"/>
      <c r="ASZ98"/>
      <c r="ATA98"/>
      <c r="ATB98"/>
      <c r="ATC98"/>
      <c r="ATD98"/>
      <c r="ATE98"/>
      <c r="ATF98"/>
      <c r="ATG98"/>
      <c r="ATH98"/>
      <c r="ATI98"/>
      <c r="ATJ98"/>
      <c r="ATK98"/>
      <c r="ATL98"/>
      <c r="ATM98"/>
      <c r="ATN98"/>
      <c r="ATO98"/>
      <c r="ATP98"/>
      <c r="ATQ98"/>
      <c r="ATR98"/>
      <c r="ATS98"/>
      <c r="ATT98"/>
      <c r="ATU98"/>
      <c r="ATV98"/>
      <c r="ATW98"/>
      <c r="ATX98"/>
      <c r="ATY98"/>
      <c r="ATZ98"/>
      <c r="AUA98"/>
      <c r="AUB98"/>
      <c r="AUC98"/>
      <c r="AUD98"/>
      <c r="AUE98"/>
      <c r="AUF98"/>
      <c r="AUG98"/>
      <c r="AUH98"/>
      <c r="AUI98"/>
      <c r="AUJ98"/>
      <c r="AUK98"/>
      <c r="AUL98"/>
      <c r="AUM98"/>
      <c r="AUN98"/>
      <c r="AUO98"/>
      <c r="AUP98"/>
      <c r="AUQ98"/>
      <c r="AUR98"/>
      <c r="AUS98"/>
      <c r="AUT98"/>
      <c r="AUU98"/>
      <c r="AUV98"/>
      <c r="AUW98"/>
      <c r="AUX98"/>
      <c r="AUY98"/>
      <c r="AUZ98"/>
      <c r="AVA98"/>
      <c r="AVB98"/>
      <c r="AVC98"/>
      <c r="AVD98"/>
      <c r="AVE98"/>
      <c r="AVF98"/>
      <c r="AVG98"/>
      <c r="AVH98"/>
      <c r="AVI98"/>
      <c r="AVJ98"/>
      <c r="AVK98"/>
      <c r="AVL98"/>
      <c r="AVM98"/>
      <c r="AVN98"/>
      <c r="AVO98"/>
      <c r="AVP98"/>
      <c r="AVQ98"/>
      <c r="AVR98"/>
      <c r="AVS98"/>
      <c r="AVT98"/>
      <c r="AVU98"/>
      <c r="AVV98"/>
      <c r="AVW98"/>
      <c r="AVX98"/>
      <c r="AVY98"/>
      <c r="AVZ98"/>
      <c r="AWA98"/>
      <c r="AWB98"/>
      <c r="AWC98"/>
      <c r="AWD98"/>
      <c r="AWE98"/>
      <c r="AWF98"/>
      <c r="AWG98"/>
      <c r="AWH98"/>
      <c r="AWI98"/>
      <c r="AWJ98"/>
      <c r="AWK98"/>
      <c r="AWL98"/>
      <c r="AWM98"/>
      <c r="AWN98"/>
      <c r="AWO98"/>
      <c r="AWP98"/>
      <c r="AWQ98"/>
      <c r="AWR98"/>
      <c r="AWS98"/>
      <c r="AWT98"/>
      <c r="AWU98"/>
      <c r="AWV98"/>
      <c r="AWW98"/>
      <c r="AWX98"/>
      <c r="AWY98"/>
      <c r="AWZ98"/>
      <c r="AXA98"/>
      <c r="AXB98"/>
      <c r="AXC98"/>
      <c r="AXD98"/>
      <c r="AXE98"/>
      <c r="AXF98"/>
      <c r="AXG98"/>
      <c r="AXH98"/>
      <c r="AXI98"/>
      <c r="AXJ98"/>
      <c r="AXK98"/>
      <c r="AXL98"/>
      <c r="AXM98"/>
      <c r="AXN98"/>
      <c r="AXO98"/>
      <c r="AXP98"/>
      <c r="AXQ98"/>
      <c r="AXR98"/>
      <c r="AXS98"/>
      <c r="AXT98"/>
      <c r="AXU98"/>
      <c r="AXV98"/>
      <c r="AXW98"/>
      <c r="AXX98"/>
      <c r="AXY98"/>
      <c r="AXZ98"/>
      <c r="AYA98"/>
      <c r="AYB98"/>
      <c r="AYC98"/>
      <c r="AYD98"/>
      <c r="AYE98"/>
      <c r="AYF98"/>
      <c r="AYG98"/>
      <c r="AYH98"/>
      <c r="AYI98"/>
      <c r="AYJ98"/>
      <c r="AYK98"/>
      <c r="AYL98"/>
      <c r="AYM98"/>
      <c r="AYN98"/>
      <c r="AYO98"/>
      <c r="AYP98"/>
      <c r="AYQ98"/>
      <c r="AYR98"/>
      <c r="AYS98"/>
      <c r="AYT98"/>
      <c r="AYU98"/>
      <c r="AYV98"/>
      <c r="AYW98"/>
      <c r="AYX98"/>
      <c r="AYY98"/>
      <c r="AYZ98"/>
      <c r="AZA98"/>
      <c r="AZB98"/>
      <c r="AZC98"/>
      <c r="AZD98"/>
      <c r="AZE98"/>
      <c r="AZF98"/>
      <c r="AZG98"/>
      <c r="AZH98"/>
      <c r="AZI98"/>
      <c r="AZJ98"/>
      <c r="AZK98"/>
      <c r="AZL98"/>
      <c r="AZM98"/>
      <c r="AZN98"/>
      <c r="AZO98"/>
      <c r="AZP98"/>
      <c r="AZQ98"/>
      <c r="AZR98"/>
      <c r="AZS98"/>
      <c r="AZT98"/>
      <c r="AZU98"/>
      <c r="AZV98"/>
      <c r="AZW98"/>
      <c r="AZX98"/>
      <c r="AZY98"/>
      <c r="AZZ98"/>
      <c r="BAA98"/>
      <c r="BAB98"/>
      <c r="BAC98"/>
      <c r="BAD98"/>
      <c r="BAE98"/>
      <c r="BAF98"/>
      <c r="BAG98"/>
      <c r="BAH98"/>
      <c r="BAI98"/>
      <c r="BAJ98"/>
      <c r="BAK98"/>
      <c r="BAL98"/>
      <c r="BAM98"/>
      <c r="BAN98"/>
      <c r="BAO98"/>
      <c r="BAP98"/>
      <c r="BAQ98"/>
      <c r="BAR98"/>
      <c r="BAS98"/>
      <c r="BAT98"/>
      <c r="BAU98"/>
      <c r="BAV98"/>
      <c r="BAW98"/>
      <c r="BAX98"/>
      <c r="BAY98"/>
      <c r="BAZ98"/>
      <c r="BBA98"/>
      <c r="BBB98"/>
      <c r="BBC98"/>
      <c r="BBD98"/>
      <c r="BBE98"/>
      <c r="BBF98"/>
      <c r="BBG98"/>
      <c r="BBH98"/>
      <c r="BBI98"/>
      <c r="BBJ98"/>
      <c r="BBK98"/>
      <c r="BBL98"/>
      <c r="BBM98"/>
      <c r="BBN98"/>
      <c r="BBO98"/>
      <c r="BBP98"/>
      <c r="BBQ98"/>
      <c r="BBR98"/>
      <c r="BBS98"/>
      <c r="BBT98"/>
      <c r="BBU98"/>
      <c r="BBV98"/>
      <c r="BBW98"/>
      <c r="BBX98"/>
      <c r="BBY98"/>
      <c r="BBZ98"/>
      <c r="BCA98"/>
      <c r="BCB98"/>
      <c r="BCC98"/>
      <c r="BCD98"/>
      <c r="BCE98"/>
      <c r="BCF98"/>
      <c r="BCG98"/>
      <c r="BCH98"/>
      <c r="BCI98"/>
      <c r="BCJ98"/>
      <c r="BCK98"/>
      <c r="BCL98"/>
      <c r="BCM98"/>
      <c r="BCN98"/>
      <c r="BCO98"/>
      <c r="BCP98"/>
      <c r="BCQ98"/>
      <c r="BCR98"/>
      <c r="BCS98"/>
      <c r="BCT98"/>
      <c r="BCU98"/>
      <c r="BCV98"/>
      <c r="BCW98"/>
      <c r="BCX98"/>
      <c r="BCY98"/>
      <c r="BCZ98"/>
      <c r="BDA98"/>
      <c r="BDB98"/>
      <c r="BDC98"/>
      <c r="BDD98"/>
      <c r="BDE98"/>
      <c r="BDF98"/>
      <c r="BDG98"/>
      <c r="BDH98"/>
      <c r="BDI98"/>
      <c r="BDJ98"/>
      <c r="BDK98"/>
      <c r="BDL98"/>
      <c r="BDM98"/>
      <c r="BDN98"/>
      <c r="BDO98"/>
      <c r="BDP98"/>
      <c r="BDQ98"/>
      <c r="BDR98"/>
      <c r="BDS98"/>
      <c r="BDT98"/>
      <c r="BDU98"/>
      <c r="BDV98"/>
      <c r="BDW98"/>
      <c r="BDX98"/>
      <c r="BDY98"/>
      <c r="BDZ98"/>
      <c r="BEA98"/>
      <c r="BEB98"/>
      <c r="BEC98"/>
      <c r="BED98"/>
      <c r="BEE98"/>
      <c r="BEF98"/>
      <c r="BEG98"/>
      <c r="BEH98"/>
      <c r="BEI98"/>
      <c r="BEJ98"/>
      <c r="BEK98"/>
      <c r="BEL98"/>
      <c r="BEM98"/>
      <c r="BEN98"/>
      <c r="BEO98"/>
      <c r="BEP98"/>
      <c r="BEQ98"/>
      <c r="BER98"/>
      <c r="BES98"/>
      <c r="BET98"/>
      <c r="BEU98"/>
      <c r="BEV98"/>
      <c r="BEW98"/>
      <c r="BEX98"/>
      <c r="BEY98"/>
      <c r="BEZ98"/>
      <c r="BFA98"/>
      <c r="BFB98"/>
      <c r="BFC98"/>
      <c r="BFD98"/>
      <c r="BFE98"/>
      <c r="BFF98"/>
      <c r="BFG98"/>
      <c r="BFH98"/>
      <c r="BFI98"/>
      <c r="BFJ98"/>
      <c r="BFK98"/>
      <c r="BFL98"/>
      <c r="BFM98"/>
      <c r="BFN98"/>
      <c r="BFO98"/>
      <c r="BFP98"/>
      <c r="BFQ98"/>
      <c r="BFR98"/>
      <c r="BFS98"/>
      <c r="BFT98"/>
      <c r="BFU98"/>
      <c r="BFV98"/>
      <c r="BFW98"/>
      <c r="BFX98"/>
      <c r="BFY98"/>
      <c r="BFZ98"/>
      <c r="BGA98"/>
      <c r="BGB98"/>
      <c r="BGC98"/>
      <c r="BGD98"/>
      <c r="BGE98"/>
      <c r="BGF98"/>
      <c r="BGG98"/>
      <c r="BGH98"/>
      <c r="BGI98"/>
      <c r="BGJ98"/>
      <c r="BGK98"/>
      <c r="BGL98"/>
      <c r="BGM98"/>
      <c r="BGN98"/>
      <c r="BGO98"/>
      <c r="BGP98"/>
      <c r="BGQ98"/>
      <c r="BGR98"/>
      <c r="BGS98"/>
      <c r="BGT98"/>
      <c r="BGU98"/>
      <c r="BGV98"/>
      <c r="BGW98"/>
      <c r="BGX98"/>
      <c r="BGY98"/>
      <c r="BGZ98"/>
      <c r="BHA98"/>
      <c r="BHB98"/>
      <c r="BHC98"/>
      <c r="BHD98"/>
      <c r="BHE98"/>
      <c r="BHF98"/>
      <c r="BHG98"/>
      <c r="BHH98"/>
      <c r="BHI98"/>
      <c r="BHJ98"/>
      <c r="BHK98"/>
      <c r="BHL98"/>
      <c r="BHM98"/>
      <c r="BHN98"/>
      <c r="BHO98"/>
      <c r="BHP98"/>
      <c r="BHQ98"/>
      <c r="BHR98"/>
      <c r="BHS98"/>
      <c r="BHT98"/>
      <c r="BHU98"/>
      <c r="BHV98"/>
      <c r="BHW98"/>
      <c r="BHX98"/>
      <c r="BHY98"/>
      <c r="BHZ98"/>
      <c r="BIA98"/>
      <c r="BIB98"/>
      <c r="BIC98"/>
      <c r="BID98"/>
      <c r="BIE98"/>
      <c r="BIF98"/>
      <c r="BIG98"/>
      <c r="BIH98"/>
      <c r="BII98"/>
      <c r="BIJ98"/>
      <c r="BIK98"/>
      <c r="BIL98"/>
      <c r="BIM98"/>
      <c r="BIN98"/>
      <c r="BIO98"/>
      <c r="BIP98"/>
      <c r="BIQ98"/>
      <c r="BIR98"/>
      <c r="BIS98"/>
      <c r="BIT98"/>
      <c r="BIU98"/>
      <c r="BIV98"/>
      <c r="BIW98"/>
      <c r="BIX98"/>
      <c r="BIY98"/>
      <c r="BIZ98"/>
      <c r="BJA98"/>
      <c r="BJB98"/>
      <c r="BJC98"/>
      <c r="BJD98"/>
      <c r="BJE98"/>
      <c r="BJF98"/>
      <c r="BJG98"/>
      <c r="BJH98"/>
      <c r="BJI98"/>
      <c r="BJJ98"/>
      <c r="BJK98"/>
      <c r="BJL98"/>
      <c r="BJM98"/>
      <c r="BJN98"/>
      <c r="BJO98"/>
      <c r="BJP98"/>
      <c r="BJQ98"/>
      <c r="BJR98"/>
      <c r="BJS98"/>
      <c r="BJT98"/>
      <c r="BJU98"/>
      <c r="BJV98"/>
      <c r="BJW98"/>
      <c r="BJX98"/>
      <c r="BJY98"/>
      <c r="BJZ98"/>
      <c r="BKA98"/>
      <c r="BKB98"/>
      <c r="BKC98"/>
      <c r="BKD98"/>
      <c r="BKE98"/>
      <c r="BKF98"/>
      <c r="BKG98"/>
      <c r="BKH98"/>
      <c r="BKI98"/>
      <c r="BKJ98"/>
      <c r="BKK98"/>
      <c r="BKL98"/>
      <c r="BKM98"/>
      <c r="BKN98"/>
      <c r="BKO98"/>
      <c r="BKP98"/>
      <c r="BKQ98"/>
      <c r="BKR98"/>
      <c r="BKS98"/>
      <c r="BKT98"/>
      <c r="BKU98"/>
      <c r="BKV98"/>
      <c r="BKW98"/>
      <c r="BKX98"/>
      <c r="BKY98"/>
      <c r="BKZ98"/>
      <c r="BLA98"/>
      <c r="BLB98"/>
      <c r="BLC98"/>
      <c r="BLD98"/>
      <c r="BLE98"/>
      <c r="BLF98"/>
      <c r="BLG98"/>
      <c r="BLH98"/>
      <c r="BLI98"/>
      <c r="BLJ98"/>
      <c r="BLK98"/>
      <c r="BLL98"/>
      <c r="BLM98"/>
      <c r="BLN98"/>
      <c r="BLO98"/>
      <c r="BLP98"/>
      <c r="BLQ98"/>
      <c r="BLR98"/>
      <c r="BLS98"/>
      <c r="BLT98"/>
      <c r="BLU98"/>
      <c r="BLV98"/>
      <c r="BLW98"/>
      <c r="BLX98"/>
      <c r="BLY98"/>
      <c r="BLZ98"/>
      <c r="BMA98"/>
      <c r="BMB98"/>
      <c r="BMC98"/>
      <c r="BMD98"/>
      <c r="BME98"/>
      <c r="BMF98"/>
      <c r="BMG98"/>
      <c r="BMH98"/>
      <c r="BMI98"/>
      <c r="BMJ98"/>
      <c r="BMK98"/>
      <c r="BML98"/>
      <c r="BMM98"/>
      <c r="BMN98"/>
      <c r="BMO98"/>
      <c r="BMP98"/>
      <c r="BMQ98"/>
      <c r="BMR98"/>
      <c r="BMS98"/>
      <c r="BMT98"/>
      <c r="BMU98"/>
      <c r="BMV98"/>
      <c r="BMW98"/>
      <c r="BMX98"/>
      <c r="BMY98"/>
      <c r="BMZ98"/>
      <c r="BNA98"/>
      <c r="BNB98"/>
      <c r="BNC98"/>
      <c r="BND98"/>
      <c r="BNE98"/>
      <c r="BNF98"/>
      <c r="BNG98"/>
      <c r="BNH98"/>
      <c r="BNI98"/>
      <c r="BNJ98"/>
      <c r="BNK98"/>
      <c r="BNL98"/>
      <c r="BNM98"/>
      <c r="BNN98"/>
      <c r="BNO98"/>
      <c r="BNP98"/>
      <c r="BNQ98"/>
      <c r="BNR98"/>
      <c r="BNS98"/>
      <c r="BNT98"/>
      <c r="BNU98"/>
      <c r="BNV98"/>
      <c r="BNW98"/>
      <c r="BNX98"/>
      <c r="BNY98"/>
      <c r="BNZ98"/>
      <c r="BOA98"/>
      <c r="BOB98"/>
      <c r="BOC98"/>
      <c r="BOD98"/>
      <c r="BOE98"/>
      <c r="BOF98"/>
      <c r="BOG98"/>
      <c r="BOH98"/>
      <c r="BOI98"/>
      <c r="BOJ98"/>
      <c r="BOK98"/>
      <c r="BOL98"/>
      <c r="BOM98"/>
      <c r="BON98"/>
      <c r="BOO98"/>
      <c r="BOP98"/>
      <c r="BOQ98"/>
      <c r="BOR98"/>
      <c r="BOS98"/>
      <c r="BOT98"/>
      <c r="BOU98"/>
      <c r="BOV98"/>
      <c r="BOW98"/>
      <c r="BOX98"/>
      <c r="BOY98"/>
      <c r="BOZ98"/>
      <c r="BPA98"/>
      <c r="BPB98"/>
      <c r="BPC98"/>
      <c r="BPD98"/>
      <c r="BPE98"/>
      <c r="BPF98"/>
      <c r="BPG98"/>
      <c r="BPH98"/>
      <c r="BPI98"/>
      <c r="BPJ98"/>
      <c r="BPK98"/>
      <c r="BPL98"/>
      <c r="BPM98"/>
      <c r="BPN98"/>
      <c r="BPO98"/>
      <c r="BPP98"/>
      <c r="BPQ98"/>
      <c r="BPR98"/>
      <c r="BPS98"/>
      <c r="BPT98"/>
      <c r="BPU98"/>
      <c r="BPV98"/>
      <c r="BPW98"/>
      <c r="BPX98"/>
      <c r="BPY98"/>
      <c r="BPZ98"/>
      <c r="BQA98"/>
      <c r="BQB98"/>
      <c r="BQC98"/>
      <c r="BQD98"/>
      <c r="BQE98"/>
      <c r="BQF98"/>
      <c r="BQG98"/>
      <c r="BQH98"/>
      <c r="BQI98"/>
      <c r="BQJ98"/>
      <c r="BQK98"/>
      <c r="BQL98"/>
      <c r="BQM98"/>
      <c r="BQN98"/>
      <c r="BQO98"/>
      <c r="BQP98"/>
      <c r="BQQ98"/>
      <c r="BQR98"/>
      <c r="BQS98"/>
      <c r="BQT98"/>
      <c r="BQU98"/>
      <c r="BQV98"/>
      <c r="BQW98"/>
      <c r="BQX98"/>
      <c r="BQY98"/>
      <c r="BQZ98"/>
      <c r="BRA98"/>
      <c r="BRB98"/>
      <c r="BRC98"/>
      <c r="BRD98"/>
      <c r="BRE98"/>
      <c r="BRF98"/>
      <c r="BRG98"/>
      <c r="BRH98"/>
      <c r="BRI98"/>
      <c r="BRJ98"/>
      <c r="BRK98"/>
      <c r="BRL98"/>
      <c r="BRM98"/>
      <c r="BRN98"/>
      <c r="BRO98"/>
      <c r="BRP98"/>
      <c r="BRQ98"/>
      <c r="BRR98"/>
      <c r="BRS98"/>
      <c r="BRT98"/>
      <c r="BRU98"/>
      <c r="BRV98"/>
      <c r="BRW98"/>
      <c r="BRX98"/>
      <c r="BRY98"/>
      <c r="BRZ98"/>
      <c r="BSA98"/>
      <c r="BSB98"/>
      <c r="BSC98"/>
      <c r="BSD98"/>
      <c r="BSE98"/>
      <c r="BSF98"/>
      <c r="BSG98"/>
      <c r="BSH98"/>
      <c r="BSI98"/>
      <c r="BSJ98"/>
      <c r="BSK98"/>
      <c r="BSL98"/>
      <c r="BSM98"/>
      <c r="BSN98"/>
      <c r="BSO98"/>
      <c r="BSP98"/>
      <c r="BSQ98"/>
      <c r="BSR98"/>
      <c r="BSS98"/>
      <c r="BST98"/>
      <c r="BSU98"/>
      <c r="BSV98"/>
      <c r="BSW98"/>
      <c r="BSX98"/>
      <c r="BSY98"/>
      <c r="BSZ98"/>
      <c r="BTA98"/>
      <c r="BTB98"/>
      <c r="BTC98"/>
      <c r="BTD98"/>
      <c r="BTE98"/>
      <c r="BTF98"/>
      <c r="BTG98"/>
      <c r="BTH98"/>
      <c r="BTI98"/>
      <c r="BTJ98"/>
      <c r="BTK98"/>
      <c r="BTL98"/>
      <c r="BTM98"/>
      <c r="BTN98"/>
      <c r="BTO98"/>
      <c r="BTP98"/>
      <c r="BTQ98"/>
      <c r="BTR98"/>
      <c r="BTS98"/>
      <c r="BTT98"/>
      <c r="BTU98"/>
      <c r="BTV98"/>
      <c r="BTW98"/>
      <c r="BTX98"/>
      <c r="BTY98"/>
      <c r="BTZ98"/>
      <c r="BUA98"/>
      <c r="BUB98"/>
      <c r="BUC98"/>
      <c r="BUD98"/>
      <c r="BUE98"/>
      <c r="BUF98"/>
      <c r="BUG98"/>
      <c r="BUH98"/>
      <c r="BUI98"/>
      <c r="BUJ98"/>
      <c r="BUK98"/>
      <c r="BUL98"/>
      <c r="BUM98"/>
      <c r="BUN98"/>
      <c r="BUO98"/>
      <c r="BUP98"/>
      <c r="BUQ98"/>
      <c r="BUR98"/>
      <c r="BUS98"/>
      <c r="BUT98"/>
      <c r="BUU98"/>
      <c r="BUV98"/>
      <c r="BUW98"/>
      <c r="BUX98"/>
      <c r="BUY98"/>
      <c r="BUZ98"/>
      <c r="BVA98"/>
      <c r="BVB98"/>
      <c r="BVC98"/>
      <c r="BVD98"/>
      <c r="BVE98"/>
      <c r="BVF98"/>
      <c r="BVG98"/>
      <c r="BVH98"/>
      <c r="BVI98"/>
      <c r="BVJ98"/>
      <c r="BVK98"/>
      <c r="BVL98"/>
      <c r="BVM98"/>
      <c r="BVN98"/>
      <c r="BVO98"/>
      <c r="BVP98"/>
      <c r="BVQ98"/>
      <c r="BVR98"/>
      <c r="BVS98"/>
      <c r="BVT98"/>
      <c r="BVU98"/>
      <c r="BVV98"/>
      <c r="BVW98"/>
      <c r="BVX98"/>
      <c r="BVY98"/>
      <c r="BVZ98"/>
      <c r="BWA98"/>
      <c r="BWB98"/>
      <c r="BWC98"/>
      <c r="BWD98"/>
      <c r="BWE98"/>
      <c r="BWF98"/>
      <c r="BWG98"/>
      <c r="BWH98"/>
      <c r="BWI98"/>
      <c r="BWJ98"/>
      <c r="BWK98"/>
      <c r="BWL98"/>
      <c r="BWM98"/>
      <c r="BWN98"/>
      <c r="BWO98"/>
      <c r="BWP98"/>
      <c r="BWQ98"/>
      <c r="BWR98"/>
      <c r="BWS98"/>
      <c r="BWT98"/>
      <c r="BWU98"/>
      <c r="BWV98"/>
      <c r="BWW98"/>
      <c r="BWX98"/>
      <c r="BWY98"/>
      <c r="BWZ98"/>
      <c r="BXA98"/>
      <c r="BXB98"/>
      <c r="BXC98"/>
      <c r="BXD98"/>
      <c r="BXE98"/>
      <c r="BXF98"/>
      <c r="BXG98"/>
      <c r="BXH98"/>
      <c r="BXI98"/>
      <c r="BXJ98"/>
      <c r="BXK98"/>
      <c r="BXL98"/>
      <c r="BXM98"/>
      <c r="BXN98"/>
      <c r="BXO98"/>
      <c r="BXP98"/>
      <c r="BXQ98"/>
      <c r="BXR98"/>
      <c r="BXS98"/>
      <c r="BXT98"/>
      <c r="BXU98"/>
      <c r="BXV98"/>
      <c r="BXW98"/>
      <c r="BXX98"/>
      <c r="BXY98"/>
      <c r="BXZ98"/>
      <c r="BYA98"/>
      <c r="BYB98"/>
      <c r="BYC98"/>
      <c r="BYD98"/>
      <c r="BYE98"/>
      <c r="BYF98"/>
      <c r="BYG98"/>
      <c r="BYH98"/>
      <c r="BYI98"/>
      <c r="BYJ98"/>
      <c r="BYK98"/>
      <c r="BYL98"/>
      <c r="BYM98"/>
      <c r="BYN98"/>
      <c r="BYO98"/>
      <c r="BYP98"/>
      <c r="BYQ98"/>
      <c r="BYR98"/>
      <c r="BYS98"/>
      <c r="BYT98"/>
      <c r="BYU98"/>
      <c r="BYV98"/>
      <c r="BYW98"/>
      <c r="BYX98"/>
      <c r="BYY98"/>
      <c r="BYZ98"/>
      <c r="BZA98"/>
      <c r="BZB98"/>
      <c r="BZC98"/>
      <c r="BZD98"/>
      <c r="BZE98"/>
      <c r="BZF98"/>
      <c r="BZG98"/>
      <c r="BZH98"/>
      <c r="BZI98"/>
      <c r="BZJ98"/>
      <c r="BZK98"/>
      <c r="BZL98"/>
      <c r="BZM98"/>
      <c r="BZN98"/>
      <c r="BZO98"/>
      <c r="BZP98"/>
      <c r="BZQ98"/>
      <c r="BZR98"/>
      <c r="BZS98"/>
      <c r="BZT98"/>
      <c r="BZU98"/>
      <c r="BZV98"/>
      <c r="BZW98"/>
      <c r="BZX98"/>
      <c r="BZY98"/>
      <c r="BZZ98"/>
      <c r="CAA98"/>
      <c r="CAB98"/>
      <c r="CAC98"/>
      <c r="CAD98"/>
      <c r="CAE98"/>
      <c r="CAF98"/>
      <c r="CAG98"/>
      <c r="CAH98"/>
      <c r="CAI98"/>
      <c r="CAJ98"/>
      <c r="CAK98"/>
      <c r="CAL98"/>
      <c r="CAM98"/>
      <c r="CAN98"/>
      <c r="CAO98"/>
      <c r="CAP98"/>
      <c r="CAQ98"/>
      <c r="CAR98"/>
      <c r="CAS98"/>
      <c r="CAT98"/>
      <c r="CAU98"/>
      <c r="CAV98"/>
      <c r="CAW98"/>
      <c r="CAX98"/>
      <c r="CAY98"/>
      <c r="CAZ98"/>
      <c r="CBA98"/>
      <c r="CBB98"/>
      <c r="CBC98"/>
      <c r="CBD98"/>
      <c r="CBE98"/>
      <c r="CBF98"/>
      <c r="CBG98"/>
      <c r="CBH98"/>
      <c r="CBI98"/>
      <c r="CBJ98"/>
      <c r="CBK98"/>
      <c r="CBL98"/>
      <c r="CBM98"/>
      <c r="CBN98"/>
      <c r="CBO98"/>
      <c r="CBP98"/>
      <c r="CBQ98"/>
      <c r="CBR98"/>
      <c r="CBS98"/>
      <c r="CBT98"/>
      <c r="CBU98"/>
      <c r="CBV98"/>
      <c r="CBW98"/>
      <c r="CBX98"/>
      <c r="CBY98"/>
      <c r="CBZ98"/>
      <c r="CCA98"/>
      <c r="CCB98"/>
      <c r="CCC98"/>
      <c r="CCD98"/>
      <c r="CCE98"/>
      <c r="CCF98"/>
      <c r="CCG98"/>
      <c r="CCH98"/>
      <c r="CCI98"/>
      <c r="CCJ98"/>
      <c r="CCK98"/>
      <c r="CCL98"/>
      <c r="CCM98"/>
      <c r="CCN98"/>
      <c r="CCO98"/>
      <c r="CCP98"/>
      <c r="CCQ98"/>
      <c r="CCR98"/>
      <c r="CCS98"/>
      <c r="CCT98"/>
      <c r="CCU98"/>
      <c r="CCV98"/>
      <c r="CCW98"/>
      <c r="CCX98"/>
      <c r="CCY98"/>
      <c r="CCZ98"/>
      <c r="CDA98"/>
      <c r="CDB98"/>
      <c r="CDC98"/>
      <c r="CDD98"/>
      <c r="CDE98"/>
      <c r="CDF98"/>
      <c r="CDG98"/>
      <c r="CDH98"/>
      <c r="CDI98"/>
      <c r="CDJ98"/>
      <c r="CDK98"/>
      <c r="CDL98"/>
      <c r="CDM98"/>
      <c r="CDN98"/>
      <c r="CDO98"/>
      <c r="CDP98"/>
      <c r="CDQ98"/>
      <c r="CDR98"/>
      <c r="CDS98"/>
      <c r="CDT98"/>
      <c r="CDU98"/>
      <c r="CDV98"/>
      <c r="CDW98"/>
      <c r="CDX98"/>
      <c r="CDY98"/>
      <c r="CDZ98"/>
      <c r="CEA98"/>
      <c r="CEB98"/>
      <c r="CEC98"/>
      <c r="CED98"/>
      <c r="CEE98"/>
      <c r="CEF98"/>
      <c r="CEG98"/>
      <c r="CEH98"/>
      <c r="CEI98"/>
      <c r="CEJ98"/>
      <c r="CEK98"/>
      <c r="CEL98"/>
      <c r="CEM98"/>
      <c r="CEN98"/>
      <c r="CEO98"/>
      <c r="CEP98"/>
      <c r="CEQ98"/>
      <c r="CER98"/>
      <c r="CES98"/>
      <c r="CET98"/>
      <c r="CEU98"/>
      <c r="CEV98"/>
      <c r="CEW98"/>
      <c r="CEX98"/>
      <c r="CEY98"/>
      <c r="CEZ98"/>
      <c r="CFA98"/>
      <c r="CFB98"/>
      <c r="CFC98"/>
      <c r="CFD98"/>
      <c r="CFE98"/>
      <c r="CFF98"/>
      <c r="CFG98"/>
      <c r="CFH98"/>
      <c r="CFI98"/>
      <c r="CFJ98"/>
      <c r="CFK98"/>
      <c r="CFL98"/>
      <c r="CFM98"/>
      <c r="CFN98"/>
      <c r="CFO98"/>
      <c r="CFP98"/>
      <c r="CFQ98"/>
      <c r="CFR98"/>
      <c r="CFS98"/>
      <c r="CFT98"/>
      <c r="CFU98"/>
      <c r="CFV98"/>
      <c r="CFW98"/>
      <c r="CFX98"/>
      <c r="CFY98"/>
      <c r="CFZ98"/>
      <c r="CGA98"/>
      <c r="CGB98"/>
      <c r="CGC98"/>
      <c r="CGD98"/>
      <c r="CGE98"/>
      <c r="CGF98"/>
      <c r="CGG98"/>
      <c r="CGH98"/>
      <c r="CGI98"/>
      <c r="CGJ98"/>
      <c r="CGK98"/>
      <c r="CGL98"/>
      <c r="CGM98"/>
      <c r="CGN98"/>
      <c r="CGO98"/>
      <c r="CGP98"/>
      <c r="CGQ98"/>
      <c r="CGR98"/>
      <c r="CGS98"/>
      <c r="CGT98"/>
      <c r="CGU98"/>
      <c r="CGV98"/>
      <c r="CGW98"/>
      <c r="CGX98"/>
      <c r="CGY98"/>
      <c r="CGZ98"/>
      <c r="CHA98"/>
      <c r="CHB98"/>
      <c r="CHC98"/>
      <c r="CHD98"/>
      <c r="CHE98"/>
      <c r="CHF98"/>
      <c r="CHG98"/>
      <c r="CHH98"/>
      <c r="CHI98"/>
      <c r="CHJ98"/>
      <c r="CHK98"/>
      <c r="CHL98"/>
      <c r="CHM98"/>
      <c r="CHN98"/>
      <c r="CHO98"/>
      <c r="CHP98"/>
      <c r="CHQ98"/>
      <c r="CHR98"/>
      <c r="CHS98"/>
      <c r="CHT98"/>
      <c r="CHU98"/>
      <c r="CHV98"/>
      <c r="CHW98"/>
      <c r="CHX98"/>
      <c r="CHY98"/>
      <c r="CHZ98"/>
      <c r="CIA98"/>
      <c r="CIB98"/>
      <c r="CIC98"/>
      <c r="CID98"/>
      <c r="CIE98"/>
      <c r="CIF98"/>
      <c r="CIG98"/>
      <c r="CIH98"/>
      <c r="CII98"/>
      <c r="CIJ98"/>
      <c r="CIK98"/>
      <c r="CIL98"/>
      <c r="CIM98"/>
      <c r="CIN98"/>
      <c r="CIO98"/>
      <c r="CIP98"/>
      <c r="CIQ98"/>
      <c r="CIR98"/>
      <c r="CIS98"/>
      <c r="CIT98"/>
      <c r="CIU98"/>
      <c r="CIV98"/>
      <c r="CIW98"/>
      <c r="CIX98"/>
      <c r="CIY98"/>
      <c r="CIZ98"/>
      <c r="CJA98"/>
      <c r="CJB98"/>
      <c r="CJC98"/>
      <c r="CJD98"/>
      <c r="CJE98"/>
      <c r="CJF98"/>
      <c r="CJG98"/>
      <c r="CJH98"/>
      <c r="CJI98"/>
      <c r="CJJ98"/>
      <c r="CJK98"/>
      <c r="CJL98"/>
      <c r="CJM98"/>
      <c r="CJN98"/>
      <c r="CJO98"/>
      <c r="CJP98"/>
      <c r="CJQ98"/>
      <c r="CJR98"/>
      <c r="CJS98"/>
      <c r="CJT98"/>
      <c r="CJU98"/>
      <c r="CJV98"/>
      <c r="CJW98"/>
      <c r="CJX98"/>
      <c r="CJY98"/>
      <c r="CJZ98"/>
      <c r="CKA98"/>
      <c r="CKB98"/>
      <c r="CKC98"/>
      <c r="CKD98"/>
      <c r="CKE98"/>
      <c r="CKF98"/>
      <c r="CKG98"/>
      <c r="CKH98"/>
      <c r="CKI98"/>
      <c r="CKJ98"/>
      <c r="CKK98"/>
      <c r="CKL98"/>
      <c r="CKM98"/>
      <c r="CKN98"/>
      <c r="CKO98"/>
      <c r="CKP98"/>
      <c r="CKQ98"/>
      <c r="CKR98"/>
      <c r="CKS98"/>
      <c r="CKT98"/>
      <c r="CKU98"/>
      <c r="CKV98"/>
      <c r="CKW98"/>
      <c r="CKX98"/>
      <c r="CKY98"/>
      <c r="CKZ98"/>
      <c r="CLA98"/>
      <c r="CLB98"/>
      <c r="CLC98"/>
      <c r="CLD98"/>
      <c r="CLE98"/>
      <c r="CLF98"/>
      <c r="CLG98"/>
      <c r="CLH98"/>
      <c r="CLI98"/>
      <c r="CLJ98"/>
      <c r="CLK98"/>
      <c r="CLL98"/>
      <c r="CLM98"/>
      <c r="CLN98"/>
      <c r="CLO98"/>
      <c r="CLP98"/>
      <c r="CLQ98"/>
      <c r="CLR98"/>
      <c r="CLS98"/>
      <c r="CLT98"/>
      <c r="CLU98"/>
      <c r="CLV98"/>
      <c r="CLW98"/>
      <c r="CLX98"/>
      <c r="CLY98"/>
      <c r="CLZ98"/>
      <c r="CMA98"/>
      <c r="CMB98"/>
      <c r="CMC98"/>
      <c r="CMD98"/>
      <c r="CME98"/>
      <c r="CMF98"/>
      <c r="CMG98"/>
      <c r="CMH98"/>
      <c r="CMI98"/>
      <c r="CMJ98"/>
      <c r="CMK98"/>
      <c r="CML98"/>
      <c r="CMM98"/>
      <c r="CMN98"/>
      <c r="CMO98"/>
      <c r="CMP98"/>
      <c r="CMQ98"/>
      <c r="CMR98"/>
      <c r="CMS98"/>
      <c r="CMT98"/>
      <c r="CMU98"/>
      <c r="CMV98"/>
      <c r="CMW98"/>
      <c r="CMX98"/>
      <c r="CMY98"/>
      <c r="CMZ98"/>
      <c r="CNA98"/>
      <c r="CNB98"/>
      <c r="CNC98"/>
      <c r="CND98"/>
      <c r="CNE98"/>
      <c r="CNF98"/>
      <c r="CNG98"/>
      <c r="CNH98"/>
      <c r="CNI98"/>
      <c r="CNJ98"/>
      <c r="CNK98"/>
      <c r="CNL98"/>
      <c r="CNM98"/>
      <c r="CNN98"/>
      <c r="CNO98"/>
      <c r="CNP98"/>
      <c r="CNQ98"/>
      <c r="CNR98"/>
      <c r="CNS98"/>
      <c r="CNT98"/>
      <c r="CNU98"/>
      <c r="CNV98"/>
      <c r="CNW98"/>
      <c r="CNX98"/>
      <c r="CNY98"/>
      <c r="CNZ98"/>
      <c r="COA98"/>
      <c r="COB98"/>
      <c r="COC98"/>
      <c r="COD98"/>
      <c r="COE98"/>
      <c r="COF98"/>
      <c r="COG98"/>
      <c r="COH98"/>
      <c r="COI98"/>
      <c r="COJ98"/>
      <c r="COK98"/>
      <c r="COL98"/>
      <c r="COM98"/>
      <c r="CON98"/>
      <c r="COO98"/>
      <c r="COP98"/>
      <c r="COQ98"/>
      <c r="COR98"/>
      <c r="COS98"/>
      <c r="COT98"/>
      <c r="COU98"/>
      <c r="COV98"/>
      <c r="COW98"/>
      <c r="COX98"/>
      <c r="COY98"/>
      <c r="COZ98"/>
      <c r="CPA98"/>
      <c r="CPB98"/>
      <c r="CPC98"/>
      <c r="CPD98"/>
      <c r="CPE98"/>
      <c r="CPF98"/>
      <c r="CPG98"/>
      <c r="CPH98"/>
      <c r="CPI98"/>
      <c r="CPJ98"/>
      <c r="CPK98"/>
      <c r="CPL98"/>
      <c r="CPM98"/>
      <c r="CPN98"/>
      <c r="CPO98"/>
      <c r="CPP98"/>
      <c r="CPQ98"/>
      <c r="CPR98"/>
      <c r="CPS98"/>
      <c r="CPT98"/>
      <c r="CPU98"/>
      <c r="CPV98"/>
      <c r="CPW98"/>
      <c r="CPX98"/>
      <c r="CPY98"/>
      <c r="CPZ98"/>
      <c r="CQA98"/>
      <c r="CQB98"/>
      <c r="CQC98"/>
      <c r="CQD98"/>
      <c r="CQE98"/>
      <c r="CQF98"/>
      <c r="CQG98"/>
      <c r="CQH98"/>
      <c r="CQI98"/>
      <c r="CQJ98"/>
      <c r="CQK98"/>
      <c r="CQL98"/>
      <c r="CQM98"/>
      <c r="CQN98"/>
      <c r="CQO98"/>
      <c r="CQP98"/>
      <c r="CQQ98"/>
      <c r="CQR98"/>
      <c r="CQS98"/>
      <c r="CQT98"/>
      <c r="CQU98"/>
      <c r="CQV98"/>
      <c r="CQW98"/>
      <c r="CQX98"/>
      <c r="CQY98"/>
      <c r="CQZ98"/>
      <c r="CRA98"/>
      <c r="CRB98"/>
      <c r="CRC98"/>
      <c r="CRD98"/>
      <c r="CRE98"/>
      <c r="CRF98"/>
      <c r="CRG98"/>
      <c r="CRH98"/>
      <c r="CRI98"/>
    </row>
    <row r="99" spans="1:2505" s="28" customFormat="1" ht="18" customHeight="1" x14ac:dyDescent="0.25">
      <c r="A99" s="13"/>
      <c r="B99" s="369"/>
      <c r="C99" s="59" t="s">
        <v>16</v>
      </c>
      <c r="D99" s="83">
        <v>1</v>
      </c>
      <c r="E99" s="83">
        <v>1</v>
      </c>
      <c r="F99" s="13"/>
      <c r="G99" s="369"/>
      <c r="H99" s="59" t="s">
        <v>16</v>
      </c>
      <c r="I99" s="78">
        <v>9.3251600000035868</v>
      </c>
      <c r="J99" s="78">
        <f t="shared" si="27"/>
        <v>10.325160000003587</v>
      </c>
      <c r="K99" s="78">
        <f t="shared" si="11"/>
        <v>11.325160000003587</v>
      </c>
      <c r="L99"/>
      <c r="M99" s="78">
        <v>7.7470559999677207</v>
      </c>
      <c r="N99" s="74">
        <f t="shared" si="22"/>
        <v>8.5778252307331702</v>
      </c>
      <c r="O99" s="74">
        <f t="shared" si="23"/>
        <v>9.4085944614986197</v>
      </c>
      <c r="P99" s="33">
        <f t="shared" si="24"/>
        <v>76779219</v>
      </c>
      <c r="Q99" s="33" t="e">
        <f t="shared" si="24"/>
        <v>#REF!</v>
      </c>
      <c r="R99" s="33" t="e">
        <f t="shared" si="24"/>
        <v>#REF!</v>
      </c>
      <c r="S99"/>
      <c r="T99"/>
      <c r="U99">
        <f t="shared" si="25"/>
        <v>0.10723676591067766</v>
      </c>
      <c r="V99">
        <f t="shared" si="26"/>
        <v>9.6850799406464683E-2</v>
      </c>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c r="AMG99"/>
      <c r="AMH99"/>
      <c r="AMI99"/>
      <c r="AMJ99"/>
      <c r="AMK99"/>
      <c r="AML99"/>
      <c r="AMM99"/>
      <c r="AMN99"/>
      <c r="AMO99"/>
      <c r="AMP99"/>
      <c r="AMQ99"/>
      <c r="AMR99"/>
      <c r="AMS99"/>
      <c r="AMT99"/>
      <c r="AMU99"/>
      <c r="AMV99"/>
      <c r="AMW99"/>
      <c r="AMX99"/>
      <c r="AMY99"/>
      <c r="AMZ99"/>
      <c r="ANA99"/>
      <c r="ANB99"/>
      <c r="ANC99"/>
      <c r="AND99"/>
      <c r="ANE99"/>
      <c r="ANF99"/>
      <c r="ANG99"/>
      <c r="ANH99"/>
      <c r="ANI99"/>
      <c r="ANJ99"/>
      <c r="ANK99"/>
      <c r="ANL99"/>
      <c r="ANM99"/>
      <c r="ANN99"/>
      <c r="ANO99"/>
      <c r="ANP99"/>
      <c r="ANQ99"/>
      <c r="ANR99"/>
      <c r="ANS99"/>
      <c r="ANT99"/>
      <c r="ANU99"/>
      <c r="ANV99"/>
      <c r="ANW99"/>
      <c r="ANX99"/>
      <c r="ANY99"/>
      <c r="ANZ99"/>
      <c r="AOA99"/>
      <c r="AOB99"/>
      <c r="AOC99"/>
      <c r="AOD99"/>
      <c r="AOE99"/>
      <c r="AOF99"/>
      <c r="AOG99"/>
      <c r="AOH99"/>
      <c r="AOI99"/>
      <c r="AOJ99"/>
      <c r="AOK99"/>
      <c r="AOL99"/>
      <c r="AOM99"/>
      <c r="AON99"/>
      <c r="AOO99"/>
      <c r="AOP99"/>
      <c r="AOQ99"/>
      <c r="AOR99"/>
      <c r="AOS99"/>
      <c r="AOT99"/>
      <c r="AOU99"/>
      <c r="AOV99"/>
      <c r="AOW99"/>
      <c r="AOX99"/>
      <c r="AOY99"/>
      <c r="AOZ99"/>
      <c r="APA99"/>
      <c r="APB99"/>
      <c r="APC99"/>
      <c r="APD99"/>
      <c r="APE99"/>
      <c r="APF99"/>
      <c r="APG99"/>
      <c r="APH99"/>
      <c r="API99"/>
      <c r="APJ99"/>
      <c r="APK99"/>
      <c r="APL99"/>
      <c r="APM99"/>
      <c r="APN99"/>
      <c r="APO99"/>
      <c r="APP99"/>
      <c r="APQ99"/>
      <c r="APR99"/>
      <c r="APS99"/>
      <c r="APT99"/>
      <c r="APU99"/>
      <c r="APV99"/>
      <c r="APW99"/>
      <c r="APX99"/>
      <c r="APY99"/>
      <c r="APZ99"/>
      <c r="AQA99"/>
      <c r="AQB99"/>
      <c r="AQC99"/>
      <c r="AQD99"/>
      <c r="AQE99"/>
      <c r="AQF99"/>
      <c r="AQG99"/>
      <c r="AQH99"/>
      <c r="AQI99"/>
      <c r="AQJ99"/>
      <c r="AQK99"/>
      <c r="AQL99"/>
      <c r="AQM99"/>
      <c r="AQN99"/>
      <c r="AQO99"/>
      <c r="AQP99"/>
      <c r="AQQ99"/>
      <c r="AQR99"/>
      <c r="AQS99"/>
      <c r="AQT99"/>
      <c r="AQU99"/>
      <c r="AQV99"/>
      <c r="AQW99"/>
      <c r="AQX99"/>
      <c r="AQY99"/>
      <c r="AQZ99"/>
      <c r="ARA99"/>
      <c r="ARB99"/>
      <c r="ARC99"/>
      <c r="ARD99"/>
      <c r="ARE99"/>
      <c r="ARF99"/>
      <c r="ARG99"/>
      <c r="ARH99"/>
      <c r="ARI99"/>
      <c r="ARJ99"/>
      <c r="ARK99"/>
      <c r="ARL99"/>
      <c r="ARM99"/>
      <c r="ARN99"/>
      <c r="ARO99"/>
      <c r="ARP99"/>
      <c r="ARQ99"/>
      <c r="ARR99"/>
      <c r="ARS99"/>
      <c r="ART99"/>
      <c r="ARU99"/>
      <c r="ARV99"/>
      <c r="ARW99"/>
      <c r="ARX99"/>
      <c r="ARY99"/>
      <c r="ARZ99"/>
      <c r="ASA99"/>
      <c r="ASB99"/>
      <c r="ASC99"/>
      <c r="ASD99"/>
      <c r="ASE99"/>
      <c r="ASF99"/>
      <c r="ASG99"/>
      <c r="ASH99"/>
      <c r="ASI99"/>
      <c r="ASJ99"/>
      <c r="ASK99"/>
      <c r="ASL99"/>
      <c r="ASM99"/>
      <c r="ASN99"/>
      <c r="ASO99"/>
      <c r="ASP99"/>
      <c r="ASQ99"/>
      <c r="ASR99"/>
      <c r="ASS99"/>
      <c r="AST99"/>
      <c r="ASU99"/>
      <c r="ASV99"/>
      <c r="ASW99"/>
      <c r="ASX99"/>
      <c r="ASY99"/>
      <c r="ASZ99"/>
      <c r="ATA99"/>
      <c r="ATB99"/>
      <c r="ATC99"/>
      <c r="ATD99"/>
      <c r="ATE99"/>
      <c r="ATF99"/>
      <c r="ATG99"/>
      <c r="ATH99"/>
      <c r="ATI99"/>
      <c r="ATJ99"/>
      <c r="ATK99"/>
      <c r="ATL99"/>
      <c r="ATM99"/>
      <c r="ATN99"/>
      <c r="ATO99"/>
      <c r="ATP99"/>
      <c r="ATQ99"/>
      <c r="ATR99"/>
      <c r="ATS99"/>
      <c r="ATT99"/>
      <c r="ATU99"/>
      <c r="ATV99"/>
      <c r="ATW99"/>
      <c r="ATX99"/>
      <c r="ATY99"/>
      <c r="ATZ99"/>
      <c r="AUA99"/>
      <c r="AUB99"/>
      <c r="AUC99"/>
      <c r="AUD99"/>
      <c r="AUE99"/>
      <c r="AUF99"/>
      <c r="AUG99"/>
      <c r="AUH99"/>
      <c r="AUI99"/>
      <c r="AUJ99"/>
      <c r="AUK99"/>
      <c r="AUL99"/>
      <c r="AUM99"/>
      <c r="AUN99"/>
      <c r="AUO99"/>
      <c r="AUP99"/>
      <c r="AUQ99"/>
      <c r="AUR99"/>
      <c r="AUS99"/>
      <c r="AUT99"/>
      <c r="AUU99"/>
      <c r="AUV99"/>
      <c r="AUW99"/>
      <c r="AUX99"/>
      <c r="AUY99"/>
      <c r="AUZ99"/>
      <c r="AVA99"/>
      <c r="AVB99"/>
      <c r="AVC99"/>
      <c r="AVD99"/>
      <c r="AVE99"/>
      <c r="AVF99"/>
      <c r="AVG99"/>
      <c r="AVH99"/>
      <c r="AVI99"/>
      <c r="AVJ99"/>
      <c r="AVK99"/>
      <c r="AVL99"/>
      <c r="AVM99"/>
      <c r="AVN99"/>
      <c r="AVO99"/>
      <c r="AVP99"/>
      <c r="AVQ99"/>
      <c r="AVR99"/>
      <c r="AVS99"/>
      <c r="AVT99"/>
      <c r="AVU99"/>
      <c r="AVV99"/>
      <c r="AVW99"/>
      <c r="AVX99"/>
      <c r="AVY99"/>
      <c r="AVZ99"/>
      <c r="AWA99"/>
      <c r="AWB99"/>
      <c r="AWC99"/>
      <c r="AWD99"/>
      <c r="AWE99"/>
      <c r="AWF99"/>
      <c r="AWG99"/>
      <c r="AWH99"/>
      <c r="AWI99"/>
      <c r="AWJ99"/>
      <c r="AWK99"/>
      <c r="AWL99"/>
      <c r="AWM99"/>
      <c r="AWN99"/>
      <c r="AWO99"/>
      <c r="AWP99"/>
      <c r="AWQ99"/>
      <c r="AWR99"/>
      <c r="AWS99"/>
      <c r="AWT99"/>
      <c r="AWU99"/>
      <c r="AWV99"/>
      <c r="AWW99"/>
      <c r="AWX99"/>
      <c r="AWY99"/>
      <c r="AWZ99"/>
      <c r="AXA99"/>
      <c r="AXB99"/>
      <c r="AXC99"/>
      <c r="AXD99"/>
      <c r="AXE99"/>
      <c r="AXF99"/>
      <c r="AXG99"/>
      <c r="AXH99"/>
      <c r="AXI99"/>
      <c r="AXJ99"/>
      <c r="AXK99"/>
      <c r="AXL99"/>
      <c r="AXM99"/>
      <c r="AXN99"/>
      <c r="AXO99"/>
      <c r="AXP99"/>
      <c r="AXQ99"/>
      <c r="AXR99"/>
      <c r="AXS99"/>
      <c r="AXT99"/>
      <c r="AXU99"/>
      <c r="AXV99"/>
      <c r="AXW99"/>
      <c r="AXX99"/>
      <c r="AXY99"/>
      <c r="AXZ99"/>
      <c r="AYA99"/>
      <c r="AYB99"/>
      <c r="AYC99"/>
      <c r="AYD99"/>
      <c r="AYE99"/>
      <c r="AYF99"/>
      <c r="AYG99"/>
      <c r="AYH99"/>
      <c r="AYI99"/>
      <c r="AYJ99"/>
      <c r="AYK99"/>
      <c r="AYL99"/>
      <c r="AYM99"/>
      <c r="AYN99"/>
      <c r="AYO99"/>
      <c r="AYP99"/>
      <c r="AYQ99"/>
      <c r="AYR99"/>
      <c r="AYS99"/>
      <c r="AYT99"/>
      <c r="AYU99"/>
      <c r="AYV99"/>
      <c r="AYW99"/>
      <c r="AYX99"/>
      <c r="AYY99"/>
      <c r="AYZ99"/>
      <c r="AZA99"/>
      <c r="AZB99"/>
      <c r="AZC99"/>
      <c r="AZD99"/>
      <c r="AZE99"/>
      <c r="AZF99"/>
      <c r="AZG99"/>
      <c r="AZH99"/>
      <c r="AZI99"/>
      <c r="AZJ99"/>
      <c r="AZK99"/>
      <c r="AZL99"/>
      <c r="AZM99"/>
      <c r="AZN99"/>
      <c r="AZO99"/>
      <c r="AZP99"/>
      <c r="AZQ99"/>
      <c r="AZR99"/>
      <c r="AZS99"/>
      <c r="AZT99"/>
      <c r="AZU99"/>
      <c r="AZV99"/>
      <c r="AZW99"/>
      <c r="AZX99"/>
      <c r="AZY99"/>
      <c r="AZZ99"/>
      <c r="BAA99"/>
      <c r="BAB99"/>
      <c r="BAC99"/>
      <c r="BAD99"/>
      <c r="BAE99"/>
      <c r="BAF99"/>
      <c r="BAG99"/>
      <c r="BAH99"/>
      <c r="BAI99"/>
      <c r="BAJ99"/>
      <c r="BAK99"/>
      <c r="BAL99"/>
      <c r="BAM99"/>
      <c r="BAN99"/>
      <c r="BAO99"/>
      <c r="BAP99"/>
      <c r="BAQ99"/>
      <c r="BAR99"/>
      <c r="BAS99"/>
      <c r="BAT99"/>
      <c r="BAU99"/>
      <c r="BAV99"/>
      <c r="BAW99"/>
      <c r="BAX99"/>
      <c r="BAY99"/>
      <c r="BAZ99"/>
      <c r="BBA99"/>
      <c r="BBB99"/>
      <c r="BBC99"/>
      <c r="BBD99"/>
      <c r="BBE99"/>
      <c r="BBF99"/>
      <c r="BBG99"/>
      <c r="BBH99"/>
      <c r="BBI99"/>
      <c r="BBJ99"/>
      <c r="BBK99"/>
      <c r="BBL99"/>
      <c r="BBM99"/>
      <c r="BBN99"/>
      <c r="BBO99"/>
      <c r="BBP99"/>
      <c r="BBQ99"/>
      <c r="BBR99"/>
      <c r="BBS99"/>
      <c r="BBT99"/>
      <c r="BBU99"/>
      <c r="BBV99"/>
      <c r="BBW99"/>
      <c r="BBX99"/>
      <c r="BBY99"/>
      <c r="BBZ99"/>
      <c r="BCA99"/>
      <c r="BCB99"/>
      <c r="BCC99"/>
      <c r="BCD99"/>
      <c r="BCE99"/>
      <c r="BCF99"/>
      <c r="BCG99"/>
      <c r="BCH99"/>
      <c r="BCI99"/>
      <c r="BCJ99"/>
      <c r="BCK99"/>
      <c r="BCL99"/>
      <c r="BCM99"/>
      <c r="BCN99"/>
      <c r="BCO99"/>
      <c r="BCP99"/>
      <c r="BCQ99"/>
      <c r="BCR99"/>
      <c r="BCS99"/>
      <c r="BCT99"/>
      <c r="BCU99"/>
      <c r="BCV99"/>
      <c r="BCW99"/>
      <c r="BCX99"/>
      <c r="BCY99"/>
      <c r="BCZ99"/>
      <c r="BDA99"/>
      <c r="BDB99"/>
      <c r="BDC99"/>
      <c r="BDD99"/>
      <c r="BDE99"/>
      <c r="BDF99"/>
      <c r="BDG99"/>
      <c r="BDH99"/>
      <c r="BDI99"/>
      <c r="BDJ99"/>
      <c r="BDK99"/>
      <c r="BDL99"/>
      <c r="BDM99"/>
      <c r="BDN99"/>
      <c r="BDO99"/>
      <c r="BDP99"/>
      <c r="BDQ99"/>
      <c r="BDR99"/>
      <c r="BDS99"/>
      <c r="BDT99"/>
      <c r="BDU99"/>
      <c r="BDV99"/>
      <c r="BDW99"/>
      <c r="BDX99"/>
      <c r="BDY99"/>
      <c r="BDZ99"/>
      <c r="BEA99"/>
      <c r="BEB99"/>
      <c r="BEC99"/>
      <c r="BED99"/>
      <c r="BEE99"/>
      <c r="BEF99"/>
      <c r="BEG99"/>
      <c r="BEH99"/>
      <c r="BEI99"/>
      <c r="BEJ99"/>
      <c r="BEK99"/>
      <c r="BEL99"/>
      <c r="BEM99"/>
      <c r="BEN99"/>
      <c r="BEO99"/>
      <c r="BEP99"/>
      <c r="BEQ99"/>
      <c r="BER99"/>
      <c r="BES99"/>
      <c r="BET99"/>
      <c r="BEU99"/>
      <c r="BEV99"/>
      <c r="BEW99"/>
      <c r="BEX99"/>
      <c r="BEY99"/>
      <c r="BEZ99"/>
      <c r="BFA99"/>
      <c r="BFB99"/>
      <c r="BFC99"/>
      <c r="BFD99"/>
      <c r="BFE99"/>
      <c r="BFF99"/>
      <c r="BFG99"/>
      <c r="BFH99"/>
      <c r="BFI99"/>
      <c r="BFJ99"/>
      <c r="BFK99"/>
      <c r="BFL99"/>
      <c r="BFM99"/>
      <c r="BFN99"/>
      <c r="BFO99"/>
      <c r="BFP99"/>
      <c r="BFQ99"/>
      <c r="BFR99"/>
      <c r="BFS99"/>
      <c r="BFT99"/>
      <c r="BFU99"/>
      <c r="BFV99"/>
      <c r="BFW99"/>
      <c r="BFX99"/>
      <c r="BFY99"/>
      <c r="BFZ99"/>
      <c r="BGA99"/>
      <c r="BGB99"/>
      <c r="BGC99"/>
      <c r="BGD99"/>
      <c r="BGE99"/>
      <c r="BGF99"/>
      <c r="BGG99"/>
      <c r="BGH99"/>
      <c r="BGI99"/>
      <c r="BGJ99"/>
      <c r="BGK99"/>
      <c r="BGL99"/>
      <c r="BGM99"/>
      <c r="BGN99"/>
      <c r="BGO99"/>
      <c r="BGP99"/>
      <c r="BGQ99"/>
      <c r="BGR99"/>
      <c r="BGS99"/>
      <c r="BGT99"/>
      <c r="BGU99"/>
      <c r="BGV99"/>
      <c r="BGW99"/>
      <c r="BGX99"/>
      <c r="BGY99"/>
      <c r="BGZ99"/>
      <c r="BHA99"/>
      <c r="BHB99"/>
      <c r="BHC99"/>
      <c r="BHD99"/>
      <c r="BHE99"/>
      <c r="BHF99"/>
      <c r="BHG99"/>
      <c r="BHH99"/>
      <c r="BHI99"/>
      <c r="BHJ99"/>
      <c r="BHK99"/>
      <c r="BHL99"/>
      <c r="BHM99"/>
      <c r="BHN99"/>
      <c r="BHO99"/>
      <c r="BHP99"/>
      <c r="BHQ99"/>
      <c r="BHR99"/>
      <c r="BHS99"/>
      <c r="BHT99"/>
      <c r="BHU99"/>
      <c r="BHV99"/>
      <c r="BHW99"/>
      <c r="BHX99"/>
      <c r="BHY99"/>
      <c r="BHZ99"/>
      <c r="BIA99"/>
      <c r="BIB99"/>
      <c r="BIC99"/>
      <c r="BID99"/>
      <c r="BIE99"/>
      <c r="BIF99"/>
      <c r="BIG99"/>
      <c r="BIH99"/>
      <c r="BII99"/>
      <c r="BIJ99"/>
      <c r="BIK99"/>
      <c r="BIL99"/>
      <c r="BIM99"/>
      <c r="BIN99"/>
      <c r="BIO99"/>
      <c r="BIP99"/>
      <c r="BIQ99"/>
      <c r="BIR99"/>
      <c r="BIS99"/>
      <c r="BIT99"/>
      <c r="BIU99"/>
      <c r="BIV99"/>
      <c r="BIW99"/>
      <c r="BIX99"/>
      <c r="BIY99"/>
      <c r="BIZ99"/>
      <c r="BJA99"/>
      <c r="BJB99"/>
      <c r="BJC99"/>
      <c r="BJD99"/>
      <c r="BJE99"/>
      <c r="BJF99"/>
      <c r="BJG99"/>
      <c r="BJH99"/>
      <c r="BJI99"/>
      <c r="BJJ99"/>
      <c r="BJK99"/>
      <c r="BJL99"/>
      <c r="BJM99"/>
      <c r="BJN99"/>
      <c r="BJO99"/>
      <c r="BJP99"/>
      <c r="BJQ99"/>
      <c r="BJR99"/>
      <c r="BJS99"/>
      <c r="BJT99"/>
      <c r="BJU99"/>
      <c r="BJV99"/>
      <c r="BJW99"/>
      <c r="BJX99"/>
      <c r="BJY99"/>
      <c r="BJZ99"/>
      <c r="BKA99"/>
      <c r="BKB99"/>
      <c r="BKC99"/>
      <c r="BKD99"/>
      <c r="BKE99"/>
      <c r="BKF99"/>
      <c r="BKG99"/>
      <c r="BKH99"/>
      <c r="BKI99"/>
      <c r="BKJ99"/>
      <c r="BKK99"/>
      <c r="BKL99"/>
      <c r="BKM99"/>
      <c r="BKN99"/>
      <c r="BKO99"/>
      <c r="BKP99"/>
      <c r="BKQ99"/>
      <c r="BKR99"/>
      <c r="BKS99"/>
      <c r="BKT99"/>
      <c r="BKU99"/>
      <c r="BKV99"/>
      <c r="BKW99"/>
      <c r="BKX99"/>
      <c r="BKY99"/>
      <c r="BKZ99"/>
      <c r="BLA99"/>
      <c r="BLB99"/>
      <c r="BLC99"/>
      <c r="BLD99"/>
      <c r="BLE99"/>
      <c r="BLF99"/>
      <c r="BLG99"/>
      <c r="BLH99"/>
      <c r="BLI99"/>
      <c r="BLJ99"/>
      <c r="BLK99"/>
      <c r="BLL99"/>
      <c r="BLM99"/>
      <c r="BLN99"/>
      <c r="BLO99"/>
      <c r="BLP99"/>
      <c r="BLQ99"/>
      <c r="BLR99"/>
      <c r="BLS99"/>
      <c r="BLT99"/>
      <c r="BLU99"/>
      <c r="BLV99"/>
      <c r="BLW99"/>
      <c r="BLX99"/>
      <c r="BLY99"/>
      <c r="BLZ99"/>
      <c r="BMA99"/>
      <c r="BMB99"/>
      <c r="BMC99"/>
      <c r="BMD99"/>
      <c r="BME99"/>
      <c r="BMF99"/>
      <c r="BMG99"/>
      <c r="BMH99"/>
      <c r="BMI99"/>
      <c r="BMJ99"/>
      <c r="BMK99"/>
      <c r="BML99"/>
      <c r="BMM99"/>
      <c r="BMN99"/>
      <c r="BMO99"/>
      <c r="BMP99"/>
      <c r="BMQ99"/>
      <c r="BMR99"/>
      <c r="BMS99"/>
      <c r="BMT99"/>
      <c r="BMU99"/>
      <c r="BMV99"/>
      <c r="BMW99"/>
      <c r="BMX99"/>
      <c r="BMY99"/>
      <c r="BMZ99"/>
      <c r="BNA99"/>
      <c r="BNB99"/>
      <c r="BNC99"/>
      <c r="BND99"/>
      <c r="BNE99"/>
      <c r="BNF99"/>
      <c r="BNG99"/>
      <c r="BNH99"/>
      <c r="BNI99"/>
      <c r="BNJ99"/>
      <c r="BNK99"/>
      <c r="BNL99"/>
      <c r="BNM99"/>
      <c r="BNN99"/>
      <c r="BNO99"/>
      <c r="BNP99"/>
      <c r="BNQ99"/>
      <c r="BNR99"/>
      <c r="BNS99"/>
      <c r="BNT99"/>
      <c r="BNU99"/>
      <c r="BNV99"/>
      <c r="BNW99"/>
      <c r="BNX99"/>
      <c r="BNY99"/>
      <c r="BNZ99"/>
      <c r="BOA99"/>
      <c r="BOB99"/>
      <c r="BOC99"/>
      <c r="BOD99"/>
      <c r="BOE99"/>
      <c r="BOF99"/>
      <c r="BOG99"/>
      <c r="BOH99"/>
      <c r="BOI99"/>
      <c r="BOJ99"/>
      <c r="BOK99"/>
      <c r="BOL99"/>
      <c r="BOM99"/>
      <c r="BON99"/>
      <c r="BOO99"/>
      <c r="BOP99"/>
      <c r="BOQ99"/>
      <c r="BOR99"/>
      <c r="BOS99"/>
      <c r="BOT99"/>
      <c r="BOU99"/>
      <c r="BOV99"/>
      <c r="BOW99"/>
      <c r="BOX99"/>
      <c r="BOY99"/>
      <c r="BOZ99"/>
      <c r="BPA99"/>
      <c r="BPB99"/>
      <c r="BPC99"/>
      <c r="BPD99"/>
      <c r="BPE99"/>
      <c r="BPF99"/>
      <c r="BPG99"/>
      <c r="BPH99"/>
      <c r="BPI99"/>
      <c r="BPJ99"/>
      <c r="BPK99"/>
      <c r="BPL99"/>
      <c r="BPM99"/>
      <c r="BPN99"/>
      <c r="BPO99"/>
      <c r="BPP99"/>
      <c r="BPQ99"/>
      <c r="BPR99"/>
      <c r="BPS99"/>
      <c r="BPT99"/>
      <c r="BPU99"/>
      <c r="BPV99"/>
      <c r="BPW99"/>
      <c r="BPX99"/>
      <c r="BPY99"/>
      <c r="BPZ99"/>
      <c r="BQA99"/>
      <c r="BQB99"/>
      <c r="BQC99"/>
      <c r="BQD99"/>
      <c r="BQE99"/>
      <c r="BQF99"/>
      <c r="BQG99"/>
      <c r="BQH99"/>
      <c r="BQI99"/>
      <c r="BQJ99"/>
      <c r="BQK99"/>
      <c r="BQL99"/>
      <c r="BQM99"/>
      <c r="BQN99"/>
      <c r="BQO99"/>
      <c r="BQP99"/>
      <c r="BQQ99"/>
      <c r="BQR99"/>
      <c r="BQS99"/>
      <c r="BQT99"/>
      <c r="BQU99"/>
      <c r="BQV99"/>
      <c r="BQW99"/>
      <c r="BQX99"/>
      <c r="BQY99"/>
      <c r="BQZ99"/>
      <c r="BRA99"/>
      <c r="BRB99"/>
      <c r="BRC99"/>
      <c r="BRD99"/>
      <c r="BRE99"/>
      <c r="BRF99"/>
      <c r="BRG99"/>
      <c r="BRH99"/>
      <c r="BRI99"/>
      <c r="BRJ99"/>
      <c r="BRK99"/>
      <c r="BRL99"/>
      <c r="BRM99"/>
      <c r="BRN99"/>
      <c r="BRO99"/>
      <c r="BRP99"/>
      <c r="BRQ99"/>
      <c r="BRR99"/>
      <c r="BRS99"/>
      <c r="BRT99"/>
      <c r="BRU99"/>
      <c r="BRV99"/>
      <c r="BRW99"/>
      <c r="BRX99"/>
      <c r="BRY99"/>
      <c r="BRZ99"/>
      <c r="BSA99"/>
      <c r="BSB99"/>
      <c r="BSC99"/>
      <c r="BSD99"/>
      <c r="BSE99"/>
      <c r="BSF99"/>
      <c r="BSG99"/>
      <c r="BSH99"/>
      <c r="BSI99"/>
      <c r="BSJ99"/>
      <c r="BSK99"/>
      <c r="BSL99"/>
      <c r="BSM99"/>
      <c r="BSN99"/>
      <c r="BSO99"/>
      <c r="BSP99"/>
      <c r="BSQ99"/>
      <c r="BSR99"/>
      <c r="BSS99"/>
      <c r="BST99"/>
      <c r="BSU99"/>
      <c r="BSV99"/>
      <c r="BSW99"/>
      <c r="BSX99"/>
      <c r="BSY99"/>
      <c r="BSZ99"/>
      <c r="BTA99"/>
      <c r="BTB99"/>
      <c r="BTC99"/>
      <c r="BTD99"/>
      <c r="BTE99"/>
      <c r="BTF99"/>
      <c r="BTG99"/>
      <c r="BTH99"/>
      <c r="BTI99"/>
      <c r="BTJ99"/>
      <c r="BTK99"/>
      <c r="BTL99"/>
      <c r="BTM99"/>
      <c r="BTN99"/>
      <c r="BTO99"/>
      <c r="BTP99"/>
      <c r="BTQ99"/>
      <c r="BTR99"/>
      <c r="BTS99"/>
      <c r="BTT99"/>
      <c r="BTU99"/>
      <c r="BTV99"/>
      <c r="BTW99"/>
      <c r="BTX99"/>
      <c r="BTY99"/>
      <c r="BTZ99"/>
      <c r="BUA99"/>
      <c r="BUB99"/>
      <c r="BUC99"/>
      <c r="BUD99"/>
      <c r="BUE99"/>
      <c r="BUF99"/>
      <c r="BUG99"/>
      <c r="BUH99"/>
      <c r="BUI99"/>
      <c r="BUJ99"/>
      <c r="BUK99"/>
      <c r="BUL99"/>
      <c r="BUM99"/>
      <c r="BUN99"/>
      <c r="BUO99"/>
      <c r="BUP99"/>
      <c r="BUQ99"/>
      <c r="BUR99"/>
      <c r="BUS99"/>
      <c r="BUT99"/>
      <c r="BUU99"/>
      <c r="BUV99"/>
      <c r="BUW99"/>
      <c r="BUX99"/>
      <c r="BUY99"/>
      <c r="BUZ99"/>
      <c r="BVA99"/>
      <c r="BVB99"/>
      <c r="BVC99"/>
      <c r="BVD99"/>
      <c r="BVE99"/>
      <c r="BVF99"/>
      <c r="BVG99"/>
      <c r="BVH99"/>
      <c r="BVI99"/>
      <c r="BVJ99"/>
      <c r="BVK99"/>
      <c r="BVL99"/>
      <c r="BVM99"/>
      <c r="BVN99"/>
      <c r="BVO99"/>
      <c r="BVP99"/>
      <c r="BVQ99"/>
      <c r="BVR99"/>
      <c r="BVS99"/>
      <c r="BVT99"/>
      <c r="BVU99"/>
      <c r="BVV99"/>
      <c r="BVW99"/>
      <c r="BVX99"/>
      <c r="BVY99"/>
      <c r="BVZ99"/>
      <c r="BWA99"/>
      <c r="BWB99"/>
      <c r="BWC99"/>
      <c r="BWD99"/>
      <c r="BWE99"/>
      <c r="BWF99"/>
      <c r="BWG99"/>
      <c r="BWH99"/>
      <c r="BWI99"/>
      <c r="BWJ99"/>
      <c r="BWK99"/>
      <c r="BWL99"/>
      <c r="BWM99"/>
      <c r="BWN99"/>
      <c r="BWO99"/>
      <c r="BWP99"/>
      <c r="BWQ99"/>
      <c r="BWR99"/>
      <c r="BWS99"/>
      <c r="BWT99"/>
      <c r="BWU99"/>
      <c r="BWV99"/>
      <c r="BWW99"/>
      <c r="BWX99"/>
      <c r="BWY99"/>
      <c r="BWZ99"/>
      <c r="BXA99"/>
      <c r="BXB99"/>
      <c r="BXC99"/>
      <c r="BXD99"/>
      <c r="BXE99"/>
      <c r="BXF99"/>
      <c r="BXG99"/>
      <c r="BXH99"/>
      <c r="BXI99"/>
      <c r="BXJ99"/>
      <c r="BXK99"/>
      <c r="BXL99"/>
      <c r="BXM99"/>
      <c r="BXN99"/>
      <c r="BXO99"/>
      <c r="BXP99"/>
      <c r="BXQ99"/>
      <c r="BXR99"/>
      <c r="BXS99"/>
      <c r="BXT99"/>
      <c r="BXU99"/>
      <c r="BXV99"/>
      <c r="BXW99"/>
      <c r="BXX99"/>
      <c r="BXY99"/>
      <c r="BXZ99"/>
      <c r="BYA99"/>
      <c r="BYB99"/>
      <c r="BYC99"/>
      <c r="BYD99"/>
      <c r="BYE99"/>
      <c r="BYF99"/>
      <c r="BYG99"/>
      <c r="BYH99"/>
      <c r="BYI99"/>
      <c r="BYJ99"/>
      <c r="BYK99"/>
      <c r="BYL99"/>
      <c r="BYM99"/>
      <c r="BYN99"/>
      <c r="BYO99"/>
      <c r="BYP99"/>
      <c r="BYQ99"/>
      <c r="BYR99"/>
      <c r="BYS99"/>
      <c r="BYT99"/>
      <c r="BYU99"/>
      <c r="BYV99"/>
      <c r="BYW99"/>
      <c r="BYX99"/>
      <c r="BYY99"/>
      <c r="BYZ99"/>
      <c r="BZA99"/>
      <c r="BZB99"/>
      <c r="BZC99"/>
      <c r="BZD99"/>
      <c r="BZE99"/>
      <c r="BZF99"/>
      <c r="BZG99"/>
      <c r="BZH99"/>
      <c r="BZI99"/>
      <c r="BZJ99"/>
      <c r="BZK99"/>
      <c r="BZL99"/>
      <c r="BZM99"/>
      <c r="BZN99"/>
      <c r="BZO99"/>
      <c r="BZP99"/>
      <c r="BZQ99"/>
      <c r="BZR99"/>
      <c r="BZS99"/>
      <c r="BZT99"/>
      <c r="BZU99"/>
      <c r="BZV99"/>
      <c r="BZW99"/>
      <c r="BZX99"/>
      <c r="BZY99"/>
      <c r="BZZ99"/>
      <c r="CAA99"/>
      <c r="CAB99"/>
      <c r="CAC99"/>
      <c r="CAD99"/>
      <c r="CAE99"/>
      <c r="CAF99"/>
      <c r="CAG99"/>
      <c r="CAH99"/>
      <c r="CAI99"/>
      <c r="CAJ99"/>
      <c r="CAK99"/>
      <c r="CAL99"/>
      <c r="CAM99"/>
      <c r="CAN99"/>
      <c r="CAO99"/>
      <c r="CAP99"/>
      <c r="CAQ99"/>
      <c r="CAR99"/>
      <c r="CAS99"/>
      <c r="CAT99"/>
      <c r="CAU99"/>
      <c r="CAV99"/>
      <c r="CAW99"/>
      <c r="CAX99"/>
      <c r="CAY99"/>
      <c r="CAZ99"/>
      <c r="CBA99"/>
      <c r="CBB99"/>
      <c r="CBC99"/>
      <c r="CBD99"/>
      <c r="CBE99"/>
      <c r="CBF99"/>
      <c r="CBG99"/>
      <c r="CBH99"/>
      <c r="CBI99"/>
      <c r="CBJ99"/>
      <c r="CBK99"/>
      <c r="CBL99"/>
      <c r="CBM99"/>
      <c r="CBN99"/>
      <c r="CBO99"/>
      <c r="CBP99"/>
      <c r="CBQ99"/>
      <c r="CBR99"/>
      <c r="CBS99"/>
      <c r="CBT99"/>
      <c r="CBU99"/>
      <c r="CBV99"/>
      <c r="CBW99"/>
      <c r="CBX99"/>
      <c r="CBY99"/>
      <c r="CBZ99"/>
      <c r="CCA99"/>
      <c r="CCB99"/>
      <c r="CCC99"/>
      <c r="CCD99"/>
      <c r="CCE99"/>
      <c r="CCF99"/>
      <c r="CCG99"/>
      <c r="CCH99"/>
      <c r="CCI99"/>
      <c r="CCJ99"/>
      <c r="CCK99"/>
      <c r="CCL99"/>
      <c r="CCM99"/>
      <c r="CCN99"/>
      <c r="CCO99"/>
      <c r="CCP99"/>
      <c r="CCQ99"/>
      <c r="CCR99"/>
      <c r="CCS99"/>
      <c r="CCT99"/>
      <c r="CCU99"/>
      <c r="CCV99"/>
      <c r="CCW99"/>
      <c r="CCX99"/>
      <c r="CCY99"/>
      <c r="CCZ99"/>
      <c r="CDA99"/>
      <c r="CDB99"/>
      <c r="CDC99"/>
      <c r="CDD99"/>
      <c r="CDE99"/>
      <c r="CDF99"/>
      <c r="CDG99"/>
      <c r="CDH99"/>
      <c r="CDI99"/>
      <c r="CDJ99"/>
      <c r="CDK99"/>
      <c r="CDL99"/>
      <c r="CDM99"/>
      <c r="CDN99"/>
      <c r="CDO99"/>
      <c r="CDP99"/>
      <c r="CDQ99"/>
      <c r="CDR99"/>
      <c r="CDS99"/>
      <c r="CDT99"/>
      <c r="CDU99"/>
      <c r="CDV99"/>
      <c r="CDW99"/>
      <c r="CDX99"/>
      <c r="CDY99"/>
      <c r="CDZ99"/>
      <c r="CEA99"/>
      <c r="CEB99"/>
      <c r="CEC99"/>
      <c r="CED99"/>
      <c r="CEE99"/>
      <c r="CEF99"/>
      <c r="CEG99"/>
      <c r="CEH99"/>
      <c r="CEI99"/>
      <c r="CEJ99"/>
      <c r="CEK99"/>
      <c r="CEL99"/>
      <c r="CEM99"/>
      <c r="CEN99"/>
      <c r="CEO99"/>
      <c r="CEP99"/>
      <c r="CEQ99"/>
      <c r="CER99"/>
      <c r="CES99"/>
      <c r="CET99"/>
      <c r="CEU99"/>
      <c r="CEV99"/>
      <c r="CEW99"/>
      <c r="CEX99"/>
      <c r="CEY99"/>
      <c r="CEZ99"/>
      <c r="CFA99"/>
      <c r="CFB99"/>
      <c r="CFC99"/>
      <c r="CFD99"/>
      <c r="CFE99"/>
      <c r="CFF99"/>
      <c r="CFG99"/>
      <c r="CFH99"/>
      <c r="CFI99"/>
      <c r="CFJ99"/>
      <c r="CFK99"/>
      <c r="CFL99"/>
      <c r="CFM99"/>
      <c r="CFN99"/>
      <c r="CFO99"/>
      <c r="CFP99"/>
      <c r="CFQ99"/>
      <c r="CFR99"/>
      <c r="CFS99"/>
      <c r="CFT99"/>
      <c r="CFU99"/>
      <c r="CFV99"/>
      <c r="CFW99"/>
      <c r="CFX99"/>
      <c r="CFY99"/>
      <c r="CFZ99"/>
      <c r="CGA99"/>
      <c r="CGB99"/>
      <c r="CGC99"/>
      <c r="CGD99"/>
      <c r="CGE99"/>
      <c r="CGF99"/>
      <c r="CGG99"/>
      <c r="CGH99"/>
      <c r="CGI99"/>
      <c r="CGJ99"/>
      <c r="CGK99"/>
      <c r="CGL99"/>
      <c r="CGM99"/>
      <c r="CGN99"/>
      <c r="CGO99"/>
      <c r="CGP99"/>
      <c r="CGQ99"/>
      <c r="CGR99"/>
      <c r="CGS99"/>
      <c r="CGT99"/>
      <c r="CGU99"/>
      <c r="CGV99"/>
      <c r="CGW99"/>
      <c r="CGX99"/>
      <c r="CGY99"/>
      <c r="CGZ99"/>
      <c r="CHA99"/>
      <c r="CHB99"/>
      <c r="CHC99"/>
      <c r="CHD99"/>
      <c r="CHE99"/>
      <c r="CHF99"/>
      <c r="CHG99"/>
      <c r="CHH99"/>
      <c r="CHI99"/>
      <c r="CHJ99"/>
      <c r="CHK99"/>
      <c r="CHL99"/>
      <c r="CHM99"/>
      <c r="CHN99"/>
      <c r="CHO99"/>
      <c r="CHP99"/>
      <c r="CHQ99"/>
      <c r="CHR99"/>
      <c r="CHS99"/>
      <c r="CHT99"/>
      <c r="CHU99"/>
      <c r="CHV99"/>
      <c r="CHW99"/>
      <c r="CHX99"/>
      <c r="CHY99"/>
      <c r="CHZ99"/>
      <c r="CIA99"/>
      <c r="CIB99"/>
      <c r="CIC99"/>
      <c r="CID99"/>
      <c r="CIE99"/>
      <c r="CIF99"/>
      <c r="CIG99"/>
      <c r="CIH99"/>
      <c r="CII99"/>
      <c r="CIJ99"/>
      <c r="CIK99"/>
      <c r="CIL99"/>
      <c r="CIM99"/>
      <c r="CIN99"/>
      <c r="CIO99"/>
      <c r="CIP99"/>
      <c r="CIQ99"/>
      <c r="CIR99"/>
      <c r="CIS99"/>
      <c r="CIT99"/>
      <c r="CIU99"/>
      <c r="CIV99"/>
      <c r="CIW99"/>
      <c r="CIX99"/>
      <c r="CIY99"/>
      <c r="CIZ99"/>
      <c r="CJA99"/>
      <c r="CJB99"/>
      <c r="CJC99"/>
      <c r="CJD99"/>
      <c r="CJE99"/>
      <c r="CJF99"/>
      <c r="CJG99"/>
      <c r="CJH99"/>
      <c r="CJI99"/>
      <c r="CJJ99"/>
      <c r="CJK99"/>
      <c r="CJL99"/>
      <c r="CJM99"/>
      <c r="CJN99"/>
      <c r="CJO99"/>
      <c r="CJP99"/>
      <c r="CJQ99"/>
      <c r="CJR99"/>
      <c r="CJS99"/>
      <c r="CJT99"/>
      <c r="CJU99"/>
      <c r="CJV99"/>
      <c r="CJW99"/>
      <c r="CJX99"/>
      <c r="CJY99"/>
      <c r="CJZ99"/>
      <c r="CKA99"/>
      <c r="CKB99"/>
      <c r="CKC99"/>
      <c r="CKD99"/>
      <c r="CKE99"/>
      <c r="CKF99"/>
      <c r="CKG99"/>
      <c r="CKH99"/>
      <c r="CKI99"/>
      <c r="CKJ99"/>
      <c r="CKK99"/>
      <c r="CKL99"/>
      <c r="CKM99"/>
      <c r="CKN99"/>
      <c r="CKO99"/>
      <c r="CKP99"/>
      <c r="CKQ99"/>
      <c r="CKR99"/>
      <c r="CKS99"/>
      <c r="CKT99"/>
      <c r="CKU99"/>
      <c r="CKV99"/>
      <c r="CKW99"/>
      <c r="CKX99"/>
      <c r="CKY99"/>
      <c r="CKZ99"/>
      <c r="CLA99"/>
      <c r="CLB99"/>
      <c r="CLC99"/>
      <c r="CLD99"/>
      <c r="CLE99"/>
      <c r="CLF99"/>
      <c r="CLG99"/>
      <c r="CLH99"/>
      <c r="CLI99"/>
      <c r="CLJ99"/>
      <c r="CLK99"/>
      <c r="CLL99"/>
      <c r="CLM99"/>
      <c r="CLN99"/>
      <c r="CLO99"/>
      <c r="CLP99"/>
      <c r="CLQ99"/>
      <c r="CLR99"/>
      <c r="CLS99"/>
      <c r="CLT99"/>
      <c r="CLU99"/>
      <c r="CLV99"/>
      <c r="CLW99"/>
      <c r="CLX99"/>
      <c r="CLY99"/>
      <c r="CLZ99"/>
      <c r="CMA99"/>
      <c r="CMB99"/>
      <c r="CMC99"/>
      <c r="CMD99"/>
      <c r="CME99"/>
      <c r="CMF99"/>
      <c r="CMG99"/>
      <c r="CMH99"/>
      <c r="CMI99"/>
      <c r="CMJ99"/>
      <c r="CMK99"/>
      <c r="CML99"/>
      <c r="CMM99"/>
      <c r="CMN99"/>
      <c r="CMO99"/>
      <c r="CMP99"/>
      <c r="CMQ99"/>
      <c r="CMR99"/>
      <c r="CMS99"/>
      <c r="CMT99"/>
      <c r="CMU99"/>
      <c r="CMV99"/>
      <c r="CMW99"/>
      <c r="CMX99"/>
      <c r="CMY99"/>
      <c r="CMZ99"/>
      <c r="CNA99"/>
      <c r="CNB99"/>
      <c r="CNC99"/>
      <c r="CND99"/>
      <c r="CNE99"/>
      <c r="CNF99"/>
      <c r="CNG99"/>
      <c r="CNH99"/>
      <c r="CNI99"/>
      <c r="CNJ99"/>
      <c r="CNK99"/>
      <c r="CNL99"/>
      <c r="CNM99"/>
      <c r="CNN99"/>
      <c r="CNO99"/>
      <c r="CNP99"/>
      <c r="CNQ99"/>
      <c r="CNR99"/>
      <c r="CNS99"/>
      <c r="CNT99"/>
      <c r="CNU99"/>
      <c r="CNV99"/>
      <c r="CNW99"/>
      <c r="CNX99"/>
      <c r="CNY99"/>
      <c r="CNZ99"/>
      <c r="COA99"/>
      <c r="COB99"/>
      <c r="COC99"/>
      <c r="COD99"/>
      <c r="COE99"/>
      <c r="COF99"/>
      <c r="COG99"/>
      <c r="COH99"/>
      <c r="COI99"/>
      <c r="COJ99"/>
      <c r="COK99"/>
      <c r="COL99"/>
      <c r="COM99"/>
      <c r="CON99"/>
      <c r="COO99"/>
      <c r="COP99"/>
      <c r="COQ99"/>
      <c r="COR99"/>
      <c r="COS99"/>
      <c r="COT99"/>
      <c r="COU99"/>
      <c r="COV99"/>
      <c r="COW99"/>
      <c r="COX99"/>
      <c r="COY99"/>
      <c r="COZ99"/>
      <c r="CPA99"/>
      <c r="CPB99"/>
      <c r="CPC99"/>
      <c r="CPD99"/>
      <c r="CPE99"/>
      <c r="CPF99"/>
      <c r="CPG99"/>
      <c r="CPH99"/>
      <c r="CPI99"/>
      <c r="CPJ99"/>
      <c r="CPK99"/>
      <c r="CPL99"/>
      <c r="CPM99"/>
      <c r="CPN99"/>
      <c r="CPO99"/>
      <c r="CPP99"/>
      <c r="CPQ99"/>
      <c r="CPR99"/>
      <c r="CPS99"/>
      <c r="CPT99"/>
      <c r="CPU99"/>
      <c r="CPV99"/>
      <c r="CPW99"/>
      <c r="CPX99"/>
      <c r="CPY99"/>
      <c r="CPZ99"/>
      <c r="CQA99"/>
      <c r="CQB99"/>
      <c r="CQC99"/>
      <c r="CQD99"/>
      <c r="CQE99"/>
      <c r="CQF99"/>
      <c r="CQG99"/>
      <c r="CQH99"/>
      <c r="CQI99"/>
      <c r="CQJ99"/>
      <c r="CQK99"/>
      <c r="CQL99"/>
      <c r="CQM99"/>
      <c r="CQN99"/>
      <c r="CQO99"/>
      <c r="CQP99"/>
      <c r="CQQ99"/>
      <c r="CQR99"/>
      <c r="CQS99"/>
      <c r="CQT99"/>
      <c r="CQU99"/>
      <c r="CQV99"/>
      <c r="CQW99"/>
      <c r="CQX99"/>
      <c r="CQY99"/>
      <c r="CQZ99"/>
      <c r="CRA99"/>
      <c r="CRB99"/>
      <c r="CRC99"/>
      <c r="CRD99"/>
      <c r="CRE99"/>
      <c r="CRF99"/>
      <c r="CRG99"/>
      <c r="CRH99"/>
      <c r="CRI99"/>
    </row>
    <row r="100" spans="1:2505" s="28" customFormat="1" ht="18" customHeight="1" x14ac:dyDescent="0.25">
      <c r="A100" s="13"/>
      <c r="B100" s="369" t="s">
        <v>20</v>
      </c>
      <c r="C100" s="59" t="s">
        <v>14</v>
      </c>
      <c r="D100" s="83">
        <v>11</v>
      </c>
      <c r="E100" s="83">
        <v>12</v>
      </c>
      <c r="F100" s="13"/>
      <c r="G100" s="369" t="s">
        <v>20</v>
      </c>
      <c r="H100" s="59" t="s">
        <v>14</v>
      </c>
      <c r="I100" s="78">
        <v>175.38473999999999</v>
      </c>
      <c r="J100" s="78">
        <f t="shared" si="27"/>
        <v>186.38473999999999</v>
      </c>
      <c r="K100" s="78">
        <f t="shared" si="11"/>
        <v>198.38473999999999</v>
      </c>
      <c r="L100"/>
      <c r="M100" s="78">
        <v>136.70923666733964</v>
      </c>
      <c r="N100" s="74">
        <f t="shared" si="22"/>
        <v>145.28353796254206</v>
      </c>
      <c r="O100" s="74">
        <f t="shared" si="23"/>
        <v>154.63732119367194</v>
      </c>
      <c r="P100" s="33">
        <f t="shared" si="24"/>
        <v>921270</v>
      </c>
      <c r="Q100" s="33" t="e">
        <f t="shared" si="24"/>
        <v>#REF!</v>
      </c>
      <c r="R100" s="33" t="e">
        <f t="shared" si="24"/>
        <v>#REF!</v>
      </c>
      <c r="S100"/>
      <c r="T100"/>
      <c r="U100">
        <f t="shared" si="25"/>
        <v>6.2719253681933873E-2</v>
      </c>
      <c r="V100">
        <f t="shared" si="26"/>
        <v>6.4382953239626728E-2</v>
      </c>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c r="AMG100"/>
      <c r="AMH100"/>
      <c r="AMI100"/>
      <c r="AMJ100"/>
      <c r="AMK100"/>
      <c r="AML100"/>
      <c r="AMM100"/>
      <c r="AMN100"/>
      <c r="AMO100"/>
      <c r="AMP100"/>
      <c r="AMQ100"/>
      <c r="AMR100"/>
      <c r="AMS100"/>
      <c r="AMT100"/>
      <c r="AMU100"/>
      <c r="AMV100"/>
      <c r="AMW100"/>
      <c r="AMX100"/>
      <c r="AMY100"/>
      <c r="AMZ100"/>
      <c r="ANA100"/>
      <c r="ANB100"/>
      <c r="ANC100"/>
      <c r="AND100"/>
      <c r="ANE100"/>
      <c r="ANF100"/>
      <c r="ANG100"/>
      <c r="ANH100"/>
      <c r="ANI100"/>
      <c r="ANJ100"/>
      <c r="ANK100"/>
      <c r="ANL100"/>
      <c r="ANM100"/>
      <c r="ANN100"/>
      <c r="ANO100"/>
      <c r="ANP100"/>
      <c r="ANQ100"/>
      <c r="ANR100"/>
      <c r="ANS100"/>
      <c r="ANT100"/>
      <c r="ANU100"/>
      <c r="ANV100"/>
      <c r="ANW100"/>
      <c r="ANX100"/>
      <c r="ANY100"/>
      <c r="ANZ100"/>
      <c r="AOA100"/>
      <c r="AOB100"/>
      <c r="AOC100"/>
      <c r="AOD100"/>
      <c r="AOE100"/>
      <c r="AOF100"/>
      <c r="AOG100"/>
      <c r="AOH100"/>
      <c r="AOI100"/>
      <c r="AOJ100"/>
      <c r="AOK100"/>
      <c r="AOL100"/>
      <c r="AOM100"/>
      <c r="AON100"/>
      <c r="AOO100"/>
      <c r="AOP100"/>
      <c r="AOQ100"/>
      <c r="AOR100"/>
      <c r="AOS100"/>
      <c r="AOT100"/>
      <c r="AOU100"/>
      <c r="AOV100"/>
      <c r="AOW100"/>
      <c r="AOX100"/>
      <c r="AOY100"/>
      <c r="AOZ100"/>
      <c r="APA100"/>
      <c r="APB100"/>
      <c r="APC100"/>
      <c r="APD100"/>
      <c r="APE100"/>
      <c r="APF100"/>
      <c r="APG100"/>
      <c r="APH100"/>
      <c r="API100"/>
      <c r="APJ100"/>
      <c r="APK100"/>
      <c r="APL100"/>
      <c r="APM100"/>
      <c r="APN100"/>
      <c r="APO100"/>
      <c r="APP100"/>
      <c r="APQ100"/>
      <c r="APR100"/>
      <c r="APS100"/>
      <c r="APT100"/>
      <c r="APU100"/>
      <c r="APV100"/>
      <c r="APW100"/>
      <c r="APX100"/>
      <c r="APY100"/>
      <c r="APZ100"/>
      <c r="AQA100"/>
      <c r="AQB100"/>
      <c r="AQC100"/>
      <c r="AQD100"/>
      <c r="AQE100"/>
      <c r="AQF100"/>
      <c r="AQG100"/>
      <c r="AQH100"/>
      <c r="AQI100"/>
      <c r="AQJ100"/>
      <c r="AQK100"/>
      <c r="AQL100"/>
      <c r="AQM100"/>
      <c r="AQN100"/>
      <c r="AQO100"/>
      <c r="AQP100"/>
      <c r="AQQ100"/>
      <c r="AQR100"/>
      <c r="AQS100"/>
      <c r="AQT100"/>
      <c r="AQU100"/>
      <c r="AQV100"/>
      <c r="AQW100"/>
      <c r="AQX100"/>
      <c r="AQY100"/>
      <c r="AQZ100"/>
      <c r="ARA100"/>
      <c r="ARB100"/>
      <c r="ARC100"/>
      <c r="ARD100"/>
      <c r="ARE100"/>
      <c r="ARF100"/>
      <c r="ARG100"/>
      <c r="ARH100"/>
      <c r="ARI100"/>
      <c r="ARJ100"/>
      <c r="ARK100"/>
      <c r="ARL100"/>
      <c r="ARM100"/>
      <c r="ARN100"/>
      <c r="ARO100"/>
      <c r="ARP100"/>
      <c r="ARQ100"/>
      <c r="ARR100"/>
      <c r="ARS100"/>
      <c r="ART100"/>
      <c r="ARU100"/>
      <c r="ARV100"/>
      <c r="ARW100"/>
      <c r="ARX100"/>
      <c r="ARY100"/>
      <c r="ARZ100"/>
      <c r="ASA100"/>
      <c r="ASB100"/>
      <c r="ASC100"/>
      <c r="ASD100"/>
      <c r="ASE100"/>
      <c r="ASF100"/>
      <c r="ASG100"/>
      <c r="ASH100"/>
      <c r="ASI100"/>
      <c r="ASJ100"/>
      <c r="ASK100"/>
      <c r="ASL100"/>
      <c r="ASM100"/>
      <c r="ASN100"/>
      <c r="ASO100"/>
      <c r="ASP100"/>
      <c r="ASQ100"/>
      <c r="ASR100"/>
      <c r="ASS100"/>
      <c r="AST100"/>
      <c r="ASU100"/>
      <c r="ASV100"/>
      <c r="ASW100"/>
      <c r="ASX100"/>
      <c r="ASY100"/>
      <c r="ASZ100"/>
      <c r="ATA100"/>
      <c r="ATB100"/>
      <c r="ATC100"/>
      <c r="ATD100"/>
      <c r="ATE100"/>
      <c r="ATF100"/>
      <c r="ATG100"/>
      <c r="ATH100"/>
      <c r="ATI100"/>
      <c r="ATJ100"/>
      <c r="ATK100"/>
      <c r="ATL100"/>
      <c r="ATM100"/>
      <c r="ATN100"/>
      <c r="ATO100"/>
      <c r="ATP100"/>
      <c r="ATQ100"/>
      <c r="ATR100"/>
      <c r="ATS100"/>
      <c r="ATT100"/>
      <c r="ATU100"/>
      <c r="ATV100"/>
      <c r="ATW100"/>
      <c r="ATX100"/>
      <c r="ATY100"/>
      <c r="ATZ100"/>
      <c r="AUA100"/>
      <c r="AUB100"/>
      <c r="AUC100"/>
      <c r="AUD100"/>
      <c r="AUE100"/>
      <c r="AUF100"/>
      <c r="AUG100"/>
      <c r="AUH100"/>
      <c r="AUI100"/>
      <c r="AUJ100"/>
      <c r="AUK100"/>
      <c r="AUL100"/>
      <c r="AUM100"/>
      <c r="AUN100"/>
      <c r="AUO100"/>
      <c r="AUP100"/>
      <c r="AUQ100"/>
      <c r="AUR100"/>
      <c r="AUS100"/>
      <c r="AUT100"/>
      <c r="AUU100"/>
      <c r="AUV100"/>
      <c r="AUW100"/>
      <c r="AUX100"/>
      <c r="AUY100"/>
      <c r="AUZ100"/>
      <c r="AVA100"/>
      <c r="AVB100"/>
      <c r="AVC100"/>
      <c r="AVD100"/>
      <c r="AVE100"/>
      <c r="AVF100"/>
      <c r="AVG100"/>
      <c r="AVH100"/>
      <c r="AVI100"/>
      <c r="AVJ100"/>
      <c r="AVK100"/>
      <c r="AVL100"/>
      <c r="AVM100"/>
      <c r="AVN100"/>
      <c r="AVO100"/>
      <c r="AVP100"/>
      <c r="AVQ100"/>
      <c r="AVR100"/>
      <c r="AVS100"/>
      <c r="AVT100"/>
      <c r="AVU100"/>
      <c r="AVV100"/>
      <c r="AVW100"/>
      <c r="AVX100"/>
      <c r="AVY100"/>
      <c r="AVZ100"/>
      <c r="AWA100"/>
      <c r="AWB100"/>
      <c r="AWC100"/>
      <c r="AWD100"/>
      <c r="AWE100"/>
      <c r="AWF100"/>
      <c r="AWG100"/>
      <c r="AWH100"/>
      <c r="AWI100"/>
      <c r="AWJ100"/>
      <c r="AWK100"/>
      <c r="AWL100"/>
      <c r="AWM100"/>
      <c r="AWN100"/>
      <c r="AWO100"/>
      <c r="AWP100"/>
      <c r="AWQ100"/>
      <c r="AWR100"/>
      <c r="AWS100"/>
      <c r="AWT100"/>
      <c r="AWU100"/>
      <c r="AWV100"/>
      <c r="AWW100"/>
      <c r="AWX100"/>
      <c r="AWY100"/>
      <c r="AWZ100"/>
      <c r="AXA100"/>
      <c r="AXB100"/>
      <c r="AXC100"/>
      <c r="AXD100"/>
      <c r="AXE100"/>
      <c r="AXF100"/>
      <c r="AXG100"/>
      <c r="AXH100"/>
      <c r="AXI100"/>
      <c r="AXJ100"/>
      <c r="AXK100"/>
      <c r="AXL100"/>
      <c r="AXM100"/>
      <c r="AXN100"/>
      <c r="AXO100"/>
      <c r="AXP100"/>
      <c r="AXQ100"/>
      <c r="AXR100"/>
      <c r="AXS100"/>
      <c r="AXT100"/>
      <c r="AXU100"/>
      <c r="AXV100"/>
      <c r="AXW100"/>
      <c r="AXX100"/>
      <c r="AXY100"/>
      <c r="AXZ100"/>
      <c r="AYA100"/>
      <c r="AYB100"/>
      <c r="AYC100"/>
      <c r="AYD100"/>
      <c r="AYE100"/>
      <c r="AYF100"/>
      <c r="AYG100"/>
      <c r="AYH100"/>
      <c r="AYI100"/>
      <c r="AYJ100"/>
      <c r="AYK100"/>
      <c r="AYL100"/>
      <c r="AYM100"/>
      <c r="AYN100"/>
      <c r="AYO100"/>
      <c r="AYP100"/>
      <c r="AYQ100"/>
      <c r="AYR100"/>
      <c r="AYS100"/>
      <c r="AYT100"/>
      <c r="AYU100"/>
      <c r="AYV100"/>
      <c r="AYW100"/>
      <c r="AYX100"/>
      <c r="AYY100"/>
      <c r="AYZ100"/>
      <c r="AZA100"/>
      <c r="AZB100"/>
      <c r="AZC100"/>
      <c r="AZD100"/>
      <c r="AZE100"/>
      <c r="AZF100"/>
      <c r="AZG100"/>
      <c r="AZH100"/>
      <c r="AZI100"/>
      <c r="AZJ100"/>
      <c r="AZK100"/>
      <c r="AZL100"/>
      <c r="AZM100"/>
      <c r="AZN100"/>
      <c r="AZO100"/>
      <c r="AZP100"/>
      <c r="AZQ100"/>
      <c r="AZR100"/>
      <c r="AZS100"/>
      <c r="AZT100"/>
      <c r="AZU100"/>
      <c r="AZV100"/>
      <c r="AZW100"/>
      <c r="AZX100"/>
      <c r="AZY100"/>
      <c r="AZZ100"/>
      <c r="BAA100"/>
      <c r="BAB100"/>
      <c r="BAC100"/>
      <c r="BAD100"/>
      <c r="BAE100"/>
      <c r="BAF100"/>
      <c r="BAG100"/>
      <c r="BAH100"/>
      <c r="BAI100"/>
      <c r="BAJ100"/>
      <c r="BAK100"/>
      <c r="BAL100"/>
      <c r="BAM100"/>
      <c r="BAN100"/>
      <c r="BAO100"/>
      <c r="BAP100"/>
      <c r="BAQ100"/>
      <c r="BAR100"/>
      <c r="BAS100"/>
      <c r="BAT100"/>
      <c r="BAU100"/>
      <c r="BAV100"/>
      <c r="BAW100"/>
      <c r="BAX100"/>
      <c r="BAY100"/>
      <c r="BAZ100"/>
      <c r="BBA100"/>
      <c r="BBB100"/>
      <c r="BBC100"/>
      <c r="BBD100"/>
      <c r="BBE100"/>
      <c r="BBF100"/>
      <c r="BBG100"/>
      <c r="BBH100"/>
      <c r="BBI100"/>
      <c r="BBJ100"/>
      <c r="BBK100"/>
      <c r="BBL100"/>
      <c r="BBM100"/>
      <c r="BBN100"/>
      <c r="BBO100"/>
      <c r="BBP100"/>
      <c r="BBQ100"/>
      <c r="BBR100"/>
      <c r="BBS100"/>
      <c r="BBT100"/>
      <c r="BBU100"/>
      <c r="BBV100"/>
      <c r="BBW100"/>
      <c r="BBX100"/>
      <c r="BBY100"/>
      <c r="BBZ100"/>
      <c r="BCA100"/>
      <c r="BCB100"/>
      <c r="BCC100"/>
      <c r="BCD100"/>
      <c r="BCE100"/>
      <c r="BCF100"/>
      <c r="BCG100"/>
      <c r="BCH100"/>
      <c r="BCI100"/>
      <c r="BCJ100"/>
      <c r="BCK100"/>
      <c r="BCL100"/>
      <c r="BCM100"/>
      <c r="BCN100"/>
      <c r="BCO100"/>
      <c r="BCP100"/>
      <c r="BCQ100"/>
      <c r="BCR100"/>
      <c r="BCS100"/>
      <c r="BCT100"/>
      <c r="BCU100"/>
      <c r="BCV100"/>
      <c r="BCW100"/>
      <c r="BCX100"/>
      <c r="BCY100"/>
      <c r="BCZ100"/>
      <c r="BDA100"/>
      <c r="BDB100"/>
      <c r="BDC100"/>
      <c r="BDD100"/>
      <c r="BDE100"/>
      <c r="BDF100"/>
      <c r="BDG100"/>
      <c r="BDH100"/>
      <c r="BDI100"/>
      <c r="BDJ100"/>
      <c r="BDK100"/>
      <c r="BDL100"/>
      <c r="BDM100"/>
      <c r="BDN100"/>
      <c r="BDO100"/>
      <c r="BDP100"/>
      <c r="BDQ100"/>
      <c r="BDR100"/>
      <c r="BDS100"/>
      <c r="BDT100"/>
      <c r="BDU100"/>
      <c r="BDV100"/>
      <c r="BDW100"/>
      <c r="BDX100"/>
      <c r="BDY100"/>
      <c r="BDZ100"/>
      <c r="BEA100"/>
      <c r="BEB100"/>
      <c r="BEC100"/>
      <c r="BED100"/>
      <c r="BEE100"/>
      <c r="BEF100"/>
      <c r="BEG100"/>
      <c r="BEH100"/>
      <c r="BEI100"/>
      <c r="BEJ100"/>
      <c r="BEK100"/>
      <c r="BEL100"/>
      <c r="BEM100"/>
      <c r="BEN100"/>
      <c r="BEO100"/>
      <c r="BEP100"/>
      <c r="BEQ100"/>
      <c r="BER100"/>
      <c r="BES100"/>
      <c r="BET100"/>
      <c r="BEU100"/>
      <c r="BEV100"/>
      <c r="BEW100"/>
      <c r="BEX100"/>
      <c r="BEY100"/>
      <c r="BEZ100"/>
      <c r="BFA100"/>
      <c r="BFB100"/>
      <c r="BFC100"/>
      <c r="BFD100"/>
      <c r="BFE100"/>
      <c r="BFF100"/>
      <c r="BFG100"/>
      <c r="BFH100"/>
      <c r="BFI100"/>
      <c r="BFJ100"/>
      <c r="BFK100"/>
      <c r="BFL100"/>
      <c r="BFM100"/>
      <c r="BFN100"/>
      <c r="BFO100"/>
      <c r="BFP100"/>
      <c r="BFQ100"/>
      <c r="BFR100"/>
      <c r="BFS100"/>
      <c r="BFT100"/>
      <c r="BFU100"/>
      <c r="BFV100"/>
      <c r="BFW100"/>
      <c r="BFX100"/>
      <c r="BFY100"/>
      <c r="BFZ100"/>
      <c r="BGA100"/>
      <c r="BGB100"/>
      <c r="BGC100"/>
      <c r="BGD100"/>
      <c r="BGE100"/>
      <c r="BGF100"/>
      <c r="BGG100"/>
      <c r="BGH100"/>
      <c r="BGI100"/>
      <c r="BGJ100"/>
      <c r="BGK100"/>
      <c r="BGL100"/>
      <c r="BGM100"/>
      <c r="BGN100"/>
      <c r="BGO100"/>
      <c r="BGP100"/>
      <c r="BGQ100"/>
      <c r="BGR100"/>
      <c r="BGS100"/>
      <c r="BGT100"/>
      <c r="BGU100"/>
      <c r="BGV100"/>
      <c r="BGW100"/>
      <c r="BGX100"/>
      <c r="BGY100"/>
      <c r="BGZ100"/>
      <c r="BHA100"/>
      <c r="BHB100"/>
      <c r="BHC100"/>
      <c r="BHD100"/>
      <c r="BHE100"/>
      <c r="BHF100"/>
      <c r="BHG100"/>
      <c r="BHH100"/>
      <c r="BHI100"/>
      <c r="BHJ100"/>
      <c r="BHK100"/>
      <c r="BHL100"/>
      <c r="BHM100"/>
      <c r="BHN100"/>
      <c r="BHO100"/>
      <c r="BHP100"/>
      <c r="BHQ100"/>
      <c r="BHR100"/>
      <c r="BHS100"/>
      <c r="BHT100"/>
      <c r="BHU100"/>
      <c r="BHV100"/>
      <c r="BHW100"/>
      <c r="BHX100"/>
      <c r="BHY100"/>
      <c r="BHZ100"/>
      <c r="BIA100"/>
      <c r="BIB100"/>
      <c r="BIC100"/>
      <c r="BID100"/>
      <c r="BIE100"/>
      <c r="BIF100"/>
      <c r="BIG100"/>
      <c r="BIH100"/>
      <c r="BII100"/>
      <c r="BIJ100"/>
      <c r="BIK100"/>
      <c r="BIL100"/>
      <c r="BIM100"/>
      <c r="BIN100"/>
      <c r="BIO100"/>
      <c r="BIP100"/>
      <c r="BIQ100"/>
      <c r="BIR100"/>
      <c r="BIS100"/>
      <c r="BIT100"/>
      <c r="BIU100"/>
      <c r="BIV100"/>
      <c r="BIW100"/>
      <c r="BIX100"/>
      <c r="BIY100"/>
      <c r="BIZ100"/>
      <c r="BJA100"/>
      <c r="BJB100"/>
      <c r="BJC100"/>
      <c r="BJD100"/>
      <c r="BJE100"/>
      <c r="BJF100"/>
      <c r="BJG100"/>
      <c r="BJH100"/>
      <c r="BJI100"/>
      <c r="BJJ100"/>
      <c r="BJK100"/>
      <c r="BJL100"/>
      <c r="BJM100"/>
      <c r="BJN100"/>
      <c r="BJO100"/>
      <c r="BJP100"/>
      <c r="BJQ100"/>
      <c r="BJR100"/>
      <c r="BJS100"/>
      <c r="BJT100"/>
      <c r="BJU100"/>
      <c r="BJV100"/>
      <c r="BJW100"/>
      <c r="BJX100"/>
      <c r="BJY100"/>
      <c r="BJZ100"/>
      <c r="BKA100"/>
      <c r="BKB100"/>
      <c r="BKC100"/>
      <c r="BKD100"/>
      <c r="BKE100"/>
      <c r="BKF100"/>
      <c r="BKG100"/>
      <c r="BKH100"/>
      <c r="BKI100"/>
      <c r="BKJ100"/>
      <c r="BKK100"/>
      <c r="BKL100"/>
      <c r="BKM100"/>
      <c r="BKN100"/>
      <c r="BKO100"/>
      <c r="BKP100"/>
      <c r="BKQ100"/>
      <c r="BKR100"/>
      <c r="BKS100"/>
      <c r="BKT100"/>
      <c r="BKU100"/>
      <c r="BKV100"/>
      <c r="BKW100"/>
      <c r="BKX100"/>
      <c r="BKY100"/>
      <c r="BKZ100"/>
      <c r="BLA100"/>
      <c r="BLB100"/>
      <c r="BLC100"/>
      <c r="BLD100"/>
      <c r="BLE100"/>
      <c r="BLF100"/>
      <c r="BLG100"/>
      <c r="BLH100"/>
      <c r="BLI100"/>
      <c r="BLJ100"/>
      <c r="BLK100"/>
      <c r="BLL100"/>
      <c r="BLM100"/>
      <c r="BLN100"/>
      <c r="BLO100"/>
      <c r="BLP100"/>
      <c r="BLQ100"/>
      <c r="BLR100"/>
      <c r="BLS100"/>
      <c r="BLT100"/>
      <c r="BLU100"/>
      <c r="BLV100"/>
      <c r="BLW100"/>
      <c r="BLX100"/>
      <c r="BLY100"/>
      <c r="BLZ100"/>
      <c r="BMA100"/>
      <c r="BMB100"/>
      <c r="BMC100"/>
      <c r="BMD100"/>
      <c r="BME100"/>
      <c r="BMF100"/>
      <c r="BMG100"/>
      <c r="BMH100"/>
      <c r="BMI100"/>
      <c r="BMJ100"/>
      <c r="BMK100"/>
      <c r="BML100"/>
      <c r="BMM100"/>
      <c r="BMN100"/>
      <c r="BMO100"/>
      <c r="BMP100"/>
      <c r="BMQ100"/>
      <c r="BMR100"/>
      <c r="BMS100"/>
      <c r="BMT100"/>
      <c r="BMU100"/>
      <c r="BMV100"/>
      <c r="BMW100"/>
      <c r="BMX100"/>
      <c r="BMY100"/>
      <c r="BMZ100"/>
      <c r="BNA100"/>
      <c r="BNB100"/>
      <c r="BNC100"/>
      <c r="BND100"/>
      <c r="BNE100"/>
      <c r="BNF100"/>
      <c r="BNG100"/>
      <c r="BNH100"/>
      <c r="BNI100"/>
      <c r="BNJ100"/>
      <c r="BNK100"/>
      <c r="BNL100"/>
      <c r="BNM100"/>
      <c r="BNN100"/>
      <c r="BNO100"/>
      <c r="BNP100"/>
      <c r="BNQ100"/>
      <c r="BNR100"/>
      <c r="BNS100"/>
      <c r="BNT100"/>
      <c r="BNU100"/>
      <c r="BNV100"/>
      <c r="BNW100"/>
      <c r="BNX100"/>
      <c r="BNY100"/>
      <c r="BNZ100"/>
      <c r="BOA100"/>
      <c r="BOB100"/>
      <c r="BOC100"/>
      <c r="BOD100"/>
      <c r="BOE100"/>
      <c r="BOF100"/>
      <c r="BOG100"/>
      <c r="BOH100"/>
      <c r="BOI100"/>
      <c r="BOJ100"/>
      <c r="BOK100"/>
      <c r="BOL100"/>
      <c r="BOM100"/>
      <c r="BON100"/>
      <c r="BOO100"/>
      <c r="BOP100"/>
      <c r="BOQ100"/>
      <c r="BOR100"/>
      <c r="BOS100"/>
      <c r="BOT100"/>
      <c r="BOU100"/>
      <c r="BOV100"/>
      <c r="BOW100"/>
      <c r="BOX100"/>
      <c r="BOY100"/>
      <c r="BOZ100"/>
      <c r="BPA100"/>
      <c r="BPB100"/>
      <c r="BPC100"/>
      <c r="BPD100"/>
      <c r="BPE100"/>
      <c r="BPF100"/>
      <c r="BPG100"/>
      <c r="BPH100"/>
      <c r="BPI100"/>
      <c r="BPJ100"/>
      <c r="BPK100"/>
      <c r="BPL100"/>
      <c r="BPM100"/>
      <c r="BPN100"/>
      <c r="BPO100"/>
      <c r="BPP100"/>
      <c r="BPQ100"/>
      <c r="BPR100"/>
      <c r="BPS100"/>
      <c r="BPT100"/>
      <c r="BPU100"/>
      <c r="BPV100"/>
      <c r="BPW100"/>
      <c r="BPX100"/>
      <c r="BPY100"/>
      <c r="BPZ100"/>
      <c r="BQA100"/>
      <c r="BQB100"/>
      <c r="BQC100"/>
      <c r="BQD100"/>
      <c r="BQE100"/>
      <c r="BQF100"/>
      <c r="BQG100"/>
      <c r="BQH100"/>
      <c r="BQI100"/>
      <c r="BQJ100"/>
      <c r="BQK100"/>
      <c r="BQL100"/>
      <c r="BQM100"/>
      <c r="BQN100"/>
      <c r="BQO100"/>
      <c r="BQP100"/>
      <c r="BQQ100"/>
      <c r="BQR100"/>
      <c r="BQS100"/>
      <c r="BQT100"/>
      <c r="BQU100"/>
      <c r="BQV100"/>
      <c r="BQW100"/>
      <c r="BQX100"/>
      <c r="BQY100"/>
      <c r="BQZ100"/>
      <c r="BRA100"/>
      <c r="BRB100"/>
      <c r="BRC100"/>
      <c r="BRD100"/>
      <c r="BRE100"/>
      <c r="BRF100"/>
      <c r="BRG100"/>
      <c r="BRH100"/>
      <c r="BRI100"/>
      <c r="BRJ100"/>
      <c r="BRK100"/>
      <c r="BRL100"/>
      <c r="BRM100"/>
      <c r="BRN100"/>
      <c r="BRO100"/>
      <c r="BRP100"/>
      <c r="BRQ100"/>
      <c r="BRR100"/>
      <c r="BRS100"/>
      <c r="BRT100"/>
      <c r="BRU100"/>
      <c r="BRV100"/>
      <c r="BRW100"/>
      <c r="BRX100"/>
      <c r="BRY100"/>
      <c r="BRZ100"/>
      <c r="BSA100"/>
      <c r="BSB100"/>
      <c r="BSC100"/>
      <c r="BSD100"/>
      <c r="BSE100"/>
      <c r="BSF100"/>
      <c r="BSG100"/>
      <c r="BSH100"/>
      <c r="BSI100"/>
      <c r="BSJ100"/>
      <c r="BSK100"/>
      <c r="BSL100"/>
      <c r="BSM100"/>
      <c r="BSN100"/>
      <c r="BSO100"/>
      <c r="BSP100"/>
      <c r="BSQ100"/>
      <c r="BSR100"/>
      <c r="BSS100"/>
      <c r="BST100"/>
      <c r="BSU100"/>
      <c r="BSV100"/>
      <c r="BSW100"/>
      <c r="BSX100"/>
      <c r="BSY100"/>
      <c r="BSZ100"/>
      <c r="BTA100"/>
      <c r="BTB100"/>
      <c r="BTC100"/>
      <c r="BTD100"/>
      <c r="BTE100"/>
      <c r="BTF100"/>
      <c r="BTG100"/>
      <c r="BTH100"/>
      <c r="BTI100"/>
      <c r="BTJ100"/>
      <c r="BTK100"/>
      <c r="BTL100"/>
      <c r="BTM100"/>
      <c r="BTN100"/>
      <c r="BTO100"/>
      <c r="BTP100"/>
      <c r="BTQ100"/>
      <c r="BTR100"/>
      <c r="BTS100"/>
      <c r="BTT100"/>
      <c r="BTU100"/>
      <c r="BTV100"/>
      <c r="BTW100"/>
      <c r="BTX100"/>
      <c r="BTY100"/>
      <c r="BTZ100"/>
      <c r="BUA100"/>
      <c r="BUB100"/>
      <c r="BUC100"/>
      <c r="BUD100"/>
      <c r="BUE100"/>
      <c r="BUF100"/>
      <c r="BUG100"/>
      <c r="BUH100"/>
      <c r="BUI100"/>
      <c r="BUJ100"/>
      <c r="BUK100"/>
      <c r="BUL100"/>
      <c r="BUM100"/>
      <c r="BUN100"/>
      <c r="BUO100"/>
      <c r="BUP100"/>
      <c r="BUQ100"/>
      <c r="BUR100"/>
      <c r="BUS100"/>
      <c r="BUT100"/>
      <c r="BUU100"/>
      <c r="BUV100"/>
      <c r="BUW100"/>
      <c r="BUX100"/>
      <c r="BUY100"/>
      <c r="BUZ100"/>
      <c r="BVA100"/>
      <c r="BVB100"/>
      <c r="BVC100"/>
      <c r="BVD100"/>
      <c r="BVE100"/>
      <c r="BVF100"/>
      <c r="BVG100"/>
      <c r="BVH100"/>
      <c r="BVI100"/>
      <c r="BVJ100"/>
      <c r="BVK100"/>
      <c r="BVL100"/>
      <c r="BVM100"/>
      <c r="BVN100"/>
      <c r="BVO100"/>
      <c r="BVP100"/>
      <c r="BVQ100"/>
      <c r="BVR100"/>
      <c r="BVS100"/>
      <c r="BVT100"/>
      <c r="BVU100"/>
      <c r="BVV100"/>
      <c r="BVW100"/>
      <c r="BVX100"/>
      <c r="BVY100"/>
      <c r="BVZ100"/>
      <c r="BWA100"/>
      <c r="BWB100"/>
      <c r="BWC100"/>
      <c r="BWD100"/>
      <c r="BWE100"/>
      <c r="BWF100"/>
      <c r="BWG100"/>
      <c r="BWH100"/>
      <c r="BWI100"/>
      <c r="BWJ100"/>
      <c r="BWK100"/>
      <c r="BWL100"/>
      <c r="BWM100"/>
      <c r="BWN100"/>
      <c r="BWO100"/>
      <c r="BWP100"/>
      <c r="BWQ100"/>
      <c r="BWR100"/>
      <c r="BWS100"/>
      <c r="BWT100"/>
      <c r="BWU100"/>
      <c r="BWV100"/>
      <c r="BWW100"/>
      <c r="BWX100"/>
      <c r="BWY100"/>
      <c r="BWZ100"/>
      <c r="BXA100"/>
      <c r="BXB100"/>
      <c r="BXC100"/>
      <c r="BXD100"/>
      <c r="BXE100"/>
      <c r="BXF100"/>
      <c r="BXG100"/>
      <c r="BXH100"/>
      <c r="BXI100"/>
      <c r="BXJ100"/>
      <c r="BXK100"/>
      <c r="BXL100"/>
      <c r="BXM100"/>
      <c r="BXN100"/>
      <c r="BXO100"/>
      <c r="BXP100"/>
      <c r="BXQ100"/>
      <c r="BXR100"/>
      <c r="BXS100"/>
      <c r="BXT100"/>
      <c r="BXU100"/>
      <c r="BXV100"/>
      <c r="BXW100"/>
      <c r="BXX100"/>
      <c r="BXY100"/>
      <c r="BXZ100"/>
      <c r="BYA100"/>
      <c r="BYB100"/>
      <c r="BYC100"/>
      <c r="BYD100"/>
      <c r="BYE100"/>
      <c r="BYF100"/>
      <c r="BYG100"/>
      <c r="BYH100"/>
      <c r="BYI100"/>
      <c r="BYJ100"/>
      <c r="BYK100"/>
      <c r="BYL100"/>
      <c r="BYM100"/>
      <c r="BYN100"/>
      <c r="BYO100"/>
      <c r="BYP100"/>
      <c r="BYQ100"/>
      <c r="BYR100"/>
      <c r="BYS100"/>
      <c r="BYT100"/>
      <c r="BYU100"/>
      <c r="BYV100"/>
      <c r="BYW100"/>
      <c r="BYX100"/>
      <c r="BYY100"/>
      <c r="BYZ100"/>
      <c r="BZA100"/>
      <c r="BZB100"/>
      <c r="BZC100"/>
      <c r="BZD100"/>
      <c r="BZE100"/>
      <c r="BZF100"/>
      <c r="BZG100"/>
      <c r="BZH100"/>
      <c r="BZI100"/>
      <c r="BZJ100"/>
      <c r="BZK100"/>
      <c r="BZL100"/>
      <c r="BZM100"/>
      <c r="BZN100"/>
      <c r="BZO100"/>
      <c r="BZP100"/>
      <c r="BZQ100"/>
      <c r="BZR100"/>
      <c r="BZS100"/>
      <c r="BZT100"/>
      <c r="BZU100"/>
      <c r="BZV100"/>
      <c r="BZW100"/>
      <c r="BZX100"/>
      <c r="BZY100"/>
      <c r="BZZ100"/>
      <c r="CAA100"/>
      <c r="CAB100"/>
      <c r="CAC100"/>
      <c r="CAD100"/>
      <c r="CAE100"/>
      <c r="CAF100"/>
      <c r="CAG100"/>
      <c r="CAH100"/>
      <c r="CAI100"/>
      <c r="CAJ100"/>
      <c r="CAK100"/>
      <c r="CAL100"/>
      <c r="CAM100"/>
      <c r="CAN100"/>
      <c r="CAO100"/>
      <c r="CAP100"/>
      <c r="CAQ100"/>
      <c r="CAR100"/>
      <c r="CAS100"/>
      <c r="CAT100"/>
      <c r="CAU100"/>
      <c r="CAV100"/>
      <c r="CAW100"/>
      <c r="CAX100"/>
      <c r="CAY100"/>
      <c r="CAZ100"/>
      <c r="CBA100"/>
      <c r="CBB100"/>
      <c r="CBC100"/>
      <c r="CBD100"/>
      <c r="CBE100"/>
      <c r="CBF100"/>
      <c r="CBG100"/>
      <c r="CBH100"/>
      <c r="CBI100"/>
      <c r="CBJ100"/>
      <c r="CBK100"/>
      <c r="CBL100"/>
      <c r="CBM100"/>
      <c r="CBN100"/>
      <c r="CBO100"/>
      <c r="CBP100"/>
      <c r="CBQ100"/>
      <c r="CBR100"/>
      <c r="CBS100"/>
      <c r="CBT100"/>
      <c r="CBU100"/>
      <c r="CBV100"/>
      <c r="CBW100"/>
      <c r="CBX100"/>
      <c r="CBY100"/>
      <c r="CBZ100"/>
      <c r="CCA100"/>
      <c r="CCB100"/>
      <c r="CCC100"/>
      <c r="CCD100"/>
      <c r="CCE100"/>
      <c r="CCF100"/>
      <c r="CCG100"/>
      <c r="CCH100"/>
      <c r="CCI100"/>
      <c r="CCJ100"/>
      <c r="CCK100"/>
      <c r="CCL100"/>
      <c r="CCM100"/>
      <c r="CCN100"/>
      <c r="CCO100"/>
      <c r="CCP100"/>
      <c r="CCQ100"/>
      <c r="CCR100"/>
      <c r="CCS100"/>
      <c r="CCT100"/>
      <c r="CCU100"/>
      <c r="CCV100"/>
      <c r="CCW100"/>
      <c r="CCX100"/>
      <c r="CCY100"/>
      <c r="CCZ100"/>
      <c r="CDA100"/>
      <c r="CDB100"/>
      <c r="CDC100"/>
      <c r="CDD100"/>
      <c r="CDE100"/>
      <c r="CDF100"/>
      <c r="CDG100"/>
      <c r="CDH100"/>
      <c r="CDI100"/>
      <c r="CDJ100"/>
      <c r="CDK100"/>
      <c r="CDL100"/>
      <c r="CDM100"/>
      <c r="CDN100"/>
      <c r="CDO100"/>
      <c r="CDP100"/>
      <c r="CDQ100"/>
      <c r="CDR100"/>
      <c r="CDS100"/>
      <c r="CDT100"/>
      <c r="CDU100"/>
      <c r="CDV100"/>
      <c r="CDW100"/>
      <c r="CDX100"/>
      <c r="CDY100"/>
      <c r="CDZ100"/>
      <c r="CEA100"/>
      <c r="CEB100"/>
      <c r="CEC100"/>
      <c r="CED100"/>
      <c r="CEE100"/>
      <c r="CEF100"/>
      <c r="CEG100"/>
      <c r="CEH100"/>
      <c r="CEI100"/>
      <c r="CEJ100"/>
      <c r="CEK100"/>
      <c r="CEL100"/>
      <c r="CEM100"/>
      <c r="CEN100"/>
      <c r="CEO100"/>
      <c r="CEP100"/>
      <c r="CEQ100"/>
      <c r="CER100"/>
      <c r="CES100"/>
      <c r="CET100"/>
      <c r="CEU100"/>
      <c r="CEV100"/>
      <c r="CEW100"/>
      <c r="CEX100"/>
      <c r="CEY100"/>
      <c r="CEZ100"/>
      <c r="CFA100"/>
      <c r="CFB100"/>
      <c r="CFC100"/>
      <c r="CFD100"/>
      <c r="CFE100"/>
      <c r="CFF100"/>
      <c r="CFG100"/>
      <c r="CFH100"/>
      <c r="CFI100"/>
      <c r="CFJ100"/>
      <c r="CFK100"/>
      <c r="CFL100"/>
      <c r="CFM100"/>
      <c r="CFN100"/>
      <c r="CFO100"/>
      <c r="CFP100"/>
      <c r="CFQ100"/>
      <c r="CFR100"/>
      <c r="CFS100"/>
      <c r="CFT100"/>
      <c r="CFU100"/>
      <c r="CFV100"/>
      <c r="CFW100"/>
      <c r="CFX100"/>
      <c r="CFY100"/>
      <c r="CFZ100"/>
      <c r="CGA100"/>
      <c r="CGB100"/>
      <c r="CGC100"/>
      <c r="CGD100"/>
      <c r="CGE100"/>
      <c r="CGF100"/>
      <c r="CGG100"/>
      <c r="CGH100"/>
      <c r="CGI100"/>
      <c r="CGJ100"/>
      <c r="CGK100"/>
      <c r="CGL100"/>
      <c r="CGM100"/>
      <c r="CGN100"/>
      <c r="CGO100"/>
      <c r="CGP100"/>
      <c r="CGQ100"/>
      <c r="CGR100"/>
      <c r="CGS100"/>
      <c r="CGT100"/>
      <c r="CGU100"/>
      <c r="CGV100"/>
      <c r="CGW100"/>
      <c r="CGX100"/>
      <c r="CGY100"/>
      <c r="CGZ100"/>
      <c r="CHA100"/>
      <c r="CHB100"/>
      <c r="CHC100"/>
      <c r="CHD100"/>
      <c r="CHE100"/>
      <c r="CHF100"/>
      <c r="CHG100"/>
      <c r="CHH100"/>
      <c r="CHI100"/>
      <c r="CHJ100"/>
      <c r="CHK100"/>
      <c r="CHL100"/>
      <c r="CHM100"/>
      <c r="CHN100"/>
      <c r="CHO100"/>
      <c r="CHP100"/>
      <c r="CHQ100"/>
      <c r="CHR100"/>
      <c r="CHS100"/>
      <c r="CHT100"/>
      <c r="CHU100"/>
      <c r="CHV100"/>
      <c r="CHW100"/>
      <c r="CHX100"/>
      <c r="CHY100"/>
      <c r="CHZ100"/>
      <c r="CIA100"/>
      <c r="CIB100"/>
      <c r="CIC100"/>
      <c r="CID100"/>
      <c r="CIE100"/>
      <c r="CIF100"/>
      <c r="CIG100"/>
      <c r="CIH100"/>
      <c r="CII100"/>
      <c r="CIJ100"/>
      <c r="CIK100"/>
      <c r="CIL100"/>
      <c r="CIM100"/>
      <c r="CIN100"/>
      <c r="CIO100"/>
      <c r="CIP100"/>
      <c r="CIQ100"/>
      <c r="CIR100"/>
      <c r="CIS100"/>
      <c r="CIT100"/>
      <c r="CIU100"/>
      <c r="CIV100"/>
      <c r="CIW100"/>
      <c r="CIX100"/>
      <c r="CIY100"/>
      <c r="CIZ100"/>
      <c r="CJA100"/>
      <c r="CJB100"/>
      <c r="CJC100"/>
      <c r="CJD100"/>
      <c r="CJE100"/>
      <c r="CJF100"/>
      <c r="CJG100"/>
      <c r="CJH100"/>
      <c r="CJI100"/>
      <c r="CJJ100"/>
      <c r="CJK100"/>
      <c r="CJL100"/>
      <c r="CJM100"/>
      <c r="CJN100"/>
      <c r="CJO100"/>
      <c r="CJP100"/>
      <c r="CJQ100"/>
      <c r="CJR100"/>
      <c r="CJS100"/>
      <c r="CJT100"/>
      <c r="CJU100"/>
      <c r="CJV100"/>
      <c r="CJW100"/>
      <c r="CJX100"/>
      <c r="CJY100"/>
      <c r="CJZ100"/>
      <c r="CKA100"/>
      <c r="CKB100"/>
      <c r="CKC100"/>
      <c r="CKD100"/>
      <c r="CKE100"/>
      <c r="CKF100"/>
      <c r="CKG100"/>
      <c r="CKH100"/>
      <c r="CKI100"/>
      <c r="CKJ100"/>
      <c r="CKK100"/>
      <c r="CKL100"/>
      <c r="CKM100"/>
      <c r="CKN100"/>
      <c r="CKO100"/>
      <c r="CKP100"/>
      <c r="CKQ100"/>
      <c r="CKR100"/>
      <c r="CKS100"/>
      <c r="CKT100"/>
      <c r="CKU100"/>
      <c r="CKV100"/>
      <c r="CKW100"/>
      <c r="CKX100"/>
      <c r="CKY100"/>
      <c r="CKZ100"/>
      <c r="CLA100"/>
      <c r="CLB100"/>
      <c r="CLC100"/>
      <c r="CLD100"/>
      <c r="CLE100"/>
      <c r="CLF100"/>
      <c r="CLG100"/>
      <c r="CLH100"/>
      <c r="CLI100"/>
      <c r="CLJ100"/>
      <c r="CLK100"/>
      <c r="CLL100"/>
      <c r="CLM100"/>
      <c r="CLN100"/>
      <c r="CLO100"/>
      <c r="CLP100"/>
      <c r="CLQ100"/>
      <c r="CLR100"/>
      <c r="CLS100"/>
      <c r="CLT100"/>
      <c r="CLU100"/>
      <c r="CLV100"/>
      <c r="CLW100"/>
      <c r="CLX100"/>
      <c r="CLY100"/>
      <c r="CLZ100"/>
      <c r="CMA100"/>
      <c r="CMB100"/>
      <c r="CMC100"/>
      <c r="CMD100"/>
      <c r="CME100"/>
      <c r="CMF100"/>
      <c r="CMG100"/>
      <c r="CMH100"/>
      <c r="CMI100"/>
      <c r="CMJ100"/>
      <c r="CMK100"/>
      <c r="CML100"/>
      <c r="CMM100"/>
      <c r="CMN100"/>
      <c r="CMO100"/>
      <c r="CMP100"/>
      <c r="CMQ100"/>
      <c r="CMR100"/>
      <c r="CMS100"/>
      <c r="CMT100"/>
      <c r="CMU100"/>
      <c r="CMV100"/>
      <c r="CMW100"/>
      <c r="CMX100"/>
      <c r="CMY100"/>
      <c r="CMZ100"/>
      <c r="CNA100"/>
      <c r="CNB100"/>
      <c r="CNC100"/>
      <c r="CND100"/>
      <c r="CNE100"/>
      <c r="CNF100"/>
      <c r="CNG100"/>
      <c r="CNH100"/>
      <c r="CNI100"/>
      <c r="CNJ100"/>
      <c r="CNK100"/>
      <c r="CNL100"/>
      <c r="CNM100"/>
      <c r="CNN100"/>
      <c r="CNO100"/>
      <c r="CNP100"/>
      <c r="CNQ100"/>
      <c r="CNR100"/>
      <c r="CNS100"/>
      <c r="CNT100"/>
      <c r="CNU100"/>
      <c r="CNV100"/>
      <c r="CNW100"/>
      <c r="CNX100"/>
      <c r="CNY100"/>
      <c r="CNZ100"/>
      <c r="COA100"/>
      <c r="COB100"/>
      <c r="COC100"/>
      <c r="COD100"/>
      <c r="COE100"/>
      <c r="COF100"/>
      <c r="COG100"/>
      <c r="COH100"/>
      <c r="COI100"/>
      <c r="COJ100"/>
      <c r="COK100"/>
      <c r="COL100"/>
      <c r="COM100"/>
      <c r="CON100"/>
      <c r="COO100"/>
      <c r="COP100"/>
      <c r="COQ100"/>
      <c r="COR100"/>
      <c r="COS100"/>
      <c r="COT100"/>
      <c r="COU100"/>
      <c r="COV100"/>
      <c r="COW100"/>
      <c r="COX100"/>
      <c r="COY100"/>
      <c r="COZ100"/>
      <c r="CPA100"/>
      <c r="CPB100"/>
      <c r="CPC100"/>
      <c r="CPD100"/>
      <c r="CPE100"/>
      <c r="CPF100"/>
      <c r="CPG100"/>
      <c r="CPH100"/>
      <c r="CPI100"/>
      <c r="CPJ100"/>
      <c r="CPK100"/>
      <c r="CPL100"/>
      <c r="CPM100"/>
      <c r="CPN100"/>
      <c r="CPO100"/>
      <c r="CPP100"/>
      <c r="CPQ100"/>
      <c r="CPR100"/>
      <c r="CPS100"/>
      <c r="CPT100"/>
      <c r="CPU100"/>
      <c r="CPV100"/>
      <c r="CPW100"/>
      <c r="CPX100"/>
      <c r="CPY100"/>
      <c r="CPZ100"/>
      <c r="CQA100"/>
      <c r="CQB100"/>
      <c r="CQC100"/>
      <c r="CQD100"/>
      <c r="CQE100"/>
      <c r="CQF100"/>
      <c r="CQG100"/>
      <c r="CQH100"/>
      <c r="CQI100"/>
      <c r="CQJ100"/>
      <c r="CQK100"/>
      <c r="CQL100"/>
      <c r="CQM100"/>
      <c r="CQN100"/>
      <c r="CQO100"/>
      <c r="CQP100"/>
      <c r="CQQ100"/>
      <c r="CQR100"/>
      <c r="CQS100"/>
      <c r="CQT100"/>
      <c r="CQU100"/>
      <c r="CQV100"/>
      <c r="CQW100"/>
      <c r="CQX100"/>
      <c r="CQY100"/>
      <c r="CQZ100"/>
      <c r="CRA100"/>
      <c r="CRB100"/>
      <c r="CRC100"/>
      <c r="CRD100"/>
      <c r="CRE100"/>
      <c r="CRF100"/>
      <c r="CRG100"/>
      <c r="CRH100"/>
      <c r="CRI100"/>
    </row>
    <row r="101" spans="1:2505" s="28" customFormat="1" ht="18" customHeight="1" x14ac:dyDescent="0.25">
      <c r="A101" s="13"/>
      <c r="B101" s="369"/>
      <c r="C101" s="59" t="s">
        <v>16</v>
      </c>
      <c r="D101" s="83">
        <v>0</v>
      </c>
      <c r="E101" s="83">
        <v>0</v>
      </c>
      <c r="F101" s="13"/>
      <c r="G101" s="369"/>
      <c r="H101" s="59" t="s">
        <v>16</v>
      </c>
      <c r="I101" s="78">
        <v>6.4558799999999996</v>
      </c>
      <c r="J101" s="78">
        <f t="shared" si="27"/>
        <v>6.4558799999999996</v>
      </c>
      <c r="K101" s="78">
        <f t="shared" si="11"/>
        <v>6.4558799999999996</v>
      </c>
      <c r="L101"/>
      <c r="M101" s="78">
        <v>4.41151800003228</v>
      </c>
      <c r="N101" s="74">
        <f t="shared" si="22"/>
        <v>4.41151800003228</v>
      </c>
      <c r="O101" s="74">
        <f t="shared" si="23"/>
        <v>4.41151800003228</v>
      </c>
      <c r="P101" s="33">
        <f t="shared" si="24"/>
        <v>3886017</v>
      </c>
      <c r="Q101" s="33" t="e">
        <f t="shared" si="24"/>
        <v>#REF!</v>
      </c>
      <c r="R101" s="33" t="e">
        <f t="shared" si="24"/>
        <v>#REF!</v>
      </c>
      <c r="S101"/>
      <c r="T101"/>
      <c r="U101">
        <f t="shared" si="25"/>
        <v>0</v>
      </c>
      <c r="V101">
        <f t="shared" si="26"/>
        <v>0</v>
      </c>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c r="AMG101"/>
      <c r="AMH101"/>
      <c r="AMI101"/>
      <c r="AMJ101"/>
      <c r="AMK101"/>
      <c r="AML101"/>
      <c r="AMM101"/>
      <c r="AMN101"/>
      <c r="AMO101"/>
      <c r="AMP101"/>
      <c r="AMQ101"/>
      <c r="AMR101"/>
      <c r="AMS101"/>
      <c r="AMT101"/>
      <c r="AMU101"/>
      <c r="AMV101"/>
      <c r="AMW101"/>
      <c r="AMX101"/>
      <c r="AMY101"/>
      <c r="AMZ101"/>
      <c r="ANA101"/>
      <c r="ANB101"/>
      <c r="ANC101"/>
      <c r="AND101"/>
      <c r="ANE101"/>
      <c r="ANF101"/>
      <c r="ANG101"/>
      <c r="ANH101"/>
      <c r="ANI101"/>
      <c r="ANJ101"/>
      <c r="ANK101"/>
      <c r="ANL101"/>
      <c r="ANM101"/>
      <c r="ANN101"/>
      <c r="ANO101"/>
      <c r="ANP101"/>
      <c r="ANQ101"/>
      <c r="ANR101"/>
      <c r="ANS101"/>
      <c r="ANT101"/>
      <c r="ANU101"/>
      <c r="ANV101"/>
      <c r="ANW101"/>
      <c r="ANX101"/>
      <c r="ANY101"/>
      <c r="ANZ101"/>
      <c r="AOA101"/>
      <c r="AOB101"/>
      <c r="AOC101"/>
      <c r="AOD101"/>
      <c r="AOE101"/>
      <c r="AOF101"/>
      <c r="AOG101"/>
      <c r="AOH101"/>
      <c r="AOI101"/>
      <c r="AOJ101"/>
      <c r="AOK101"/>
      <c r="AOL101"/>
      <c r="AOM101"/>
      <c r="AON101"/>
      <c r="AOO101"/>
      <c r="AOP101"/>
      <c r="AOQ101"/>
      <c r="AOR101"/>
      <c r="AOS101"/>
      <c r="AOT101"/>
      <c r="AOU101"/>
      <c r="AOV101"/>
      <c r="AOW101"/>
      <c r="AOX101"/>
      <c r="AOY101"/>
      <c r="AOZ101"/>
      <c r="APA101"/>
      <c r="APB101"/>
      <c r="APC101"/>
      <c r="APD101"/>
      <c r="APE101"/>
      <c r="APF101"/>
      <c r="APG101"/>
      <c r="APH101"/>
      <c r="API101"/>
      <c r="APJ101"/>
      <c r="APK101"/>
      <c r="APL101"/>
      <c r="APM101"/>
      <c r="APN101"/>
      <c r="APO101"/>
      <c r="APP101"/>
      <c r="APQ101"/>
      <c r="APR101"/>
      <c r="APS101"/>
      <c r="APT101"/>
      <c r="APU101"/>
      <c r="APV101"/>
      <c r="APW101"/>
      <c r="APX101"/>
      <c r="APY101"/>
      <c r="APZ101"/>
      <c r="AQA101"/>
      <c r="AQB101"/>
      <c r="AQC101"/>
      <c r="AQD101"/>
      <c r="AQE101"/>
      <c r="AQF101"/>
      <c r="AQG101"/>
      <c r="AQH101"/>
      <c r="AQI101"/>
      <c r="AQJ101"/>
      <c r="AQK101"/>
      <c r="AQL101"/>
      <c r="AQM101"/>
      <c r="AQN101"/>
      <c r="AQO101"/>
      <c r="AQP101"/>
      <c r="AQQ101"/>
      <c r="AQR101"/>
      <c r="AQS101"/>
      <c r="AQT101"/>
      <c r="AQU101"/>
      <c r="AQV101"/>
      <c r="AQW101"/>
      <c r="AQX101"/>
      <c r="AQY101"/>
      <c r="AQZ101"/>
      <c r="ARA101"/>
      <c r="ARB101"/>
      <c r="ARC101"/>
      <c r="ARD101"/>
      <c r="ARE101"/>
      <c r="ARF101"/>
      <c r="ARG101"/>
      <c r="ARH101"/>
      <c r="ARI101"/>
      <c r="ARJ101"/>
      <c r="ARK101"/>
      <c r="ARL101"/>
      <c r="ARM101"/>
      <c r="ARN101"/>
      <c r="ARO101"/>
      <c r="ARP101"/>
      <c r="ARQ101"/>
      <c r="ARR101"/>
      <c r="ARS101"/>
      <c r="ART101"/>
      <c r="ARU101"/>
      <c r="ARV101"/>
      <c r="ARW101"/>
      <c r="ARX101"/>
      <c r="ARY101"/>
      <c r="ARZ101"/>
      <c r="ASA101"/>
      <c r="ASB101"/>
      <c r="ASC101"/>
      <c r="ASD101"/>
      <c r="ASE101"/>
      <c r="ASF101"/>
      <c r="ASG101"/>
      <c r="ASH101"/>
      <c r="ASI101"/>
      <c r="ASJ101"/>
      <c r="ASK101"/>
      <c r="ASL101"/>
      <c r="ASM101"/>
      <c r="ASN101"/>
      <c r="ASO101"/>
      <c r="ASP101"/>
      <c r="ASQ101"/>
      <c r="ASR101"/>
      <c r="ASS101"/>
      <c r="AST101"/>
      <c r="ASU101"/>
      <c r="ASV101"/>
      <c r="ASW101"/>
      <c r="ASX101"/>
      <c r="ASY101"/>
      <c r="ASZ101"/>
      <c r="ATA101"/>
      <c r="ATB101"/>
      <c r="ATC101"/>
      <c r="ATD101"/>
      <c r="ATE101"/>
      <c r="ATF101"/>
      <c r="ATG101"/>
      <c r="ATH101"/>
      <c r="ATI101"/>
      <c r="ATJ101"/>
      <c r="ATK101"/>
      <c r="ATL101"/>
      <c r="ATM101"/>
      <c r="ATN101"/>
      <c r="ATO101"/>
      <c r="ATP101"/>
      <c r="ATQ101"/>
      <c r="ATR101"/>
      <c r="ATS101"/>
      <c r="ATT101"/>
      <c r="ATU101"/>
      <c r="ATV101"/>
      <c r="ATW101"/>
      <c r="ATX101"/>
      <c r="ATY101"/>
      <c r="ATZ101"/>
      <c r="AUA101"/>
      <c r="AUB101"/>
      <c r="AUC101"/>
      <c r="AUD101"/>
      <c r="AUE101"/>
      <c r="AUF101"/>
      <c r="AUG101"/>
      <c r="AUH101"/>
      <c r="AUI101"/>
      <c r="AUJ101"/>
      <c r="AUK101"/>
      <c r="AUL101"/>
      <c r="AUM101"/>
      <c r="AUN101"/>
      <c r="AUO101"/>
      <c r="AUP101"/>
      <c r="AUQ101"/>
      <c r="AUR101"/>
      <c r="AUS101"/>
      <c r="AUT101"/>
      <c r="AUU101"/>
      <c r="AUV101"/>
      <c r="AUW101"/>
      <c r="AUX101"/>
      <c r="AUY101"/>
      <c r="AUZ101"/>
      <c r="AVA101"/>
      <c r="AVB101"/>
      <c r="AVC101"/>
      <c r="AVD101"/>
      <c r="AVE101"/>
      <c r="AVF101"/>
      <c r="AVG101"/>
      <c r="AVH101"/>
      <c r="AVI101"/>
      <c r="AVJ101"/>
      <c r="AVK101"/>
      <c r="AVL101"/>
      <c r="AVM101"/>
      <c r="AVN101"/>
      <c r="AVO101"/>
      <c r="AVP101"/>
      <c r="AVQ101"/>
      <c r="AVR101"/>
      <c r="AVS101"/>
      <c r="AVT101"/>
      <c r="AVU101"/>
      <c r="AVV101"/>
      <c r="AVW101"/>
      <c r="AVX101"/>
      <c r="AVY101"/>
      <c r="AVZ101"/>
      <c r="AWA101"/>
      <c r="AWB101"/>
      <c r="AWC101"/>
      <c r="AWD101"/>
      <c r="AWE101"/>
      <c r="AWF101"/>
      <c r="AWG101"/>
      <c r="AWH101"/>
      <c r="AWI101"/>
      <c r="AWJ101"/>
      <c r="AWK101"/>
      <c r="AWL101"/>
      <c r="AWM101"/>
      <c r="AWN101"/>
      <c r="AWO101"/>
      <c r="AWP101"/>
      <c r="AWQ101"/>
      <c r="AWR101"/>
      <c r="AWS101"/>
      <c r="AWT101"/>
      <c r="AWU101"/>
      <c r="AWV101"/>
      <c r="AWW101"/>
      <c r="AWX101"/>
      <c r="AWY101"/>
      <c r="AWZ101"/>
      <c r="AXA101"/>
      <c r="AXB101"/>
      <c r="AXC101"/>
      <c r="AXD101"/>
      <c r="AXE101"/>
      <c r="AXF101"/>
      <c r="AXG101"/>
      <c r="AXH101"/>
      <c r="AXI101"/>
      <c r="AXJ101"/>
      <c r="AXK101"/>
      <c r="AXL101"/>
      <c r="AXM101"/>
      <c r="AXN101"/>
      <c r="AXO101"/>
      <c r="AXP101"/>
      <c r="AXQ101"/>
      <c r="AXR101"/>
      <c r="AXS101"/>
      <c r="AXT101"/>
      <c r="AXU101"/>
      <c r="AXV101"/>
      <c r="AXW101"/>
      <c r="AXX101"/>
      <c r="AXY101"/>
      <c r="AXZ101"/>
      <c r="AYA101"/>
      <c r="AYB101"/>
      <c r="AYC101"/>
      <c r="AYD101"/>
      <c r="AYE101"/>
      <c r="AYF101"/>
      <c r="AYG101"/>
      <c r="AYH101"/>
      <c r="AYI101"/>
      <c r="AYJ101"/>
      <c r="AYK101"/>
      <c r="AYL101"/>
      <c r="AYM101"/>
      <c r="AYN101"/>
      <c r="AYO101"/>
      <c r="AYP101"/>
      <c r="AYQ101"/>
      <c r="AYR101"/>
      <c r="AYS101"/>
      <c r="AYT101"/>
      <c r="AYU101"/>
      <c r="AYV101"/>
      <c r="AYW101"/>
      <c r="AYX101"/>
      <c r="AYY101"/>
      <c r="AYZ101"/>
      <c r="AZA101"/>
      <c r="AZB101"/>
      <c r="AZC101"/>
      <c r="AZD101"/>
      <c r="AZE101"/>
      <c r="AZF101"/>
      <c r="AZG101"/>
      <c r="AZH101"/>
      <c r="AZI101"/>
      <c r="AZJ101"/>
      <c r="AZK101"/>
      <c r="AZL101"/>
      <c r="AZM101"/>
      <c r="AZN101"/>
      <c r="AZO101"/>
      <c r="AZP101"/>
      <c r="AZQ101"/>
      <c r="AZR101"/>
      <c r="AZS101"/>
      <c r="AZT101"/>
      <c r="AZU101"/>
      <c r="AZV101"/>
      <c r="AZW101"/>
      <c r="AZX101"/>
      <c r="AZY101"/>
      <c r="AZZ101"/>
      <c r="BAA101"/>
      <c r="BAB101"/>
      <c r="BAC101"/>
      <c r="BAD101"/>
      <c r="BAE101"/>
      <c r="BAF101"/>
      <c r="BAG101"/>
      <c r="BAH101"/>
      <c r="BAI101"/>
      <c r="BAJ101"/>
      <c r="BAK101"/>
      <c r="BAL101"/>
      <c r="BAM101"/>
      <c r="BAN101"/>
      <c r="BAO101"/>
      <c r="BAP101"/>
      <c r="BAQ101"/>
      <c r="BAR101"/>
      <c r="BAS101"/>
      <c r="BAT101"/>
      <c r="BAU101"/>
      <c r="BAV101"/>
      <c r="BAW101"/>
      <c r="BAX101"/>
      <c r="BAY101"/>
      <c r="BAZ101"/>
      <c r="BBA101"/>
      <c r="BBB101"/>
      <c r="BBC101"/>
      <c r="BBD101"/>
      <c r="BBE101"/>
      <c r="BBF101"/>
      <c r="BBG101"/>
      <c r="BBH101"/>
      <c r="BBI101"/>
      <c r="BBJ101"/>
      <c r="BBK101"/>
      <c r="BBL101"/>
      <c r="BBM101"/>
      <c r="BBN101"/>
      <c r="BBO101"/>
      <c r="BBP101"/>
      <c r="BBQ101"/>
      <c r="BBR101"/>
      <c r="BBS101"/>
      <c r="BBT101"/>
      <c r="BBU101"/>
      <c r="BBV101"/>
      <c r="BBW101"/>
      <c r="BBX101"/>
      <c r="BBY101"/>
      <c r="BBZ101"/>
      <c r="BCA101"/>
      <c r="BCB101"/>
      <c r="BCC101"/>
      <c r="BCD101"/>
      <c r="BCE101"/>
      <c r="BCF101"/>
      <c r="BCG101"/>
      <c r="BCH101"/>
      <c r="BCI101"/>
      <c r="BCJ101"/>
      <c r="BCK101"/>
      <c r="BCL101"/>
      <c r="BCM101"/>
      <c r="BCN101"/>
      <c r="BCO101"/>
      <c r="BCP101"/>
      <c r="BCQ101"/>
      <c r="BCR101"/>
      <c r="BCS101"/>
      <c r="BCT101"/>
      <c r="BCU101"/>
      <c r="BCV101"/>
      <c r="BCW101"/>
      <c r="BCX101"/>
      <c r="BCY101"/>
      <c r="BCZ101"/>
      <c r="BDA101"/>
      <c r="BDB101"/>
      <c r="BDC101"/>
      <c r="BDD101"/>
      <c r="BDE101"/>
      <c r="BDF101"/>
      <c r="BDG101"/>
      <c r="BDH101"/>
      <c r="BDI101"/>
      <c r="BDJ101"/>
      <c r="BDK101"/>
      <c r="BDL101"/>
      <c r="BDM101"/>
      <c r="BDN101"/>
      <c r="BDO101"/>
      <c r="BDP101"/>
      <c r="BDQ101"/>
      <c r="BDR101"/>
      <c r="BDS101"/>
      <c r="BDT101"/>
      <c r="BDU101"/>
      <c r="BDV101"/>
      <c r="BDW101"/>
      <c r="BDX101"/>
      <c r="BDY101"/>
      <c r="BDZ101"/>
      <c r="BEA101"/>
      <c r="BEB101"/>
      <c r="BEC101"/>
      <c r="BED101"/>
      <c r="BEE101"/>
      <c r="BEF101"/>
      <c r="BEG101"/>
      <c r="BEH101"/>
      <c r="BEI101"/>
      <c r="BEJ101"/>
      <c r="BEK101"/>
      <c r="BEL101"/>
      <c r="BEM101"/>
      <c r="BEN101"/>
      <c r="BEO101"/>
      <c r="BEP101"/>
      <c r="BEQ101"/>
      <c r="BER101"/>
      <c r="BES101"/>
      <c r="BET101"/>
      <c r="BEU101"/>
      <c r="BEV101"/>
      <c r="BEW101"/>
      <c r="BEX101"/>
      <c r="BEY101"/>
      <c r="BEZ101"/>
      <c r="BFA101"/>
      <c r="BFB101"/>
      <c r="BFC101"/>
      <c r="BFD101"/>
      <c r="BFE101"/>
      <c r="BFF101"/>
      <c r="BFG101"/>
      <c r="BFH101"/>
      <c r="BFI101"/>
      <c r="BFJ101"/>
      <c r="BFK101"/>
      <c r="BFL101"/>
      <c r="BFM101"/>
      <c r="BFN101"/>
      <c r="BFO101"/>
      <c r="BFP101"/>
      <c r="BFQ101"/>
      <c r="BFR101"/>
      <c r="BFS101"/>
      <c r="BFT101"/>
      <c r="BFU101"/>
      <c r="BFV101"/>
      <c r="BFW101"/>
      <c r="BFX101"/>
      <c r="BFY101"/>
      <c r="BFZ101"/>
      <c r="BGA101"/>
      <c r="BGB101"/>
      <c r="BGC101"/>
      <c r="BGD101"/>
      <c r="BGE101"/>
      <c r="BGF101"/>
      <c r="BGG101"/>
      <c r="BGH101"/>
      <c r="BGI101"/>
      <c r="BGJ101"/>
      <c r="BGK101"/>
      <c r="BGL101"/>
      <c r="BGM101"/>
      <c r="BGN101"/>
      <c r="BGO101"/>
      <c r="BGP101"/>
      <c r="BGQ101"/>
      <c r="BGR101"/>
      <c r="BGS101"/>
      <c r="BGT101"/>
      <c r="BGU101"/>
      <c r="BGV101"/>
      <c r="BGW101"/>
      <c r="BGX101"/>
      <c r="BGY101"/>
      <c r="BGZ101"/>
      <c r="BHA101"/>
      <c r="BHB101"/>
      <c r="BHC101"/>
      <c r="BHD101"/>
      <c r="BHE101"/>
      <c r="BHF101"/>
      <c r="BHG101"/>
      <c r="BHH101"/>
      <c r="BHI101"/>
      <c r="BHJ101"/>
      <c r="BHK101"/>
      <c r="BHL101"/>
      <c r="BHM101"/>
      <c r="BHN101"/>
      <c r="BHO101"/>
      <c r="BHP101"/>
      <c r="BHQ101"/>
      <c r="BHR101"/>
      <c r="BHS101"/>
      <c r="BHT101"/>
      <c r="BHU101"/>
      <c r="BHV101"/>
      <c r="BHW101"/>
      <c r="BHX101"/>
      <c r="BHY101"/>
      <c r="BHZ101"/>
      <c r="BIA101"/>
      <c r="BIB101"/>
      <c r="BIC101"/>
      <c r="BID101"/>
      <c r="BIE101"/>
      <c r="BIF101"/>
      <c r="BIG101"/>
      <c r="BIH101"/>
      <c r="BII101"/>
      <c r="BIJ101"/>
      <c r="BIK101"/>
      <c r="BIL101"/>
      <c r="BIM101"/>
      <c r="BIN101"/>
      <c r="BIO101"/>
      <c r="BIP101"/>
      <c r="BIQ101"/>
      <c r="BIR101"/>
      <c r="BIS101"/>
      <c r="BIT101"/>
      <c r="BIU101"/>
      <c r="BIV101"/>
      <c r="BIW101"/>
      <c r="BIX101"/>
      <c r="BIY101"/>
      <c r="BIZ101"/>
      <c r="BJA101"/>
      <c r="BJB101"/>
      <c r="BJC101"/>
      <c r="BJD101"/>
      <c r="BJE101"/>
      <c r="BJF101"/>
      <c r="BJG101"/>
      <c r="BJH101"/>
      <c r="BJI101"/>
      <c r="BJJ101"/>
      <c r="BJK101"/>
      <c r="BJL101"/>
      <c r="BJM101"/>
      <c r="BJN101"/>
      <c r="BJO101"/>
      <c r="BJP101"/>
      <c r="BJQ101"/>
      <c r="BJR101"/>
      <c r="BJS101"/>
      <c r="BJT101"/>
      <c r="BJU101"/>
      <c r="BJV101"/>
      <c r="BJW101"/>
      <c r="BJX101"/>
      <c r="BJY101"/>
      <c r="BJZ101"/>
      <c r="BKA101"/>
      <c r="BKB101"/>
      <c r="BKC101"/>
      <c r="BKD101"/>
      <c r="BKE101"/>
      <c r="BKF101"/>
      <c r="BKG101"/>
      <c r="BKH101"/>
      <c r="BKI101"/>
      <c r="BKJ101"/>
      <c r="BKK101"/>
      <c r="BKL101"/>
      <c r="BKM101"/>
      <c r="BKN101"/>
      <c r="BKO101"/>
      <c r="BKP101"/>
      <c r="BKQ101"/>
      <c r="BKR101"/>
      <c r="BKS101"/>
      <c r="BKT101"/>
      <c r="BKU101"/>
      <c r="BKV101"/>
      <c r="BKW101"/>
      <c r="BKX101"/>
      <c r="BKY101"/>
      <c r="BKZ101"/>
      <c r="BLA101"/>
      <c r="BLB101"/>
      <c r="BLC101"/>
      <c r="BLD101"/>
      <c r="BLE101"/>
      <c r="BLF101"/>
      <c r="BLG101"/>
      <c r="BLH101"/>
      <c r="BLI101"/>
      <c r="BLJ101"/>
      <c r="BLK101"/>
      <c r="BLL101"/>
      <c r="BLM101"/>
      <c r="BLN101"/>
      <c r="BLO101"/>
      <c r="BLP101"/>
      <c r="BLQ101"/>
      <c r="BLR101"/>
      <c r="BLS101"/>
      <c r="BLT101"/>
      <c r="BLU101"/>
      <c r="BLV101"/>
      <c r="BLW101"/>
      <c r="BLX101"/>
      <c r="BLY101"/>
      <c r="BLZ101"/>
      <c r="BMA101"/>
      <c r="BMB101"/>
      <c r="BMC101"/>
      <c r="BMD101"/>
      <c r="BME101"/>
      <c r="BMF101"/>
      <c r="BMG101"/>
      <c r="BMH101"/>
      <c r="BMI101"/>
      <c r="BMJ101"/>
      <c r="BMK101"/>
      <c r="BML101"/>
      <c r="BMM101"/>
      <c r="BMN101"/>
      <c r="BMO101"/>
      <c r="BMP101"/>
      <c r="BMQ101"/>
      <c r="BMR101"/>
      <c r="BMS101"/>
      <c r="BMT101"/>
      <c r="BMU101"/>
      <c r="BMV101"/>
      <c r="BMW101"/>
      <c r="BMX101"/>
      <c r="BMY101"/>
      <c r="BMZ101"/>
      <c r="BNA101"/>
      <c r="BNB101"/>
      <c r="BNC101"/>
      <c r="BND101"/>
      <c r="BNE101"/>
      <c r="BNF101"/>
      <c r="BNG101"/>
      <c r="BNH101"/>
      <c r="BNI101"/>
      <c r="BNJ101"/>
      <c r="BNK101"/>
      <c r="BNL101"/>
      <c r="BNM101"/>
      <c r="BNN101"/>
      <c r="BNO101"/>
      <c r="BNP101"/>
      <c r="BNQ101"/>
      <c r="BNR101"/>
      <c r="BNS101"/>
      <c r="BNT101"/>
      <c r="BNU101"/>
      <c r="BNV101"/>
      <c r="BNW101"/>
      <c r="BNX101"/>
      <c r="BNY101"/>
      <c r="BNZ101"/>
      <c r="BOA101"/>
      <c r="BOB101"/>
      <c r="BOC101"/>
      <c r="BOD101"/>
      <c r="BOE101"/>
      <c r="BOF101"/>
      <c r="BOG101"/>
      <c r="BOH101"/>
      <c r="BOI101"/>
      <c r="BOJ101"/>
      <c r="BOK101"/>
      <c r="BOL101"/>
      <c r="BOM101"/>
      <c r="BON101"/>
      <c r="BOO101"/>
      <c r="BOP101"/>
      <c r="BOQ101"/>
      <c r="BOR101"/>
      <c r="BOS101"/>
      <c r="BOT101"/>
      <c r="BOU101"/>
      <c r="BOV101"/>
      <c r="BOW101"/>
      <c r="BOX101"/>
      <c r="BOY101"/>
      <c r="BOZ101"/>
      <c r="BPA101"/>
      <c r="BPB101"/>
      <c r="BPC101"/>
      <c r="BPD101"/>
      <c r="BPE101"/>
      <c r="BPF101"/>
      <c r="BPG101"/>
      <c r="BPH101"/>
      <c r="BPI101"/>
      <c r="BPJ101"/>
      <c r="BPK101"/>
      <c r="BPL101"/>
      <c r="BPM101"/>
      <c r="BPN101"/>
      <c r="BPO101"/>
      <c r="BPP101"/>
      <c r="BPQ101"/>
      <c r="BPR101"/>
      <c r="BPS101"/>
      <c r="BPT101"/>
      <c r="BPU101"/>
      <c r="BPV101"/>
      <c r="BPW101"/>
      <c r="BPX101"/>
      <c r="BPY101"/>
      <c r="BPZ101"/>
      <c r="BQA101"/>
      <c r="BQB101"/>
      <c r="BQC101"/>
      <c r="BQD101"/>
      <c r="BQE101"/>
      <c r="BQF101"/>
      <c r="BQG101"/>
      <c r="BQH101"/>
      <c r="BQI101"/>
      <c r="BQJ101"/>
      <c r="BQK101"/>
      <c r="BQL101"/>
      <c r="BQM101"/>
      <c r="BQN101"/>
      <c r="BQO101"/>
      <c r="BQP101"/>
      <c r="BQQ101"/>
      <c r="BQR101"/>
      <c r="BQS101"/>
      <c r="BQT101"/>
      <c r="BQU101"/>
      <c r="BQV101"/>
      <c r="BQW101"/>
      <c r="BQX101"/>
      <c r="BQY101"/>
      <c r="BQZ101"/>
      <c r="BRA101"/>
      <c r="BRB101"/>
      <c r="BRC101"/>
      <c r="BRD101"/>
      <c r="BRE101"/>
      <c r="BRF101"/>
      <c r="BRG101"/>
      <c r="BRH101"/>
      <c r="BRI101"/>
      <c r="BRJ101"/>
      <c r="BRK101"/>
      <c r="BRL101"/>
      <c r="BRM101"/>
      <c r="BRN101"/>
      <c r="BRO101"/>
      <c r="BRP101"/>
      <c r="BRQ101"/>
      <c r="BRR101"/>
      <c r="BRS101"/>
      <c r="BRT101"/>
      <c r="BRU101"/>
      <c r="BRV101"/>
      <c r="BRW101"/>
      <c r="BRX101"/>
      <c r="BRY101"/>
      <c r="BRZ101"/>
      <c r="BSA101"/>
      <c r="BSB101"/>
      <c r="BSC101"/>
      <c r="BSD101"/>
      <c r="BSE101"/>
      <c r="BSF101"/>
      <c r="BSG101"/>
      <c r="BSH101"/>
      <c r="BSI101"/>
      <c r="BSJ101"/>
      <c r="BSK101"/>
      <c r="BSL101"/>
      <c r="BSM101"/>
      <c r="BSN101"/>
      <c r="BSO101"/>
      <c r="BSP101"/>
      <c r="BSQ101"/>
      <c r="BSR101"/>
      <c r="BSS101"/>
      <c r="BST101"/>
      <c r="BSU101"/>
      <c r="BSV101"/>
      <c r="BSW101"/>
      <c r="BSX101"/>
      <c r="BSY101"/>
      <c r="BSZ101"/>
      <c r="BTA101"/>
      <c r="BTB101"/>
      <c r="BTC101"/>
      <c r="BTD101"/>
      <c r="BTE101"/>
      <c r="BTF101"/>
      <c r="BTG101"/>
      <c r="BTH101"/>
      <c r="BTI101"/>
      <c r="BTJ101"/>
      <c r="BTK101"/>
      <c r="BTL101"/>
      <c r="BTM101"/>
      <c r="BTN101"/>
      <c r="BTO101"/>
      <c r="BTP101"/>
      <c r="BTQ101"/>
      <c r="BTR101"/>
      <c r="BTS101"/>
      <c r="BTT101"/>
      <c r="BTU101"/>
      <c r="BTV101"/>
      <c r="BTW101"/>
      <c r="BTX101"/>
      <c r="BTY101"/>
      <c r="BTZ101"/>
      <c r="BUA101"/>
      <c r="BUB101"/>
      <c r="BUC101"/>
      <c r="BUD101"/>
      <c r="BUE101"/>
      <c r="BUF101"/>
      <c r="BUG101"/>
      <c r="BUH101"/>
      <c r="BUI101"/>
      <c r="BUJ101"/>
      <c r="BUK101"/>
      <c r="BUL101"/>
      <c r="BUM101"/>
      <c r="BUN101"/>
      <c r="BUO101"/>
      <c r="BUP101"/>
      <c r="BUQ101"/>
      <c r="BUR101"/>
      <c r="BUS101"/>
      <c r="BUT101"/>
      <c r="BUU101"/>
      <c r="BUV101"/>
      <c r="BUW101"/>
      <c r="BUX101"/>
      <c r="BUY101"/>
      <c r="BUZ101"/>
      <c r="BVA101"/>
      <c r="BVB101"/>
      <c r="BVC101"/>
      <c r="BVD101"/>
      <c r="BVE101"/>
      <c r="BVF101"/>
      <c r="BVG101"/>
      <c r="BVH101"/>
      <c r="BVI101"/>
      <c r="BVJ101"/>
      <c r="BVK101"/>
      <c r="BVL101"/>
      <c r="BVM101"/>
      <c r="BVN101"/>
      <c r="BVO101"/>
      <c r="BVP101"/>
      <c r="BVQ101"/>
      <c r="BVR101"/>
      <c r="BVS101"/>
      <c r="BVT101"/>
      <c r="BVU101"/>
      <c r="BVV101"/>
      <c r="BVW101"/>
      <c r="BVX101"/>
      <c r="BVY101"/>
      <c r="BVZ101"/>
      <c r="BWA101"/>
      <c r="BWB101"/>
      <c r="BWC101"/>
      <c r="BWD101"/>
      <c r="BWE101"/>
      <c r="BWF101"/>
      <c r="BWG101"/>
      <c r="BWH101"/>
      <c r="BWI101"/>
      <c r="BWJ101"/>
      <c r="BWK101"/>
      <c r="BWL101"/>
      <c r="BWM101"/>
      <c r="BWN101"/>
      <c r="BWO101"/>
      <c r="BWP101"/>
      <c r="BWQ101"/>
      <c r="BWR101"/>
      <c r="BWS101"/>
      <c r="BWT101"/>
      <c r="BWU101"/>
      <c r="BWV101"/>
      <c r="BWW101"/>
      <c r="BWX101"/>
      <c r="BWY101"/>
      <c r="BWZ101"/>
      <c r="BXA101"/>
      <c r="BXB101"/>
      <c r="BXC101"/>
      <c r="BXD101"/>
      <c r="BXE101"/>
      <c r="BXF101"/>
      <c r="BXG101"/>
      <c r="BXH101"/>
      <c r="BXI101"/>
      <c r="BXJ101"/>
      <c r="BXK101"/>
      <c r="BXL101"/>
      <c r="BXM101"/>
      <c r="BXN101"/>
      <c r="BXO101"/>
      <c r="BXP101"/>
      <c r="BXQ101"/>
      <c r="BXR101"/>
      <c r="BXS101"/>
      <c r="BXT101"/>
      <c r="BXU101"/>
      <c r="BXV101"/>
      <c r="BXW101"/>
      <c r="BXX101"/>
      <c r="BXY101"/>
      <c r="BXZ101"/>
      <c r="BYA101"/>
      <c r="BYB101"/>
      <c r="BYC101"/>
      <c r="BYD101"/>
      <c r="BYE101"/>
      <c r="BYF101"/>
      <c r="BYG101"/>
      <c r="BYH101"/>
      <c r="BYI101"/>
      <c r="BYJ101"/>
      <c r="BYK101"/>
      <c r="BYL101"/>
      <c r="BYM101"/>
      <c r="BYN101"/>
      <c r="BYO101"/>
      <c r="BYP101"/>
      <c r="BYQ101"/>
      <c r="BYR101"/>
      <c r="BYS101"/>
      <c r="BYT101"/>
      <c r="BYU101"/>
      <c r="BYV101"/>
      <c r="BYW101"/>
      <c r="BYX101"/>
      <c r="BYY101"/>
      <c r="BYZ101"/>
      <c r="BZA101"/>
      <c r="BZB101"/>
      <c r="BZC101"/>
      <c r="BZD101"/>
      <c r="BZE101"/>
      <c r="BZF101"/>
      <c r="BZG101"/>
      <c r="BZH101"/>
      <c r="BZI101"/>
      <c r="BZJ101"/>
      <c r="BZK101"/>
      <c r="BZL101"/>
      <c r="BZM101"/>
      <c r="BZN101"/>
      <c r="BZO101"/>
      <c r="BZP101"/>
      <c r="BZQ101"/>
      <c r="BZR101"/>
      <c r="BZS101"/>
      <c r="BZT101"/>
      <c r="BZU101"/>
      <c r="BZV101"/>
      <c r="BZW101"/>
      <c r="BZX101"/>
      <c r="BZY101"/>
      <c r="BZZ101"/>
      <c r="CAA101"/>
      <c r="CAB101"/>
      <c r="CAC101"/>
      <c r="CAD101"/>
      <c r="CAE101"/>
      <c r="CAF101"/>
      <c r="CAG101"/>
      <c r="CAH101"/>
      <c r="CAI101"/>
      <c r="CAJ101"/>
      <c r="CAK101"/>
      <c r="CAL101"/>
      <c r="CAM101"/>
      <c r="CAN101"/>
      <c r="CAO101"/>
      <c r="CAP101"/>
      <c r="CAQ101"/>
      <c r="CAR101"/>
      <c r="CAS101"/>
      <c r="CAT101"/>
      <c r="CAU101"/>
      <c r="CAV101"/>
      <c r="CAW101"/>
      <c r="CAX101"/>
      <c r="CAY101"/>
      <c r="CAZ101"/>
      <c r="CBA101"/>
      <c r="CBB101"/>
      <c r="CBC101"/>
      <c r="CBD101"/>
      <c r="CBE101"/>
      <c r="CBF101"/>
      <c r="CBG101"/>
      <c r="CBH101"/>
      <c r="CBI101"/>
      <c r="CBJ101"/>
      <c r="CBK101"/>
      <c r="CBL101"/>
      <c r="CBM101"/>
      <c r="CBN101"/>
      <c r="CBO101"/>
      <c r="CBP101"/>
      <c r="CBQ101"/>
      <c r="CBR101"/>
      <c r="CBS101"/>
      <c r="CBT101"/>
      <c r="CBU101"/>
      <c r="CBV101"/>
      <c r="CBW101"/>
      <c r="CBX101"/>
      <c r="CBY101"/>
      <c r="CBZ101"/>
      <c r="CCA101"/>
      <c r="CCB101"/>
      <c r="CCC101"/>
      <c r="CCD101"/>
      <c r="CCE101"/>
      <c r="CCF101"/>
      <c r="CCG101"/>
      <c r="CCH101"/>
      <c r="CCI101"/>
      <c r="CCJ101"/>
      <c r="CCK101"/>
      <c r="CCL101"/>
      <c r="CCM101"/>
      <c r="CCN101"/>
      <c r="CCO101"/>
      <c r="CCP101"/>
      <c r="CCQ101"/>
      <c r="CCR101"/>
      <c r="CCS101"/>
      <c r="CCT101"/>
      <c r="CCU101"/>
      <c r="CCV101"/>
      <c r="CCW101"/>
      <c r="CCX101"/>
      <c r="CCY101"/>
      <c r="CCZ101"/>
      <c r="CDA101"/>
      <c r="CDB101"/>
      <c r="CDC101"/>
      <c r="CDD101"/>
      <c r="CDE101"/>
      <c r="CDF101"/>
      <c r="CDG101"/>
      <c r="CDH101"/>
      <c r="CDI101"/>
      <c r="CDJ101"/>
      <c r="CDK101"/>
      <c r="CDL101"/>
      <c r="CDM101"/>
      <c r="CDN101"/>
      <c r="CDO101"/>
      <c r="CDP101"/>
      <c r="CDQ101"/>
      <c r="CDR101"/>
      <c r="CDS101"/>
      <c r="CDT101"/>
      <c r="CDU101"/>
      <c r="CDV101"/>
      <c r="CDW101"/>
      <c r="CDX101"/>
      <c r="CDY101"/>
      <c r="CDZ101"/>
      <c r="CEA101"/>
      <c r="CEB101"/>
      <c r="CEC101"/>
      <c r="CED101"/>
      <c r="CEE101"/>
      <c r="CEF101"/>
      <c r="CEG101"/>
      <c r="CEH101"/>
      <c r="CEI101"/>
      <c r="CEJ101"/>
      <c r="CEK101"/>
      <c r="CEL101"/>
      <c r="CEM101"/>
      <c r="CEN101"/>
      <c r="CEO101"/>
      <c r="CEP101"/>
      <c r="CEQ101"/>
      <c r="CER101"/>
      <c r="CES101"/>
      <c r="CET101"/>
      <c r="CEU101"/>
      <c r="CEV101"/>
      <c r="CEW101"/>
      <c r="CEX101"/>
      <c r="CEY101"/>
      <c r="CEZ101"/>
      <c r="CFA101"/>
      <c r="CFB101"/>
      <c r="CFC101"/>
      <c r="CFD101"/>
      <c r="CFE101"/>
      <c r="CFF101"/>
      <c r="CFG101"/>
      <c r="CFH101"/>
      <c r="CFI101"/>
      <c r="CFJ101"/>
      <c r="CFK101"/>
      <c r="CFL101"/>
      <c r="CFM101"/>
      <c r="CFN101"/>
      <c r="CFO101"/>
      <c r="CFP101"/>
      <c r="CFQ101"/>
      <c r="CFR101"/>
      <c r="CFS101"/>
      <c r="CFT101"/>
      <c r="CFU101"/>
      <c r="CFV101"/>
      <c r="CFW101"/>
      <c r="CFX101"/>
      <c r="CFY101"/>
      <c r="CFZ101"/>
      <c r="CGA101"/>
      <c r="CGB101"/>
      <c r="CGC101"/>
      <c r="CGD101"/>
      <c r="CGE101"/>
      <c r="CGF101"/>
      <c r="CGG101"/>
      <c r="CGH101"/>
      <c r="CGI101"/>
      <c r="CGJ101"/>
      <c r="CGK101"/>
      <c r="CGL101"/>
      <c r="CGM101"/>
      <c r="CGN101"/>
      <c r="CGO101"/>
      <c r="CGP101"/>
      <c r="CGQ101"/>
      <c r="CGR101"/>
      <c r="CGS101"/>
      <c r="CGT101"/>
      <c r="CGU101"/>
      <c r="CGV101"/>
      <c r="CGW101"/>
      <c r="CGX101"/>
      <c r="CGY101"/>
      <c r="CGZ101"/>
      <c r="CHA101"/>
      <c r="CHB101"/>
      <c r="CHC101"/>
      <c r="CHD101"/>
      <c r="CHE101"/>
      <c r="CHF101"/>
      <c r="CHG101"/>
      <c r="CHH101"/>
      <c r="CHI101"/>
      <c r="CHJ101"/>
      <c r="CHK101"/>
      <c r="CHL101"/>
      <c r="CHM101"/>
      <c r="CHN101"/>
      <c r="CHO101"/>
      <c r="CHP101"/>
      <c r="CHQ101"/>
      <c r="CHR101"/>
      <c r="CHS101"/>
      <c r="CHT101"/>
      <c r="CHU101"/>
      <c r="CHV101"/>
      <c r="CHW101"/>
      <c r="CHX101"/>
      <c r="CHY101"/>
      <c r="CHZ101"/>
      <c r="CIA101"/>
      <c r="CIB101"/>
      <c r="CIC101"/>
      <c r="CID101"/>
      <c r="CIE101"/>
      <c r="CIF101"/>
      <c r="CIG101"/>
      <c r="CIH101"/>
      <c r="CII101"/>
      <c r="CIJ101"/>
      <c r="CIK101"/>
      <c r="CIL101"/>
      <c r="CIM101"/>
      <c r="CIN101"/>
      <c r="CIO101"/>
      <c r="CIP101"/>
      <c r="CIQ101"/>
      <c r="CIR101"/>
      <c r="CIS101"/>
      <c r="CIT101"/>
      <c r="CIU101"/>
      <c r="CIV101"/>
      <c r="CIW101"/>
      <c r="CIX101"/>
      <c r="CIY101"/>
      <c r="CIZ101"/>
      <c r="CJA101"/>
      <c r="CJB101"/>
      <c r="CJC101"/>
      <c r="CJD101"/>
      <c r="CJE101"/>
      <c r="CJF101"/>
      <c r="CJG101"/>
      <c r="CJH101"/>
      <c r="CJI101"/>
      <c r="CJJ101"/>
      <c r="CJK101"/>
      <c r="CJL101"/>
      <c r="CJM101"/>
      <c r="CJN101"/>
      <c r="CJO101"/>
      <c r="CJP101"/>
      <c r="CJQ101"/>
      <c r="CJR101"/>
      <c r="CJS101"/>
      <c r="CJT101"/>
      <c r="CJU101"/>
      <c r="CJV101"/>
      <c r="CJW101"/>
      <c r="CJX101"/>
      <c r="CJY101"/>
      <c r="CJZ101"/>
      <c r="CKA101"/>
      <c r="CKB101"/>
      <c r="CKC101"/>
      <c r="CKD101"/>
      <c r="CKE101"/>
      <c r="CKF101"/>
      <c r="CKG101"/>
      <c r="CKH101"/>
      <c r="CKI101"/>
      <c r="CKJ101"/>
      <c r="CKK101"/>
      <c r="CKL101"/>
      <c r="CKM101"/>
      <c r="CKN101"/>
      <c r="CKO101"/>
      <c r="CKP101"/>
      <c r="CKQ101"/>
      <c r="CKR101"/>
      <c r="CKS101"/>
      <c r="CKT101"/>
      <c r="CKU101"/>
      <c r="CKV101"/>
      <c r="CKW101"/>
      <c r="CKX101"/>
      <c r="CKY101"/>
      <c r="CKZ101"/>
      <c r="CLA101"/>
      <c r="CLB101"/>
      <c r="CLC101"/>
      <c r="CLD101"/>
      <c r="CLE101"/>
      <c r="CLF101"/>
      <c r="CLG101"/>
      <c r="CLH101"/>
      <c r="CLI101"/>
      <c r="CLJ101"/>
      <c r="CLK101"/>
      <c r="CLL101"/>
      <c r="CLM101"/>
      <c r="CLN101"/>
      <c r="CLO101"/>
      <c r="CLP101"/>
      <c r="CLQ101"/>
      <c r="CLR101"/>
      <c r="CLS101"/>
      <c r="CLT101"/>
      <c r="CLU101"/>
      <c r="CLV101"/>
      <c r="CLW101"/>
      <c r="CLX101"/>
      <c r="CLY101"/>
      <c r="CLZ101"/>
      <c r="CMA101"/>
      <c r="CMB101"/>
      <c r="CMC101"/>
      <c r="CMD101"/>
      <c r="CME101"/>
      <c r="CMF101"/>
      <c r="CMG101"/>
      <c r="CMH101"/>
      <c r="CMI101"/>
      <c r="CMJ101"/>
      <c r="CMK101"/>
      <c r="CML101"/>
      <c r="CMM101"/>
      <c r="CMN101"/>
      <c r="CMO101"/>
      <c r="CMP101"/>
      <c r="CMQ101"/>
      <c r="CMR101"/>
      <c r="CMS101"/>
      <c r="CMT101"/>
      <c r="CMU101"/>
      <c r="CMV101"/>
      <c r="CMW101"/>
      <c r="CMX101"/>
      <c r="CMY101"/>
      <c r="CMZ101"/>
      <c r="CNA101"/>
      <c r="CNB101"/>
      <c r="CNC101"/>
      <c r="CND101"/>
      <c r="CNE101"/>
      <c r="CNF101"/>
      <c r="CNG101"/>
      <c r="CNH101"/>
      <c r="CNI101"/>
      <c r="CNJ101"/>
      <c r="CNK101"/>
      <c r="CNL101"/>
      <c r="CNM101"/>
      <c r="CNN101"/>
      <c r="CNO101"/>
      <c r="CNP101"/>
      <c r="CNQ101"/>
      <c r="CNR101"/>
      <c r="CNS101"/>
      <c r="CNT101"/>
      <c r="CNU101"/>
      <c r="CNV101"/>
      <c r="CNW101"/>
      <c r="CNX101"/>
      <c r="CNY101"/>
      <c r="CNZ101"/>
      <c r="COA101"/>
      <c r="COB101"/>
      <c r="COC101"/>
      <c r="COD101"/>
      <c r="COE101"/>
      <c r="COF101"/>
      <c r="COG101"/>
      <c r="COH101"/>
      <c r="COI101"/>
      <c r="COJ101"/>
      <c r="COK101"/>
      <c r="COL101"/>
      <c r="COM101"/>
      <c r="CON101"/>
      <c r="COO101"/>
      <c r="COP101"/>
      <c r="COQ101"/>
      <c r="COR101"/>
      <c r="COS101"/>
      <c r="COT101"/>
      <c r="COU101"/>
      <c r="COV101"/>
      <c r="COW101"/>
      <c r="COX101"/>
      <c r="COY101"/>
      <c r="COZ101"/>
      <c r="CPA101"/>
      <c r="CPB101"/>
      <c r="CPC101"/>
      <c r="CPD101"/>
      <c r="CPE101"/>
      <c r="CPF101"/>
      <c r="CPG101"/>
      <c r="CPH101"/>
      <c r="CPI101"/>
      <c r="CPJ101"/>
      <c r="CPK101"/>
      <c r="CPL101"/>
      <c r="CPM101"/>
      <c r="CPN101"/>
      <c r="CPO101"/>
      <c r="CPP101"/>
      <c r="CPQ101"/>
      <c r="CPR101"/>
      <c r="CPS101"/>
      <c r="CPT101"/>
      <c r="CPU101"/>
      <c r="CPV101"/>
      <c r="CPW101"/>
      <c r="CPX101"/>
      <c r="CPY101"/>
      <c r="CPZ101"/>
      <c r="CQA101"/>
      <c r="CQB101"/>
      <c r="CQC101"/>
      <c r="CQD101"/>
      <c r="CQE101"/>
      <c r="CQF101"/>
      <c r="CQG101"/>
      <c r="CQH101"/>
      <c r="CQI101"/>
      <c r="CQJ101"/>
      <c r="CQK101"/>
      <c r="CQL101"/>
      <c r="CQM101"/>
      <c r="CQN101"/>
      <c r="CQO101"/>
      <c r="CQP101"/>
      <c r="CQQ101"/>
      <c r="CQR101"/>
      <c r="CQS101"/>
      <c r="CQT101"/>
      <c r="CQU101"/>
      <c r="CQV101"/>
      <c r="CQW101"/>
      <c r="CQX101"/>
      <c r="CQY101"/>
      <c r="CQZ101"/>
      <c r="CRA101"/>
      <c r="CRB101"/>
      <c r="CRC101"/>
      <c r="CRD101"/>
      <c r="CRE101"/>
      <c r="CRF101"/>
      <c r="CRG101"/>
      <c r="CRH101"/>
      <c r="CRI101"/>
    </row>
    <row r="102" spans="1:2505" s="28" customFormat="1" ht="18" customHeight="1" x14ac:dyDescent="0.25">
      <c r="A102" s="13"/>
      <c r="B102" s="369" t="s">
        <v>23</v>
      </c>
      <c r="C102" s="59" t="s">
        <v>14</v>
      </c>
      <c r="D102" s="83">
        <v>11</v>
      </c>
      <c r="E102" s="83">
        <v>12</v>
      </c>
      <c r="F102" s="13"/>
      <c r="G102" s="369" t="s">
        <v>23</v>
      </c>
      <c r="H102" s="59" t="s">
        <v>14</v>
      </c>
      <c r="I102" s="78">
        <v>170.36349999999641</v>
      </c>
      <c r="J102" s="78">
        <f t="shared" si="27"/>
        <v>181.36349999999641</v>
      </c>
      <c r="K102" s="78">
        <f t="shared" si="11"/>
        <v>193.36349999999641</v>
      </c>
      <c r="L102"/>
      <c r="M102" s="78">
        <v>158.19297066509225</v>
      </c>
      <c r="N102" s="74">
        <f t="shared" si="22"/>
        <v>168.40714610358728</v>
      </c>
      <c r="O102" s="74">
        <f t="shared" si="23"/>
        <v>179.54988294558188</v>
      </c>
      <c r="P102" s="33">
        <f t="shared" si="24"/>
        <v>9039</v>
      </c>
      <c r="Q102" s="33" t="e">
        <f t="shared" si="24"/>
        <v>#REF!</v>
      </c>
      <c r="R102" s="33" t="e">
        <f t="shared" si="24"/>
        <v>#REF!</v>
      </c>
      <c r="S102"/>
      <c r="T102"/>
      <c r="U102">
        <f t="shared" si="25"/>
        <v>6.4567821158876271E-2</v>
      </c>
      <c r="V102">
        <f t="shared" si="26"/>
        <v>6.6165463282304549E-2</v>
      </c>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c r="AKY102"/>
      <c r="AKZ102"/>
      <c r="ALA102"/>
      <c r="ALB102"/>
      <c r="ALC102"/>
      <c r="ALD102"/>
      <c r="ALE102"/>
      <c r="ALF102"/>
      <c r="ALG102"/>
      <c r="ALH102"/>
      <c r="ALI102"/>
      <c r="ALJ102"/>
      <c r="ALK102"/>
      <c r="ALL102"/>
      <c r="ALM102"/>
      <c r="ALN102"/>
      <c r="ALO102"/>
      <c r="ALP102"/>
      <c r="ALQ102"/>
      <c r="ALR102"/>
      <c r="ALS102"/>
      <c r="ALT102"/>
      <c r="ALU102"/>
      <c r="ALV102"/>
      <c r="ALW102"/>
      <c r="ALX102"/>
      <c r="ALY102"/>
      <c r="ALZ102"/>
      <c r="AMA102"/>
      <c r="AMB102"/>
      <c r="AMC102"/>
      <c r="AMD102"/>
      <c r="AME102"/>
      <c r="AMF102"/>
      <c r="AMG102"/>
      <c r="AMH102"/>
      <c r="AMI102"/>
      <c r="AMJ102"/>
      <c r="AMK102"/>
      <c r="AML102"/>
      <c r="AMM102"/>
      <c r="AMN102"/>
      <c r="AMO102"/>
      <c r="AMP102"/>
      <c r="AMQ102"/>
      <c r="AMR102"/>
      <c r="AMS102"/>
      <c r="AMT102"/>
      <c r="AMU102"/>
      <c r="AMV102"/>
      <c r="AMW102"/>
      <c r="AMX102"/>
      <c r="AMY102"/>
      <c r="AMZ102"/>
      <c r="ANA102"/>
      <c r="ANB102"/>
      <c r="ANC102"/>
      <c r="AND102"/>
      <c r="ANE102"/>
      <c r="ANF102"/>
      <c r="ANG102"/>
      <c r="ANH102"/>
      <c r="ANI102"/>
      <c r="ANJ102"/>
      <c r="ANK102"/>
      <c r="ANL102"/>
      <c r="ANM102"/>
      <c r="ANN102"/>
      <c r="ANO102"/>
      <c r="ANP102"/>
      <c r="ANQ102"/>
      <c r="ANR102"/>
      <c r="ANS102"/>
      <c r="ANT102"/>
      <c r="ANU102"/>
      <c r="ANV102"/>
      <c r="ANW102"/>
      <c r="ANX102"/>
      <c r="ANY102"/>
      <c r="ANZ102"/>
      <c r="AOA102"/>
      <c r="AOB102"/>
      <c r="AOC102"/>
      <c r="AOD102"/>
      <c r="AOE102"/>
      <c r="AOF102"/>
      <c r="AOG102"/>
      <c r="AOH102"/>
      <c r="AOI102"/>
      <c r="AOJ102"/>
      <c r="AOK102"/>
      <c r="AOL102"/>
      <c r="AOM102"/>
      <c r="AON102"/>
      <c r="AOO102"/>
      <c r="AOP102"/>
      <c r="AOQ102"/>
      <c r="AOR102"/>
      <c r="AOS102"/>
      <c r="AOT102"/>
      <c r="AOU102"/>
      <c r="AOV102"/>
      <c r="AOW102"/>
      <c r="AOX102"/>
      <c r="AOY102"/>
      <c r="AOZ102"/>
      <c r="APA102"/>
      <c r="APB102"/>
      <c r="APC102"/>
      <c r="APD102"/>
      <c r="APE102"/>
      <c r="APF102"/>
      <c r="APG102"/>
      <c r="APH102"/>
      <c r="API102"/>
      <c r="APJ102"/>
      <c r="APK102"/>
      <c r="APL102"/>
      <c r="APM102"/>
      <c r="APN102"/>
      <c r="APO102"/>
      <c r="APP102"/>
      <c r="APQ102"/>
      <c r="APR102"/>
      <c r="APS102"/>
      <c r="APT102"/>
      <c r="APU102"/>
      <c r="APV102"/>
      <c r="APW102"/>
      <c r="APX102"/>
      <c r="APY102"/>
      <c r="APZ102"/>
      <c r="AQA102"/>
      <c r="AQB102"/>
      <c r="AQC102"/>
      <c r="AQD102"/>
      <c r="AQE102"/>
      <c r="AQF102"/>
      <c r="AQG102"/>
      <c r="AQH102"/>
      <c r="AQI102"/>
      <c r="AQJ102"/>
      <c r="AQK102"/>
      <c r="AQL102"/>
      <c r="AQM102"/>
      <c r="AQN102"/>
      <c r="AQO102"/>
      <c r="AQP102"/>
      <c r="AQQ102"/>
      <c r="AQR102"/>
      <c r="AQS102"/>
      <c r="AQT102"/>
      <c r="AQU102"/>
      <c r="AQV102"/>
      <c r="AQW102"/>
      <c r="AQX102"/>
      <c r="AQY102"/>
      <c r="AQZ102"/>
      <c r="ARA102"/>
      <c r="ARB102"/>
      <c r="ARC102"/>
      <c r="ARD102"/>
      <c r="ARE102"/>
      <c r="ARF102"/>
      <c r="ARG102"/>
      <c r="ARH102"/>
      <c r="ARI102"/>
      <c r="ARJ102"/>
      <c r="ARK102"/>
      <c r="ARL102"/>
      <c r="ARM102"/>
      <c r="ARN102"/>
      <c r="ARO102"/>
      <c r="ARP102"/>
      <c r="ARQ102"/>
      <c r="ARR102"/>
      <c r="ARS102"/>
      <c r="ART102"/>
      <c r="ARU102"/>
      <c r="ARV102"/>
      <c r="ARW102"/>
      <c r="ARX102"/>
      <c r="ARY102"/>
      <c r="ARZ102"/>
      <c r="ASA102"/>
      <c r="ASB102"/>
      <c r="ASC102"/>
      <c r="ASD102"/>
      <c r="ASE102"/>
      <c r="ASF102"/>
      <c r="ASG102"/>
      <c r="ASH102"/>
      <c r="ASI102"/>
      <c r="ASJ102"/>
      <c r="ASK102"/>
      <c r="ASL102"/>
      <c r="ASM102"/>
      <c r="ASN102"/>
      <c r="ASO102"/>
      <c r="ASP102"/>
      <c r="ASQ102"/>
      <c r="ASR102"/>
      <c r="ASS102"/>
      <c r="AST102"/>
      <c r="ASU102"/>
      <c r="ASV102"/>
      <c r="ASW102"/>
      <c r="ASX102"/>
      <c r="ASY102"/>
      <c r="ASZ102"/>
      <c r="ATA102"/>
      <c r="ATB102"/>
      <c r="ATC102"/>
      <c r="ATD102"/>
      <c r="ATE102"/>
      <c r="ATF102"/>
      <c r="ATG102"/>
      <c r="ATH102"/>
      <c r="ATI102"/>
      <c r="ATJ102"/>
      <c r="ATK102"/>
      <c r="ATL102"/>
      <c r="ATM102"/>
      <c r="ATN102"/>
      <c r="ATO102"/>
      <c r="ATP102"/>
      <c r="ATQ102"/>
      <c r="ATR102"/>
      <c r="ATS102"/>
      <c r="ATT102"/>
      <c r="ATU102"/>
      <c r="ATV102"/>
      <c r="ATW102"/>
      <c r="ATX102"/>
      <c r="ATY102"/>
      <c r="ATZ102"/>
      <c r="AUA102"/>
      <c r="AUB102"/>
      <c r="AUC102"/>
      <c r="AUD102"/>
      <c r="AUE102"/>
      <c r="AUF102"/>
      <c r="AUG102"/>
      <c r="AUH102"/>
      <c r="AUI102"/>
      <c r="AUJ102"/>
      <c r="AUK102"/>
      <c r="AUL102"/>
      <c r="AUM102"/>
      <c r="AUN102"/>
      <c r="AUO102"/>
      <c r="AUP102"/>
      <c r="AUQ102"/>
      <c r="AUR102"/>
      <c r="AUS102"/>
      <c r="AUT102"/>
      <c r="AUU102"/>
      <c r="AUV102"/>
      <c r="AUW102"/>
      <c r="AUX102"/>
      <c r="AUY102"/>
      <c r="AUZ102"/>
      <c r="AVA102"/>
      <c r="AVB102"/>
      <c r="AVC102"/>
      <c r="AVD102"/>
      <c r="AVE102"/>
      <c r="AVF102"/>
      <c r="AVG102"/>
      <c r="AVH102"/>
      <c r="AVI102"/>
      <c r="AVJ102"/>
      <c r="AVK102"/>
      <c r="AVL102"/>
      <c r="AVM102"/>
      <c r="AVN102"/>
      <c r="AVO102"/>
      <c r="AVP102"/>
      <c r="AVQ102"/>
      <c r="AVR102"/>
      <c r="AVS102"/>
      <c r="AVT102"/>
      <c r="AVU102"/>
      <c r="AVV102"/>
      <c r="AVW102"/>
      <c r="AVX102"/>
      <c r="AVY102"/>
      <c r="AVZ102"/>
      <c r="AWA102"/>
      <c r="AWB102"/>
      <c r="AWC102"/>
      <c r="AWD102"/>
      <c r="AWE102"/>
      <c r="AWF102"/>
      <c r="AWG102"/>
      <c r="AWH102"/>
      <c r="AWI102"/>
      <c r="AWJ102"/>
      <c r="AWK102"/>
      <c r="AWL102"/>
      <c r="AWM102"/>
      <c r="AWN102"/>
      <c r="AWO102"/>
      <c r="AWP102"/>
      <c r="AWQ102"/>
      <c r="AWR102"/>
      <c r="AWS102"/>
      <c r="AWT102"/>
      <c r="AWU102"/>
      <c r="AWV102"/>
      <c r="AWW102"/>
      <c r="AWX102"/>
      <c r="AWY102"/>
      <c r="AWZ102"/>
      <c r="AXA102"/>
      <c r="AXB102"/>
      <c r="AXC102"/>
      <c r="AXD102"/>
      <c r="AXE102"/>
      <c r="AXF102"/>
      <c r="AXG102"/>
      <c r="AXH102"/>
      <c r="AXI102"/>
      <c r="AXJ102"/>
      <c r="AXK102"/>
      <c r="AXL102"/>
      <c r="AXM102"/>
      <c r="AXN102"/>
      <c r="AXO102"/>
      <c r="AXP102"/>
      <c r="AXQ102"/>
      <c r="AXR102"/>
      <c r="AXS102"/>
      <c r="AXT102"/>
      <c r="AXU102"/>
      <c r="AXV102"/>
      <c r="AXW102"/>
      <c r="AXX102"/>
      <c r="AXY102"/>
      <c r="AXZ102"/>
      <c r="AYA102"/>
      <c r="AYB102"/>
      <c r="AYC102"/>
      <c r="AYD102"/>
      <c r="AYE102"/>
      <c r="AYF102"/>
      <c r="AYG102"/>
      <c r="AYH102"/>
      <c r="AYI102"/>
      <c r="AYJ102"/>
      <c r="AYK102"/>
      <c r="AYL102"/>
      <c r="AYM102"/>
      <c r="AYN102"/>
      <c r="AYO102"/>
      <c r="AYP102"/>
      <c r="AYQ102"/>
      <c r="AYR102"/>
      <c r="AYS102"/>
      <c r="AYT102"/>
      <c r="AYU102"/>
      <c r="AYV102"/>
      <c r="AYW102"/>
      <c r="AYX102"/>
      <c r="AYY102"/>
      <c r="AYZ102"/>
      <c r="AZA102"/>
      <c r="AZB102"/>
      <c r="AZC102"/>
      <c r="AZD102"/>
      <c r="AZE102"/>
      <c r="AZF102"/>
      <c r="AZG102"/>
      <c r="AZH102"/>
      <c r="AZI102"/>
      <c r="AZJ102"/>
      <c r="AZK102"/>
      <c r="AZL102"/>
      <c r="AZM102"/>
      <c r="AZN102"/>
      <c r="AZO102"/>
      <c r="AZP102"/>
      <c r="AZQ102"/>
      <c r="AZR102"/>
      <c r="AZS102"/>
      <c r="AZT102"/>
      <c r="AZU102"/>
      <c r="AZV102"/>
      <c r="AZW102"/>
      <c r="AZX102"/>
      <c r="AZY102"/>
      <c r="AZZ102"/>
      <c r="BAA102"/>
      <c r="BAB102"/>
      <c r="BAC102"/>
      <c r="BAD102"/>
      <c r="BAE102"/>
      <c r="BAF102"/>
      <c r="BAG102"/>
      <c r="BAH102"/>
      <c r="BAI102"/>
      <c r="BAJ102"/>
      <c r="BAK102"/>
      <c r="BAL102"/>
      <c r="BAM102"/>
      <c r="BAN102"/>
      <c r="BAO102"/>
      <c r="BAP102"/>
      <c r="BAQ102"/>
      <c r="BAR102"/>
      <c r="BAS102"/>
      <c r="BAT102"/>
      <c r="BAU102"/>
      <c r="BAV102"/>
      <c r="BAW102"/>
      <c r="BAX102"/>
      <c r="BAY102"/>
      <c r="BAZ102"/>
      <c r="BBA102"/>
      <c r="BBB102"/>
      <c r="BBC102"/>
      <c r="BBD102"/>
      <c r="BBE102"/>
      <c r="BBF102"/>
      <c r="BBG102"/>
      <c r="BBH102"/>
      <c r="BBI102"/>
      <c r="BBJ102"/>
      <c r="BBK102"/>
      <c r="BBL102"/>
      <c r="BBM102"/>
      <c r="BBN102"/>
      <c r="BBO102"/>
      <c r="BBP102"/>
      <c r="BBQ102"/>
      <c r="BBR102"/>
      <c r="BBS102"/>
      <c r="BBT102"/>
      <c r="BBU102"/>
      <c r="BBV102"/>
      <c r="BBW102"/>
      <c r="BBX102"/>
      <c r="BBY102"/>
      <c r="BBZ102"/>
      <c r="BCA102"/>
      <c r="BCB102"/>
      <c r="BCC102"/>
      <c r="BCD102"/>
      <c r="BCE102"/>
      <c r="BCF102"/>
      <c r="BCG102"/>
      <c r="BCH102"/>
      <c r="BCI102"/>
      <c r="BCJ102"/>
      <c r="BCK102"/>
      <c r="BCL102"/>
      <c r="BCM102"/>
      <c r="BCN102"/>
      <c r="BCO102"/>
      <c r="BCP102"/>
      <c r="BCQ102"/>
      <c r="BCR102"/>
      <c r="BCS102"/>
      <c r="BCT102"/>
      <c r="BCU102"/>
      <c r="BCV102"/>
      <c r="BCW102"/>
      <c r="BCX102"/>
      <c r="BCY102"/>
      <c r="BCZ102"/>
      <c r="BDA102"/>
      <c r="BDB102"/>
      <c r="BDC102"/>
      <c r="BDD102"/>
      <c r="BDE102"/>
      <c r="BDF102"/>
      <c r="BDG102"/>
      <c r="BDH102"/>
      <c r="BDI102"/>
      <c r="BDJ102"/>
      <c r="BDK102"/>
      <c r="BDL102"/>
      <c r="BDM102"/>
      <c r="BDN102"/>
      <c r="BDO102"/>
      <c r="BDP102"/>
      <c r="BDQ102"/>
      <c r="BDR102"/>
      <c r="BDS102"/>
      <c r="BDT102"/>
      <c r="BDU102"/>
      <c r="BDV102"/>
      <c r="BDW102"/>
      <c r="BDX102"/>
      <c r="BDY102"/>
      <c r="BDZ102"/>
      <c r="BEA102"/>
      <c r="BEB102"/>
      <c r="BEC102"/>
      <c r="BED102"/>
      <c r="BEE102"/>
      <c r="BEF102"/>
      <c r="BEG102"/>
      <c r="BEH102"/>
      <c r="BEI102"/>
      <c r="BEJ102"/>
      <c r="BEK102"/>
      <c r="BEL102"/>
      <c r="BEM102"/>
      <c r="BEN102"/>
      <c r="BEO102"/>
      <c r="BEP102"/>
      <c r="BEQ102"/>
      <c r="BER102"/>
      <c r="BES102"/>
      <c r="BET102"/>
      <c r="BEU102"/>
      <c r="BEV102"/>
      <c r="BEW102"/>
      <c r="BEX102"/>
      <c r="BEY102"/>
      <c r="BEZ102"/>
      <c r="BFA102"/>
      <c r="BFB102"/>
      <c r="BFC102"/>
      <c r="BFD102"/>
      <c r="BFE102"/>
      <c r="BFF102"/>
      <c r="BFG102"/>
      <c r="BFH102"/>
      <c r="BFI102"/>
      <c r="BFJ102"/>
      <c r="BFK102"/>
      <c r="BFL102"/>
      <c r="BFM102"/>
      <c r="BFN102"/>
      <c r="BFO102"/>
      <c r="BFP102"/>
      <c r="BFQ102"/>
      <c r="BFR102"/>
      <c r="BFS102"/>
      <c r="BFT102"/>
      <c r="BFU102"/>
      <c r="BFV102"/>
      <c r="BFW102"/>
      <c r="BFX102"/>
      <c r="BFY102"/>
      <c r="BFZ102"/>
      <c r="BGA102"/>
      <c r="BGB102"/>
      <c r="BGC102"/>
      <c r="BGD102"/>
      <c r="BGE102"/>
      <c r="BGF102"/>
      <c r="BGG102"/>
      <c r="BGH102"/>
      <c r="BGI102"/>
      <c r="BGJ102"/>
      <c r="BGK102"/>
      <c r="BGL102"/>
      <c r="BGM102"/>
      <c r="BGN102"/>
      <c r="BGO102"/>
      <c r="BGP102"/>
      <c r="BGQ102"/>
      <c r="BGR102"/>
      <c r="BGS102"/>
      <c r="BGT102"/>
      <c r="BGU102"/>
      <c r="BGV102"/>
      <c r="BGW102"/>
      <c r="BGX102"/>
      <c r="BGY102"/>
      <c r="BGZ102"/>
      <c r="BHA102"/>
      <c r="BHB102"/>
      <c r="BHC102"/>
      <c r="BHD102"/>
      <c r="BHE102"/>
      <c r="BHF102"/>
      <c r="BHG102"/>
      <c r="BHH102"/>
      <c r="BHI102"/>
      <c r="BHJ102"/>
      <c r="BHK102"/>
      <c r="BHL102"/>
      <c r="BHM102"/>
      <c r="BHN102"/>
      <c r="BHO102"/>
      <c r="BHP102"/>
      <c r="BHQ102"/>
      <c r="BHR102"/>
      <c r="BHS102"/>
      <c r="BHT102"/>
      <c r="BHU102"/>
      <c r="BHV102"/>
      <c r="BHW102"/>
      <c r="BHX102"/>
      <c r="BHY102"/>
      <c r="BHZ102"/>
      <c r="BIA102"/>
      <c r="BIB102"/>
      <c r="BIC102"/>
      <c r="BID102"/>
      <c r="BIE102"/>
      <c r="BIF102"/>
      <c r="BIG102"/>
      <c r="BIH102"/>
      <c r="BII102"/>
      <c r="BIJ102"/>
      <c r="BIK102"/>
      <c r="BIL102"/>
      <c r="BIM102"/>
      <c r="BIN102"/>
      <c r="BIO102"/>
      <c r="BIP102"/>
      <c r="BIQ102"/>
      <c r="BIR102"/>
      <c r="BIS102"/>
      <c r="BIT102"/>
      <c r="BIU102"/>
      <c r="BIV102"/>
      <c r="BIW102"/>
      <c r="BIX102"/>
      <c r="BIY102"/>
      <c r="BIZ102"/>
      <c r="BJA102"/>
      <c r="BJB102"/>
      <c r="BJC102"/>
      <c r="BJD102"/>
      <c r="BJE102"/>
      <c r="BJF102"/>
      <c r="BJG102"/>
      <c r="BJH102"/>
      <c r="BJI102"/>
      <c r="BJJ102"/>
      <c r="BJK102"/>
      <c r="BJL102"/>
      <c r="BJM102"/>
      <c r="BJN102"/>
      <c r="BJO102"/>
      <c r="BJP102"/>
      <c r="BJQ102"/>
      <c r="BJR102"/>
      <c r="BJS102"/>
      <c r="BJT102"/>
      <c r="BJU102"/>
      <c r="BJV102"/>
      <c r="BJW102"/>
      <c r="BJX102"/>
      <c r="BJY102"/>
      <c r="BJZ102"/>
      <c r="BKA102"/>
      <c r="BKB102"/>
      <c r="BKC102"/>
      <c r="BKD102"/>
      <c r="BKE102"/>
      <c r="BKF102"/>
      <c r="BKG102"/>
      <c r="BKH102"/>
      <c r="BKI102"/>
      <c r="BKJ102"/>
      <c r="BKK102"/>
      <c r="BKL102"/>
      <c r="BKM102"/>
      <c r="BKN102"/>
      <c r="BKO102"/>
      <c r="BKP102"/>
      <c r="BKQ102"/>
      <c r="BKR102"/>
      <c r="BKS102"/>
      <c r="BKT102"/>
      <c r="BKU102"/>
      <c r="BKV102"/>
      <c r="BKW102"/>
      <c r="BKX102"/>
      <c r="BKY102"/>
      <c r="BKZ102"/>
      <c r="BLA102"/>
      <c r="BLB102"/>
      <c r="BLC102"/>
      <c r="BLD102"/>
      <c r="BLE102"/>
      <c r="BLF102"/>
      <c r="BLG102"/>
      <c r="BLH102"/>
      <c r="BLI102"/>
      <c r="BLJ102"/>
      <c r="BLK102"/>
      <c r="BLL102"/>
      <c r="BLM102"/>
      <c r="BLN102"/>
      <c r="BLO102"/>
      <c r="BLP102"/>
      <c r="BLQ102"/>
      <c r="BLR102"/>
      <c r="BLS102"/>
      <c r="BLT102"/>
      <c r="BLU102"/>
      <c r="BLV102"/>
      <c r="BLW102"/>
      <c r="BLX102"/>
      <c r="BLY102"/>
      <c r="BLZ102"/>
      <c r="BMA102"/>
      <c r="BMB102"/>
      <c r="BMC102"/>
      <c r="BMD102"/>
      <c r="BME102"/>
      <c r="BMF102"/>
      <c r="BMG102"/>
      <c r="BMH102"/>
      <c r="BMI102"/>
      <c r="BMJ102"/>
      <c r="BMK102"/>
      <c r="BML102"/>
      <c r="BMM102"/>
      <c r="BMN102"/>
      <c r="BMO102"/>
      <c r="BMP102"/>
      <c r="BMQ102"/>
      <c r="BMR102"/>
      <c r="BMS102"/>
      <c r="BMT102"/>
      <c r="BMU102"/>
      <c r="BMV102"/>
      <c r="BMW102"/>
      <c r="BMX102"/>
      <c r="BMY102"/>
      <c r="BMZ102"/>
      <c r="BNA102"/>
      <c r="BNB102"/>
      <c r="BNC102"/>
      <c r="BND102"/>
      <c r="BNE102"/>
      <c r="BNF102"/>
      <c r="BNG102"/>
      <c r="BNH102"/>
      <c r="BNI102"/>
      <c r="BNJ102"/>
      <c r="BNK102"/>
      <c r="BNL102"/>
      <c r="BNM102"/>
      <c r="BNN102"/>
      <c r="BNO102"/>
      <c r="BNP102"/>
      <c r="BNQ102"/>
      <c r="BNR102"/>
      <c r="BNS102"/>
      <c r="BNT102"/>
      <c r="BNU102"/>
      <c r="BNV102"/>
      <c r="BNW102"/>
      <c r="BNX102"/>
      <c r="BNY102"/>
      <c r="BNZ102"/>
      <c r="BOA102"/>
      <c r="BOB102"/>
      <c r="BOC102"/>
      <c r="BOD102"/>
      <c r="BOE102"/>
      <c r="BOF102"/>
      <c r="BOG102"/>
      <c r="BOH102"/>
      <c r="BOI102"/>
      <c r="BOJ102"/>
      <c r="BOK102"/>
      <c r="BOL102"/>
      <c r="BOM102"/>
      <c r="BON102"/>
      <c r="BOO102"/>
      <c r="BOP102"/>
      <c r="BOQ102"/>
      <c r="BOR102"/>
      <c r="BOS102"/>
      <c r="BOT102"/>
      <c r="BOU102"/>
      <c r="BOV102"/>
      <c r="BOW102"/>
      <c r="BOX102"/>
      <c r="BOY102"/>
      <c r="BOZ102"/>
      <c r="BPA102"/>
      <c r="BPB102"/>
      <c r="BPC102"/>
      <c r="BPD102"/>
      <c r="BPE102"/>
      <c r="BPF102"/>
      <c r="BPG102"/>
      <c r="BPH102"/>
      <c r="BPI102"/>
      <c r="BPJ102"/>
      <c r="BPK102"/>
      <c r="BPL102"/>
      <c r="BPM102"/>
      <c r="BPN102"/>
      <c r="BPO102"/>
      <c r="BPP102"/>
      <c r="BPQ102"/>
      <c r="BPR102"/>
      <c r="BPS102"/>
      <c r="BPT102"/>
      <c r="BPU102"/>
      <c r="BPV102"/>
      <c r="BPW102"/>
      <c r="BPX102"/>
      <c r="BPY102"/>
      <c r="BPZ102"/>
      <c r="BQA102"/>
      <c r="BQB102"/>
      <c r="BQC102"/>
      <c r="BQD102"/>
      <c r="BQE102"/>
      <c r="BQF102"/>
      <c r="BQG102"/>
      <c r="BQH102"/>
      <c r="BQI102"/>
      <c r="BQJ102"/>
      <c r="BQK102"/>
      <c r="BQL102"/>
      <c r="BQM102"/>
      <c r="BQN102"/>
      <c r="BQO102"/>
      <c r="BQP102"/>
      <c r="BQQ102"/>
      <c r="BQR102"/>
      <c r="BQS102"/>
      <c r="BQT102"/>
      <c r="BQU102"/>
      <c r="BQV102"/>
      <c r="BQW102"/>
      <c r="BQX102"/>
      <c r="BQY102"/>
      <c r="BQZ102"/>
      <c r="BRA102"/>
      <c r="BRB102"/>
      <c r="BRC102"/>
      <c r="BRD102"/>
      <c r="BRE102"/>
      <c r="BRF102"/>
      <c r="BRG102"/>
      <c r="BRH102"/>
      <c r="BRI102"/>
      <c r="BRJ102"/>
      <c r="BRK102"/>
      <c r="BRL102"/>
      <c r="BRM102"/>
      <c r="BRN102"/>
      <c r="BRO102"/>
      <c r="BRP102"/>
      <c r="BRQ102"/>
      <c r="BRR102"/>
      <c r="BRS102"/>
      <c r="BRT102"/>
      <c r="BRU102"/>
      <c r="BRV102"/>
      <c r="BRW102"/>
      <c r="BRX102"/>
      <c r="BRY102"/>
      <c r="BRZ102"/>
      <c r="BSA102"/>
      <c r="BSB102"/>
      <c r="BSC102"/>
      <c r="BSD102"/>
      <c r="BSE102"/>
      <c r="BSF102"/>
      <c r="BSG102"/>
      <c r="BSH102"/>
      <c r="BSI102"/>
      <c r="BSJ102"/>
      <c r="BSK102"/>
      <c r="BSL102"/>
      <c r="BSM102"/>
      <c r="BSN102"/>
      <c r="BSO102"/>
      <c r="BSP102"/>
      <c r="BSQ102"/>
      <c r="BSR102"/>
      <c r="BSS102"/>
      <c r="BST102"/>
      <c r="BSU102"/>
      <c r="BSV102"/>
      <c r="BSW102"/>
      <c r="BSX102"/>
      <c r="BSY102"/>
      <c r="BSZ102"/>
      <c r="BTA102"/>
      <c r="BTB102"/>
      <c r="BTC102"/>
      <c r="BTD102"/>
      <c r="BTE102"/>
      <c r="BTF102"/>
      <c r="BTG102"/>
      <c r="BTH102"/>
      <c r="BTI102"/>
      <c r="BTJ102"/>
      <c r="BTK102"/>
      <c r="BTL102"/>
      <c r="BTM102"/>
      <c r="BTN102"/>
      <c r="BTO102"/>
      <c r="BTP102"/>
      <c r="BTQ102"/>
      <c r="BTR102"/>
      <c r="BTS102"/>
      <c r="BTT102"/>
      <c r="BTU102"/>
      <c r="BTV102"/>
      <c r="BTW102"/>
      <c r="BTX102"/>
      <c r="BTY102"/>
      <c r="BTZ102"/>
      <c r="BUA102"/>
      <c r="BUB102"/>
      <c r="BUC102"/>
      <c r="BUD102"/>
      <c r="BUE102"/>
      <c r="BUF102"/>
      <c r="BUG102"/>
      <c r="BUH102"/>
      <c r="BUI102"/>
      <c r="BUJ102"/>
      <c r="BUK102"/>
      <c r="BUL102"/>
      <c r="BUM102"/>
      <c r="BUN102"/>
      <c r="BUO102"/>
      <c r="BUP102"/>
      <c r="BUQ102"/>
      <c r="BUR102"/>
      <c r="BUS102"/>
      <c r="BUT102"/>
      <c r="BUU102"/>
      <c r="BUV102"/>
      <c r="BUW102"/>
      <c r="BUX102"/>
      <c r="BUY102"/>
      <c r="BUZ102"/>
      <c r="BVA102"/>
      <c r="BVB102"/>
      <c r="BVC102"/>
      <c r="BVD102"/>
      <c r="BVE102"/>
      <c r="BVF102"/>
      <c r="BVG102"/>
      <c r="BVH102"/>
      <c r="BVI102"/>
      <c r="BVJ102"/>
      <c r="BVK102"/>
      <c r="BVL102"/>
      <c r="BVM102"/>
      <c r="BVN102"/>
      <c r="BVO102"/>
      <c r="BVP102"/>
      <c r="BVQ102"/>
      <c r="BVR102"/>
      <c r="BVS102"/>
      <c r="BVT102"/>
      <c r="BVU102"/>
      <c r="BVV102"/>
      <c r="BVW102"/>
      <c r="BVX102"/>
      <c r="BVY102"/>
      <c r="BVZ102"/>
      <c r="BWA102"/>
      <c r="BWB102"/>
      <c r="BWC102"/>
      <c r="BWD102"/>
      <c r="BWE102"/>
      <c r="BWF102"/>
      <c r="BWG102"/>
      <c r="BWH102"/>
      <c r="BWI102"/>
      <c r="BWJ102"/>
      <c r="BWK102"/>
      <c r="BWL102"/>
      <c r="BWM102"/>
      <c r="BWN102"/>
      <c r="BWO102"/>
      <c r="BWP102"/>
      <c r="BWQ102"/>
      <c r="BWR102"/>
      <c r="BWS102"/>
      <c r="BWT102"/>
      <c r="BWU102"/>
      <c r="BWV102"/>
      <c r="BWW102"/>
      <c r="BWX102"/>
      <c r="BWY102"/>
      <c r="BWZ102"/>
      <c r="BXA102"/>
      <c r="BXB102"/>
      <c r="BXC102"/>
      <c r="BXD102"/>
      <c r="BXE102"/>
      <c r="BXF102"/>
      <c r="BXG102"/>
      <c r="BXH102"/>
      <c r="BXI102"/>
      <c r="BXJ102"/>
      <c r="BXK102"/>
      <c r="BXL102"/>
      <c r="BXM102"/>
      <c r="BXN102"/>
      <c r="BXO102"/>
      <c r="BXP102"/>
      <c r="BXQ102"/>
      <c r="BXR102"/>
      <c r="BXS102"/>
      <c r="BXT102"/>
      <c r="BXU102"/>
      <c r="BXV102"/>
      <c r="BXW102"/>
      <c r="BXX102"/>
      <c r="BXY102"/>
      <c r="BXZ102"/>
      <c r="BYA102"/>
      <c r="BYB102"/>
      <c r="BYC102"/>
      <c r="BYD102"/>
      <c r="BYE102"/>
      <c r="BYF102"/>
      <c r="BYG102"/>
      <c r="BYH102"/>
      <c r="BYI102"/>
      <c r="BYJ102"/>
      <c r="BYK102"/>
      <c r="BYL102"/>
      <c r="BYM102"/>
      <c r="BYN102"/>
      <c r="BYO102"/>
      <c r="BYP102"/>
      <c r="BYQ102"/>
      <c r="BYR102"/>
      <c r="BYS102"/>
      <c r="BYT102"/>
      <c r="BYU102"/>
      <c r="BYV102"/>
      <c r="BYW102"/>
      <c r="BYX102"/>
      <c r="BYY102"/>
      <c r="BYZ102"/>
      <c r="BZA102"/>
      <c r="BZB102"/>
      <c r="BZC102"/>
      <c r="BZD102"/>
      <c r="BZE102"/>
      <c r="BZF102"/>
      <c r="BZG102"/>
      <c r="BZH102"/>
      <c r="BZI102"/>
      <c r="BZJ102"/>
      <c r="BZK102"/>
      <c r="BZL102"/>
      <c r="BZM102"/>
      <c r="BZN102"/>
      <c r="BZO102"/>
      <c r="BZP102"/>
      <c r="BZQ102"/>
      <c r="BZR102"/>
      <c r="BZS102"/>
      <c r="BZT102"/>
      <c r="BZU102"/>
      <c r="BZV102"/>
      <c r="BZW102"/>
      <c r="BZX102"/>
      <c r="BZY102"/>
      <c r="BZZ102"/>
      <c r="CAA102"/>
      <c r="CAB102"/>
      <c r="CAC102"/>
      <c r="CAD102"/>
      <c r="CAE102"/>
      <c r="CAF102"/>
      <c r="CAG102"/>
      <c r="CAH102"/>
      <c r="CAI102"/>
      <c r="CAJ102"/>
      <c r="CAK102"/>
      <c r="CAL102"/>
      <c r="CAM102"/>
      <c r="CAN102"/>
      <c r="CAO102"/>
      <c r="CAP102"/>
      <c r="CAQ102"/>
      <c r="CAR102"/>
      <c r="CAS102"/>
      <c r="CAT102"/>
      <c r="CAU102"/>
      <c r="CAV102"/>
      <c r="CAW102"/>
      <c r="CAX102"/>
      <c r="CAY102"/>
      <c r="CAZ102"/>
      <c r="CBA102"/>
      <c r="CBB102"/>
      <c r="CBC102"/>
      <c r="CBD102"/>
      <c r="CBE102"/>
      <c r="CBF102"/>
      <c r="CBG102"/>
      <c r="CBH102"/>
      <c r="CBI102"/>
      <c r="CBJ102"/>
      <c r="CBK102"/>
      <c r="CBL102"/>
      <c r="CBM102"/>
      <c r="CBN102"/>
      <c r="CBO102"/>
      <c r="CBP102"/>
      <c r="CBQ102"/>
      <c r="CBR102"/>
      <c r="CBS102"/>
      <c r="CBT102"/>
      <c r="CBU102"/>
      <c r="CBV102"/>
      <c r="CBW102"/>
      <c r="CBX102"/>
      <c r="CBY102"/>
      <c r="CBZ102"/>
      <c r="CCA102"/>
      <c r="CCB102"/>
      <c r="CCC102"/>
      <c r="CCD102"/>
      <c r="CCE102"/>
      <c r="CCF102"/>
      <c r="CCG102"/>
      <c r="CCH102"/>
      <c r="CCI102"/>
      <c r="CCJ102"/>
      <c r="CCK102"/>
      <c r="CCL102"/>
      <c r="CCM102"/>
      <c r="CCN102"/>
      <c r="CCO102"/>
      <c r="CCP102"/>
      <c r="CCQ102"/>
      <c r="CCR102"/>
      <c r="CCS102"/>
      <c r="CCT102"/>
      <c r="CCU102"/>
      <c r="CCV102"/>
      <c r="CCW102"/>
      <c r="CCX102"/>
      <c r="CCY102"/>
      <c r="CCZ102"/>
      <c r="CDA102"/>
      <c r="CDB102"/>
      <c r="CDC102"/>
      <c r="CDD102"/>
      <c r="CDE102"/>
      <c r="CDF102"/>
      <c r="CDG102"/>
      <c r="CDH102"/>
      <c r="CDI102"/>
      <c r="CDJ102"/>
      <c r="CDK102"/>
      <c r="CDL102"/>
      <c r="CDM102"/>
      <c r="CDN102"/>
      <c r="CDO102"/>
      <c r="CDP102"/>
      <c r="CDQ102"/>
      <c r="CDR102"/>
      <c r="CDS102"/>
      <c r="CDT102"/>
      <c r="CDU102"/>
      <c r="CDV102"/>
      <c r="CDW102"/>
      <c r="CDX102"/>
      <c r="CDY102"/>
      <c r="CDZ102"/>
      <c r="CEA102"/>
      <c r="CEB102"/>
      <c r="CEC102"/>
      <c r="CED102"/>
      <c r="CEE102"/>
      <c r="CEF102"/>
      <c r="CEG102"/>
      <c r="CEH102"/>
      <c r="CEI102"/>
      <c r="CEJ102"/>
      <c r="CEK102"/>
      <c r="CEL102"/>
      <c r="CEM102"/>
      <c r="CEN102"/>
      <c r="CEO102"/>
      <c r="CEP102"/>
      <c r="CEQ102"/>
      <c r="CER102"/>
      <c r="CES102"/>
      <c r="CET102"/>
      <c r="CEU102"/>
      <c r="CEV102"/>
      <c r="CEW102"/>
      <c r="CEX102"/>
      <c r="CEY102"/>
      <c r="CEZ102"/>
      <c r="CFA102"/>
      <c r="CFB102"/>
      <c r="CFC102"/>
      <c r="CFD102"/>
      <c r="CFE102"/>
      <c r="CFF102"/>
      <c r="CFG102"/>
      <c r="CFH102"/>
      <c r="CFI102"/>
      <c r="CFJ102"/>
      <c r="CFK102"/>
      <c r="CFL102"/>
      <c r="CFM102"/>
      <c r="CFN102"/>
      <c r="CFO102"/>
      <c r="CFP102"/>
      <c r="CFQ102"/>
      <c r="CFR102"/>
      <c r="CFS102"/>
      <c r="CFT102"/>
      <c r="CFU102"/>
      <c r="CFV102"/>
      <c r="CFW102"/>
      <c r="CFX102"/>
      <c r="CFY102"/>
      <c r="CFZ102"/>
      <c r="CGA102"/>
      <c r="CGB102"/>
      <c r="CGC102"/>
      <c r="CGD102"/>
      <c r="CGE102"/>
      <c r="CGF102"/>
      <c r="CGG102"/>
      <c r="CGH102"/>
      <c r="CGI102"/>
      <c r="CGJ102"/>
      <c r="CGK102"/>
      <c r="CGL102"/>
      <c r="CGM102"/>
      <c r="CGN102"/>
      <c r="CGO102"/>
      <c r="CGP102"/>
      <c r="CGQ102"/>
      <c r="CGR102"/>
      <c r="CGS102"/>
      <c r="CGT102"/>
      <c r="CGU102"/>
      <c r="CGV102"/>
      <c r="CGW102"/>
      <c r="CGX102"/>
      <c r="CGY102"/>
      <c r="CGZ102"/>
      <c r="CHA102"/>
      <c r="CHB102"/>
      <c r="CHC102"/>
      <c r="CHD102"/>
      <c r="CHE102"/>
      <c r="CHF102"/>
      <c r="CHG102"/>
      <c r="CHH102"/>
      <c r="CHI102"/>
      <c r="CHJ102"/>
      <c r="CHK102"/>
      <c r="CHL102"/>
      <c r="CHM102"/>
      <c r="CHN102"/>
      <c r="CHO102"/>
      <c r="CHP102"/>
      <c r="CHQ102"/>
      <c r="CHR102"/>
      <c r="CHS102"/>
      <c r="CHT102"/>
      <c r="CHU102"/>
      <c r="CHV102"/>
      <c r="CHW102"/>
      <c r="CHX102"/>
      <c r="CHY102"/>
      <c r="CHZ102"/>
      <c r="CIA102"/>
      <c r="CIB102"/>
      <c r="CIC102"/>
      <c r="CID102"/>
      <c r="CIE102"/>
      <c r="CIF102"/>
      <c r="CIG102"/>
      <c r="CIH102"/>
      <c r="CII102"/>
      <c r="CIJ102"/>
      <c r="CIK102"/>
      <c r="CIL102"/>
      <c r="CIM102"/>
      <c r="CIN102"/>
      <c r="CIO102"/>
      <c r="CIP102"/>
      <c r="CIQ102"/>
      <c r="CIR102"/>
      <c r="CIS102"/>
      <c r="CIT102"/>
      <c r="CIU102"/>
      <c r="CIV102"/>
      <c r="CIW102"/>
      <c r="CIX102"/>
      <c r="CIY102"/>
      <c r="CIZ102"/>
      <c r="CJA102"/>
      <c r="CJB102"/>
      <c r="CJC102"/>
      <c r="CJD102"/>
      <c r="CJE102"/>
      <c r="CJF102"/>
      <c r="CJG102"/>
      <c r="CJH102"/>
      <c r="CJI102"/>
      <c r="CJJ102"/>
      <c r="CJK102"/>
      <c r="CJL102"/>
      <c r="CJM102"/>
      <c r="CJN102"/>
      <c r="CJO102"/>
      <c r="CJP102"/>
      <c r="CJQ102"/>
      <c r="CJR102"/>
      <c r="CJS102"/>
      <c r="CJT102"/>
      <c r="CJU102"/>
      <c r="CJV102"/>
      <c r="CJW102"/>
      <c r="CJX102"/>
      <c r="CJY102"/>
      <c r="CJZ102"/>
      <c r="CKA102"/>
      <c r="CKB102"/>
      <c r="CKC102"/>
      <c r="CKD102"/>
      <c r="CKE102"/>
      <c r="CKF102"/>
      <c r="CKG102"/>
      <c r="CKH102"/>
      <c r="CKI102"/>
      <c r="CKJ102"/>
      <c r="CKK102"/>
      <c r="CKL102"/>
      <c r="CKM102"/>
      <c r="CKN102"/>
      <c r="CKO102"/>
      <c r="CKP102"/>
      <c r="CKQ102"/>
      <c r="CKR102"/>
      <c r="CKS102"/>
      <c r="CKT102"/>
      <c r="CKU102"/>
      <c r="CKV102"/>
      <c r="CKW102"/>
      <c r="CKX102"/>
      <c r="CKY102"/>
      <c r="CKZ102"/>
      <c r="CLA102"/>
      <c r="CLB102"/>
      <c r="CLC102"/>
      <c r="CLD102"/>
      <c r="CLE102"/>
      <c r="CLF102"/>
      <c r="CLG102"/>
      <c r="CLH102"/>
      <c r="CLI102"/>
      <c r="CLJ102"/>
      <c r="CLK102"/>
      <c r="CLL102"/>
      <c r="CLM102"/>
      <c r="CLN102"/>
      <c r="CLO102"/>
      <c r="CLP102"/>
      <c r="CLQ102"/>
      <c r="CLR102"/>
      <c r="CLS102"/>
      <c r="CLT102"/>
      <c r="CLU102"/>
      <c r="CLV102"/>
      <c r="CLW102"/>
      <c r="CLX102"/>
      <c r="CLY102"/>
      <c r="CLZ102"/>
      <c r="CMA102"/>
      <c r="CMB102"/>
      <c r="CMC102"/>
      <c r="CMD102"/>
      <c r="CME102"/>
      <c r="CMF102"/>
      <c r="CMG102"/>
      <c r="CMH102"/>
      <c r="CMI102"/>
      <c r="CMJ102"/>
      <c r="CMK102"/>
      <c r="CML102"/>
      <c r="CMM102"/>
      <c r="CMN102"/>
      <c r="CMO102"/>
      <c r="CMP102"/>
      <c r="CMQ102"/>
      <c r="CMR102"/>
      <c r="CMS102"/>
      <c r="CMT102"/>
      <c r="CMU102"/>
      <c r="CMV102"/>
      <c r="CMW102"/>
      <c r="CMX102"/>
      <c r="CMY102"/>
      <c r="CMZ102"/>
      <c r="CNA102"/>
      <c r="CNB102"/>
      <c r="CNC102"/>
      <c r="CND102"/>
      <c r="CNE102"/>
      <c r="CNF102"/>
      <c r="CNG102"/>
      <c r="CNH102"/>
      <c r="CNI102"/>
      <c r="CNJ102"/>
      <c r="CNK102"/>
      <c r="CNL102"/>
      <c r="CNM102"/>
      <c r="CNN102"/>
      <c r="CNO102"/>
      <c r="CNP102"/>
      <c r="CNQ102"/>
      <c r="CNR102"/>
      <c r="CNS102"/>
      <c r="CNT102"/>
      <c r="CNU102"/>
      <c r="CNV102"/>
      <c r="CNW102"/>
      <c r="CNX102"/>
      <c r="CNY102"/>
      <c r="CNZ102"/>
      <c r="COA102"/>
      <c r="COB102"/>
      <c r="COC102"/>
      <c r="COD102"/>
      <c r="COE102"/>
      <c r="COF102"/>
      <c r="COG102"/>
      <c r="COH102"/>
      <c r="COI102"/>
      <c r="COJ102"/>
      <c r="COK102"/>
      <c r="COL102"/>
      <c r="COM102"/>
      <c r="CON102"/>
      <c r="COO102"/>
      <c r="COP102"/>
      <c r="COQ102"/>
      <c r="COR102"/>
      <c r="COS102"/>
      <c r="COT102"/>
      <c r="COU102"/>
      <c r="COV102"/>
      <c r="COW102"/>
      <c r="COX102"/>
      <c r="COY102"/>
      <c r="COZ102"/>
      <c r="CPA102"/>
      <c r="CPB102"/>
      <c r="CPC102"/>
      <c r="CPD102"/>
      <c r="CPE102"/>
      <c r="CPF102"/>
      <c r="CPG102"/>
      <c r="CPH102"/>
      <c r="CPI102"/>
      <c r="CPJ102"/>
      <c r="CPK102"/>
      <c r="CPL102"/>
      <c r="CPM102"/>
      <c r="CPN102"/>
      <c r="CPO102"/>
      <c r="CPP102"/>
      <c r="CPQ102"/>
      <c r="CPR102"/>
      <c r="CPS102"/>
      <c r="CPT102"/>
      <c r="CPU102"/>
      <c r="CPV102"/>
      <c r="CPW102"/>
      <c r="CPX102"/>
      <c r="CPY102"/>
      <c r="CPZ102"/>
      <c r="CQA102"/>
      <c r="CQB102"/>
      <c r="CQC102"/>
      <c r="CQD102"/>
      <c r="CQE102"/>
      <c r="CQF102"/>
      <c r="CQG102"/>
      <c r="CQH102"/>
      <c r="CQI102"/>
      <c r="CQJ102"/>
      <c r="CQK102"/>
      <c r="CQL102"/>
      <c r="CQM102"/>
      <c r="CQN102"/>
      <c r="CQO102"/>
      <c r="CQP102"/>
      <c r="CQQ102"/>
      <c r="CQR102"/>
      <c r="CQS102"/>
      <c r="CQT102"/>
      <c r="CQU102"/>
      <c r="CQV102"/>
      <c r="CQW102"/>
      <c r="CQX102"/>
      <c r="CQY102"/>
      <c r="CQZ102"/>
      <c r="CRA102"/>
      <c r="CRB102"/>
      <c r="CRC102"/>
      <c r="CRD102"/>
      <c r="CRE102"/>
      <c r="CRF102"/>
      <c r="CRG102"/>
      <c r="CRH102"/>
      <c r="CRI102"/>
    </row>
    <row r="103" spans="1:2505" s="28" customFormat="1" ht="18" customHeight="1" x14ac:dyDescent="0.25">
      <c r="A103" s="13"/>
      <c r="B103" s="369"/>
      <c r="C103" s="59" t="s">
        <v>16</v>
      </c>
      <c r="D103" s="83">
        <v>0</v>
      </c>
      <c r="E103" s="83">
        <v>0</v>
      </c>
      <c r="F103" s="13"/>
      <c r="G103" s="369"/>
      <c r="H103" s="59" t="s">
        <v>16</v>
      </c>
      <c r="I103" s="78">
        <v>5.0212400000035862</v>
      </c>
      <c r="J103" s="78">
        <f t="shared" si="27"/>
        <v>5.0212400000035862</v>
      </c>
      <c r="K103" s="78">
        <f t="shared" si="11"/>
        <v>5.0212400000035862</v>
      </c>
      <c r="L103"/>
      <c r="M103" s="78">
        <v>7.1731999999282676</v>
      </c>
      <c r="N103" s="74">
        <f t="shared" si="22"/>
        <v>7.1731999999282676</v>
      </c>
      <c r="O103" s="74">
        <f t="shared" si="23"/>
        <v>7.1731999999282676</v>
      </c>
      <c r="P103" s="33">
        <f t="shared" si="24"/>
        <v>2745</v>
      </c>
      <c r="Q103" s="33" t="e">
        <f t="shared" si="24"/>
        <v>#REF!</v>
      </c>
      <c r="R103" s="33" t="e">
        <f t="shared" si="24"/>
        <v>#REF!</v>
      </c>
      <c r="S103"/>
      <c r="T103"/>
      <c r="U103">
        <f t="shared" si="25"/>
        <v>0</v>
      </c>
      <c r="V103">
        <f t="shared" si="26"/>
        <v>0</v>
      </c>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c r="AKY103"/>
      <c r="AKZ103"/>
      <c r="ALA103"/>
      <c r="ALB103"/>
      <c r="ALC103"/>
      <c r="ALD103"/>
      <c r="ALE103"/>
      <c r="ALF103"/>
      <c r="ALG103"/>
      <c r="ALH103"/>
      <c r="ALI103"/>
      <c r="ALJ103"/>
      <c r="ALK103"/>
      <c r="ALL103"/>
      <c r="ALM103"/>
      <c r="ALN103"/>
      <c r="ALO103"/>
      <c r="ALP103"/>
      <c r="ALQ103"/>
      <c r="ALR103"/>
      <c r="ALS103"/>
      <c r="ALT103"/>
      <c r="ALU103"/>
      <c r="ALV103"/>
      <c r="ALW103"/>
      <c r="ALX103"/>
      <c r="ALY103"/>
      <c r="ALZ103"/>
      <c r="AMA103"/>
      <c r="AMB103"/>
      <c r="AMC103"/>
      <c r="AMD103"/>
      <c r="AME103"/>
      <c r="AMF103"/>
      <c r="AMG103"/>
      <c r="AMH103"/>
      <c r="AMI103"/>
      <c r="AMJ103"/>
      <c r="AMK103"/>
      <c r="AML103"/>
      <c r="AMM103"/>
      <c r="AMN103"/>
      <c r="AMO103"/>
      <c r="AMP103"/>
      <c r="AMQ103"/>
      <c r="AMR103"/>
      <c r="AMS103"/>
      <c r="AMT103"/>
      <c r="AMU103"/>
      <c r="AMV103"/>
      <c r="AMW103"/>
      <c r="AMX103"/>
      <c r="AMY103"/>
      <c r="AMZ103"/>
      <c r="ANA103"/>
      <c r="ANB103"/>
      <c r="ANC103"/>
      <c r="AND103"/>
      <c r="ANE103"/>
      <c r="ANF103"/>
      <c r="ANG103"/>
      <c r="ANH103"/>
      <c r="ANI103"/>
      <c r="ANJ103"/>
      <c r="ANK103"/>
      <c r="ANL103"/>
      <c r="ANM103"/>
      <c r="ANN103"/>
      <c r="ANO103"/>
      <c r="ANP103"/>
      <c r="ANQ103"/>
      <c r="ANR103"/>
      <c r="ANS103"/>
      <c r="ANT103"/>
      <c r="ANU103"/>
      <c r="ANV103"/>
      <c r="ANW103"/>
      <c r="ANX103"/>
      <c r="ANY103"/>
      <c r="ANZ103"/>
      <c r="AOA103"/>
      <c r="AOB103"/>
      <c r="AOC103"/>
      <c r="AOD103"/>
      <c r="AOE103"/>
      <c r="AOF103"/>
      <c r="AOG103"/>
      <c r="AOH103"/>
      <c r="AOI103"/>
      <c r="AOJ103"/>
      <c r="AOK103"/>
      <c r="AOL103"/>
      <c r="AOM103"/>
      <c r="AON103"/>
      <c r="AOO103"/>
      <c r="AOP103"/>
      <c r="AOQ103"/>
      <c r="AOR103"/>
      <c r="AOS103"/>
      <c r="AOT103"/>
      <c r="AOU103"/>
      <c r="AOV103"/>
      <c r="AOW103"/>
      <c r="AOX103"/>
      <c r="AOY103"/>
      <c r="AOZ103"/>
      <c r="APA103"/>
      <c r="APB103"/>
      <c r="APC103"/>
      <c r="APD103"/>
      <c r="APE103"/>
      <c r="APF103"/>
      <c r="APG103"/>
      <c r="APH103"/>
      <c r="API103"/>
      <c r="APJ103"/>
      <c r="APK103"/>
      <c r="APL103"/>
      <c r="APM103"/>
      <c r="APN103"/>
      <c r="APO103"/>
      <c r="APP103"/>
      <c r="APQ103"/>
      <c r="APR103"/>
      <c r="APS103"/>
      <c r="APT103"/>
      <c r="APU103"/>
      <c r="APV103"/>
      <c r="APW103"/>
      <c r="APX103"/>
      <c r="APY103"/>
      <c r="APZ103"/>
      <c r="AQA103"/>
      <c r="AQB103"/>
      <c r="AQC103"/>
      <c r="AQD103"/>
      <c r="AQE103"/>
      <c r="AQF103"/>
      <c r="AQG103"/>
      <c r="AQH103"/>
      <c r="AQI103"/>
      <c r="AQJ103"/>
      <c r="AQK103"/>
      <c r="AQL103"/>
      <c r="AQM103"/>
      <c r="AQN103"/>
      <c r="AQO103"/>
      <c r="AQP103"/>
      <c r="AQQ103"/>
      <c r="AQR103"/>
      <c r="AQS103"/>
      <c r="AQT103"/>
      <c r="AQU103"/>
      <c r="AQV103"/>
      <c r="AQW103"/>
      <c r="AQX103"/>
      <c r="AQY103"/>
      <c r="AQZ103"/>
      <c r="ARA103"/>
      <c r="ARB103"/>
      <c r="ARC103"/>
      <c r="ARD103"/>
      <c r="ARE103"/>
      <c r="ARF103"/>
      <c r="ARG103"/>
      <c r="ARH103"/>
      <c r="ARI103"/>
      <c r="ARJ103"/>
      <c r="ARK103"/>
      <c r="ARL103"/>
      <c r="ARM103"/>
      <c r="ARN103"/>
      <c r="ARO103"/>
      <c r="ARP103"/>
      <c r="ARQ103"/>
      <c r="ARR103"/>
      <c r="ARS103"/>
      <c r="ART103"/>
      <c r="ARU103"/>
      <c r="ARV103"/>
      <c r="ARW103"/>
      <c r="ARX103"/>
      <c r="ARY103"/>
      <c r="ARZ103"/>
      <c r="ASA103"/>
      <c r="ASB103"/>
      <c r="ASC103"/>
      <c r="ASD103"/>
      <c r="ASE103"/>
      <c r="ASF103"/>
      <c r="ASG103"/>
      <c r="ASH103"/>
      <c r="ASI103"/>
      <c r="ASJ103"/>
      <c r="ASK103"/>
      <c r="ASL103"/>
      <c r="ASM103"/>
      <c r="ASN103"/>
      <c r="ASO103"/>
      <c r="ASP103"/>
      <c r="ASQ103"/>
      <c r="ASR103"/>
      <c r="ASS103"/>
      <c r="AST103"/>
      <c r="ASU103"/>
      <c r="ASV103"/>
      <c r="ASW103"/>
      <c r="ASX103"/>
      <c r="ASY103"/>
      <c r="ASZ103"/>
      <c r="ATA103"/>
      <c r="ATB103"/>
      <c r="ATC103"/>
      <c r="ATD103"/>
      <c r="ATE103"/>
      <c r="ATF103"/>
      <c r="ATG103"/>
      <c r="ATH103"/>
      <c r="ATI103"/>
      <c r="ATJ103"/>
      <c r="ATK103"/>
      <c r="ATL103"/>
      <c r="ATM103"/>
      <c r="ATN103"/>
      <c r="ATO103"/>
      <c r="ATP103"/>
      <c r="ATQ103"/>
      <c r="ATR103"/>
      <c r="ATS103"/>
      <c r="ATT103"/>
      <c r="ATU103"/>
      <c r="ATV103"/>
      <c r="ATW103"/>
      <c r="ATX103"/>
      <c r="ATY103"/>
      <c r="ATZ103"/>
      <c r="AUA103"/>
      <c r="AUB103"/>
      <c r="AUC103"/>
      <c r="AUD103"/>
      <c r="AUE103"/>
      <c r="AUF103"/>
      <c r="AUG103"/>
      <c r="AUH103"/>
      <c r="AUI103"/>
      <c r="AUJ103"/>
      <c r="AUK103"/>
      <c r="AUL103"/>
      <c r="AUM103"/>
      <c r="AUN103"/>
      <c r="AUO103"/>
      <c r="AUP103"/>
      <c r="AUQ103"/>
      <c r="AUR103"/>
      <c r="AUS103"/>
      <c r="AUT103"/>
      <c r="AUU103"/>
      <c r="AUV103"/>
      <c r="AUW103"/>
      <c r="AUX103"/>
      <c r="AUY103"/>
      <c r="AUZ103"/>
      <c r="AVA103"/>
      <c r="AVB103"/>
      <c r="AVC103"/>
      <c r="AVD103"/>
      <c r="AVE103"/>
      <c r="AVF103"/>
      <c r="AVG103"/>
      <c r="AVH103"/>
      <c r="AVI103"/>
      <c r="AVJ103"/>
      <c r="AVK103"/>
      <c r="AVL103"/>
      <c r="AVM103"/>
      <c r="AVN103"/>
      <c r="AVO103"/>
      <c r="AVP103"/>
      <c r="AVQ103"/>
      <c r="AVR103"/>
      <c r="AVS103"/>
      <c r="AVT103"/>
      <c r="AVU103"/>
      <c r="AVV103"/>
      <c r="AVW103"/>
      <c r="AVX103"/>
      <c r="AVY103"/>
      <c r="AVZ103"/>
      <c r="AWA103"/>
      <c r="AWB103"/>
      <c r="AWC103"/>
      <c r="AWD103"/>
      <c r="AWE103"/>
      <c r="AWF103"/>
      <c r="AWG103"/>
      <c r="AWH103"/>
      <c r="AWI103"/>
      <c r="AWJ103"/>
      <c r="AWK103"/>
      <c r="AWL103"/>
      <c r="AWM103"/>
      <c r="AWN103"/>
      <c r="AWO103"/>
      <c r="AWP103"/>
      <c r="AWQ103"/>
      <c r="AWR103"/>
      <c r="AWS103"/>
      <c r="AWT103"/>
      <c r="AWU103"/>
      <c r="AWV103"/>
      <c r="AWW103"/>
      <c r="AWX103"/>
      <c r="AWY103"/>
      <c r="AWZ103"/>
      <c r="AXA103"/>
      <c r="AXB103"/>
      <c r="AXC103"/>
      <c r="AXD103"/>
      <c r="AXE103"/>
      <c r="AXF103"/>
      <c r="AXG103"/>
      <c r="AXH103"/>
      <c r="AXI103"/>
      <c r="AXJ103"/>
      <c r="AXK103"/>
      <c r="AXL103"/>
      <c r="AXM103"/>
      <c r="AXN103"/>
      <c r="AXO103"/>
      <c r="AXP103"/>
      <c r="AXQ103"/>
      <c r="AXR103"/>
      <c r="AXS103"/>
      <c r="AXT103"/>
      <c r="AXU103"/>
      <c r="AXV103"/>
      <c r="AXW103"/>
      <c r="AXX103"/>
      <c r="AXY103"/>
      <c r="AXZ103"/>
      <c r="AYA103"/>
      <c r="AYB103"/>
      <c r="AYC103"/>
      <c r="AYD103"/>
      <c r="AYE103"/>
      <c r="AYF103"/>
      <c r="AYG103"/>
      <c r="AYH103"/>
      <c r="AYI103"/>
      <c r="AYJ103"/>
      <c r="AYK103"/>
      <c r="AYL103"/>
      <c r="AYM103"/>
      <c r="AYN103"/>
      <c r="AYO103"/>
      <c r="AYP103"/>
      <c r="AYQ103"/>
      <c r="AYR103"/>
      <c r="AYS103"/>
      <c r="AYT103"/>
      <c r="AYU103"/>
      <c r="AYV103"/>
      <c r="AYW103"/>
      <c r="AYX103"/>
      <c r="AYY103"/>
      <c r="AYZ103"/>
      <c r="AZA103"/>
      <c r="AZB103"/>
      <c r="AZC103"/>
      <c r="AZD103"/>
      <c r="AZE103"/>
      <c r="AZF103"/>
      <c r="AZG103"/>
      <c r="AZH103"/>
      <c r="AZI103"/>
      <c r="AZJ103"/>
      <c r="AZK103"/>
      <c r="AZL103"/>
      <c r="AZM103"/>
      <c r="AZN103"/>
      <c r="AZO103"/>
      <c r="AZP103"/>
      <c r="AZQ103"/>
      <c r="AZR103"/>
      <c r="AZS103"/>
      <c r="AZT103"/>
      <c r="AZU103"/>
      <c r="AZV103"/>
      <c r="AZW103"/>
      <c r="AZX103"/>
      <c r="AZY103"/>
      <c r="AZZ103"/>
      <c r="BAA103"/>
      <c r="BAB103"/>
      <c r="BAC103"/>
      <c r="BAD103"/>
      <c r="BAE103"/>
      <c r="BAF103"/>
      <c r="BAG103"/>
      <c r="BAH103"/>
      <c r="BAI103"/>
      <c r="BAJ103"/>
      <c r="BAK103"/>
      <c r="BAL103"/>
      <c r="BAM103"/>
      <c r="BAN103"/>
      <c r="BAO103"/>
      <c r="BAP103"/>
      <c r="BAQ103"/>
      <c r="BAR103"/>
      <c r="BAS103"/>
      <c r="BAT103"/>
      <c r="BAU103"/>
      <c r="BAV103"/>
      <c r="BAW103"/>
      <c r="BAX103"/>
      <c r="BAY103"/>
      <c r="BAZ103"/>
      <c r="BBA103"/>
      <c r="BBB103"/>
      <c r="BBC103"/>
      <c r="BBD103"/>
      <c r="BBE103"/>
      <c r="BBF103"/>
      <c r="BBG103"/>
      <c r="BBH103"/>
      <c r="BBI103"/>
      <c r="BBJ103"/>
      <c r="BBK103"/>
      <c r="BBL103"/>
      <c r="BBM103"/>
      <c r="BBN103"/>
      <c r="BBO103"/>
      <c r="BBP103"/>
      <c r="BBQ103"/>
      <c r="BBR103"/>
      <c r="BBS103"/>
      <c r="BBT103"/>
      <c r="BBU103"/>
      <c r="BBV103"/>
      <c r="BBW103"/>
      <c r="BBX103"/>
      <c r="BBY103"/>
      <c r="BBZ103"/>
      <c r="BCA103"/>
      <c r="BCB103"/>
      <c r="BCC103"/>
      <c r="BCD103"/>
      <c r="BCE103"/>
      <c r="BCF103"/>
      <c r="BCG103"/>
      <c r="BCH103"/>
      <c r="BCI103"/>
      <c r="BCJ103"/>
      <c r="BCK103"/>
      <c r="BCL103"/>
      <c r="BCM103"/>
      <c r="BCN103"/>
      <c r="BCO103"/>
      <c r="BCP103"/>
      <c r="BCQ103"/>
      <c r="BCR103"/>
      <c r="BCS103"/>
      <c r="BCT103"/>
      <c r="BCU103"/>
      <c r="BCV103"/>
      <c r="BCW103"/>
      <c r="BCX103"/>
      <c r="BCY103"/>
      <c r="BCZ103"/>
      <c r="BDA103"/>
      <c r="BDB103"/>
      <c r="BDC103"/>
      <c r="BDD103"/>
      <c r="BDE103"/>
      <c r="BDF103"/>
      <c r="BDG103"/>
      <c r="BDH103"/>
      <c r="BDI103"/>
      <c r="BDJ103"/>
      <c r="BDK103"/>
      <c r="BDL103"/>
      <c r="BDM103"/>
      <c r="BDN103"/>
      <c r="BDO103"/>
      <c r="BDP103"/>
      <c r="BDQ103"/>
      <c r="BDR103"/>
      <c r="BDS103"/>
      <c r="BDT103"/>
      <c r="BDU103"/>
      <c r="BDV103"/>
      <c r="BDW103"/>
      <c r="BDX103"/>
      <c r="BDY103"/>
      <c r="BDZ103"/>
      <c r="BEA103"/>
      <c r="BEB103"/>
      <c r="BEC103"/>
      <c r="BED103"/>
      <c r="BEE103"/>
      <c r="BEF103"/>
      <c r="BEG103"/>
      <c r="BEH103"/>
      <c r="BEI103"/>
      <c r="BEJ103"/>
      <c r="BEK103"/>
      <c r="BEL103"/>
      <c r="BEM103"/>
      <c r="BEN103"/>
      <c r="BEO103"/>
      <c r="BEP103"/>
      <c r="BEQ103"/>
      <c r="BER103"/>
      <c r="BES103"/>
      <c r="BET103"/>
      <c r="BEU103"/>
      <c r="BEV103"/>
      <c r="BEW103"/>
      <c r="BEX103"/>
      <c r="BEY103"/>
      <c r="BEZ103"/>
      <c r="BFA103"/>
      <c r="BFB103"/>
      <c r="BFC103"/>
      <c r="BFD103"/>
      <c r="BFE103"/>
      <c r="BFF103"/>
      <c r="BFG103"/>
      <c r="BFH103"/>
      <c r="BFI103"/>
      <c r="BFJ103"/>
      <c r="BFK103"/>
      <c r="BFL103"/>
      <c r="BFM103"/>
      <c r="BFN103"/>
      <c r="BFO103"/>
      <c r="BFP103"/>
      <c r="BFQ103"/>
      <c r="BFR103"/>
      <c r="BFS103"/>
      <c r="BFT103"/>
      <c r="BFU103"/>
      <c r="BFV103"/>
      <c r="BFW103"/>
      <c r="BFX103"/>
      <c r="BFY103"/>
      <c r="BFZ103"/>
      <c r="BGA103"/>
      <c r="BGB103"/>
      <c r="BGC103"/>
      <c r="BGD103"/>
      <c r="BGE103"/>
      <c r="BGF103"/>
      <c r="BGG103"/>
      <c r="BGH103"/>
      <c r="BGI103"/>
      <c r="BGJ103"/>
      <c r="BGK103"/>
      <c r="BGL103"/>
      <c r="BGM103"/>
      <c r="BGN103"/>
      <c r="BGO103"/>
      <c r="BGP103"/>
      <c r="BGQ103"/>
      <c r="BGR103"/>
      <c r="BGS103"/>
      <c r="BGT103"/>
      <c r="BGU103"/>
      <c r="BGV103"/>
      <c r="BGW103"/>
      <c r="BGX103"/>
      <c r="BGY103"/>
      <c r="BGZ103"/>
      <c r="BHA103"/>
      <c r="BHB103"/>
      <c r="BHC103"/>
      <c r="BHD103"/>
      <c r="BHE103"/>
      <c r="BHF103"/>
      <c r="BHG103"/>
      <c r="BHH103"/>
      <c r="BHI103"/>
      <c r="BHJ103"/>
      <c r="BHK103"/>
      <c r="BHL103"/>
      <c r="BHM103"/>
      <c r="BHN103"/>
      <c r="BHO103"/>
      <c r="BHP103"/>
      <c r="BHQ103"/>
      <c r="BHR103"/>
      <c r="BHS103"/>
      <c r="BHT103"/>
      <c r="BHU103"/>
      <c r="BHV103"/>
      <c r="BHW103"/>
      <c r="BHX103"/>
      <c r="BHY103"/>
      <c r="BHZ103"/>
      <c r="BIA103"/>
      <c r="BIB103"/>
      <c r="BIC103"/>
      <c r="BID103"/>
      <c r="BIE103"/>
      <c r="BIF103"/>
      <c r="BIG103"/>
      <c r="BIH103"/>
      <c r="BII103"/>
      <c r="BIJ103"/>
      <c r="BIK103"/>
      <c r="BIL103"/>
      <c r="BIM103"/>
      <c r="BIN103"/>
      <c r="BIO103"/>
      <c r="BIP103"/>
      <c r="BIQ103"/>
      <c r="BIR103"/>
      <c r="BIS103"/>
      <c r="BIT103"/>
      <c r="BIU103"/>
      <c r="BIV103"/>
      <c r="BIW103"/>
      <c r="BIX103"/>
      <c r="BIY103"/>
      <c r="BIZ103"/>
      <c r="BJA103"/>
      <c r="BJB103"/>
      <c r="BJC103"/>
      <c r="BJD103"/>
      <c r="BJE103"/>
      <c r="BJF103"/>
      <c r="BJG103"/>
      <c r="BJH103"/>
      <c r="BJI103"/>
      <c r="BJJ103"/>
      <c r="BJK103"/>
      <c r="BJL103"/>
      <c r="BJM103"/>
      <c r="BJN103"/>
      <c r="BJO103"/>
      <c r="BJP103"/>
      <c r="BJQ103"/>
      <c r="BJR103"/>
      <c r="BJS103"/>
      <c r="BJT103"/>
      <c r="BJU103"/>
      <c r="BJV103"/>
      <c r="BJW103"/>
      <c r="BJX103"/>
      <c r="BJY103"/>
      <c r="BJZ103"/>
      <c r="BKA103"/>
      <c r="BKB103"/>
      <c r="BKC103"/>
      <c r="BKD103"/>
      <c r="BKE103"/>
      <c r="BKF103"/>
      <c r="BKG103"/>
      <c r="BKH103"/>
      <c r="BKI103"/>
      <c r="BKJ103"/>
      <c r="BKK103"/>
      <c r="BKL103"/>
      <c r="BKM103"/>
      <c r="BKN103"/>
      <c r="BKO103"/>
      <c r="BKP103"/>
      <c r="BKQ103"/>
      <c r="BKR103"/>
      <c r="BKS103"/>
      <c r="BKT103"/>
      <c r="BKU103"/>
      <c r="BKV103"/>
      <c r="BKW103"/>
      <c r="BKX103"/>
      <c r="BKY103"/>
      <c r="BKZ103"/>
      <c r="BLA103"/>
      <c r="BLB103"/>
      <c r="BLC103"/>
      <c r="BLD103"/>
      <c r="BLE103"/>
      <c r="BLF103"/>
      <c r="BLG103"/>
      <c r="BLH103"/>
      <c r="BLI103"/>
      <c r="BLJ103"/>
      <c r="BLK103"/>
      <c r="BLL103"/>
      <c r="BLM103"/>
      <c r="BLN103"/>
      <c r="BLO103"/>
      <c r="BLP103"/>
      <c r="BLQ103"/>
      <c r="BLR103"/>
      <c r="BLS103"/>
      <c r="BLT103"/>
      <c r="BLU103"/>
      <c r="BLV103"/>
      <c r="BLW103"/>
      <c r="BLX103"/>
      <c r="BLY103"/>
      <c r="BLZ103"/>
      <c r="BMA103"/>
      <c r="BMB103"/>
      <c r="BMC103"/>
      <c r="BMD103"/>
      <c r="BME103"/>
      <c r="BMF103"/>
      <c r="BMG103"/>
      <c r="BMH103"/>
      <c r="BMI103"/>
      <c r="BMJ103"/>
      <c r="BMK103"/>
      <c r="BML103"/>
      <c r="BMM103"/>
      <c r="BMN103"/>
      <c r="BMO103"/>
      <c r="BMP103"/>
      <c r="BMQ103"/>
      <c r="BMR103"/>
      <c r="BMS103"/>
      <c r="BMT103"/>
      <c r="BMU103"/>
      <c r="BMV103"/>
      <c r="BMW103"/>
      <c r="BMX103"/>
      <c r="BMY103"/>
      <c r="BMZ103"/>
      <c r="BNA103"/>
      <c r="BNB103"/>
      <c r="BNC103"/>
      <c r="BND103"/>
      <c r="BNE103"/>
      <c r="BNF103"/>
      <c r="BNG103"/>
      <c r="BNH103"/>
      <c r="BNI103"/>
      <c r="BNJ103"/>
      <c r="BNK103"/>
      <c r="BNL103"/>
      <c r="BNM103"/>
      <c r="BNN103"/>
      <c r="BNO103"/>
      <c r="BNP103"/>
      <c r="BNQ103"/>
      <c r="BNR103"/>
      <c r="BNS103"/>
      <c r="BNT103"/>
      <c r="BNU103"/>
      <c r="BNV103"/>
      <c r="BNW103"/>
      <c r="BNX103"/>
      <c r="BNY103"/>
      <c r="BNZ103"/>
      <c r="BOA103"/>
      <c r="BOB103"/>
      <c r="BOC103"/>
      <c r="BOD103"/>
      <c r="BOE103"/>
      <c r="BOF103"/>
      <c r="BOG103"/>
      <c r="BOH103"/>
      <c r="BOI103"/>
      <c r="BOJ103"/>
      <c r="BOK103"/>
      <c r="BOL103"/>
      <c r="BOM103"/>
      <c r="BON103"/>
      <c r="BOO103"/>
      <c r="BOP103"/>
      <c r="BOQ103"/>
      <c r="BOR103"/>
      <c r="BOS103"/>
      <c r="BOT103"/>
      <c r="BOU103"/>
      <c r="BOV103"/>
      <c r="BOW103"/>
      <c r="BOX103"/>
      <c r="BOY103"/>
      <c r="BOZ103"/>
      <c r="BPA103"/>
      <c r="BPB103"/>
      <c r="BPC103"/>
      <c r="BPD103"/>
      <c r="BPE103"/>
      <c r="BPF103"/>
      <c r="BPG103"/>
      <c r="BPH103"/>
      <c r="BPI103"/>
      <c r="BPJ103"/>
      <c r="BPK103"/>
      <c r="BPL103"/>
      <c r="BPM103"/>
      <c r="BPN103"/>
      <c r="BPO103"/>
      <c r="BPP103"/>
      <c r="BPQ103"/>
      <c r="BPR103"/>
      <c r="BPS103"/>
      <c r="BPT103"/>
      <c r="BPU103"/>
      <c r="BPV103"/>
      <c r="BPW103"/>
      <c r="BPX103"/>
      <c r="BPY103"/>
      <c r="BPZ103"/>
      <c r="BQA103"/>
      <c r="BQB103"/>
      <c r="BQC103"/>
      <c r="BQD103"/>
      <c r="BQE103"/>
      <c r="BQF103"/>
      <c r="BQG103"/>
      <c r="BQH103"/>
      <c r="BQI103"/>
      <c r="BQJ103"/>
      <c r="BQK103"/>
      <c r="BQL103"/>
      <c r="BQM103"/>
      <c r="BQN103"/>
      <c r="BQO103"/>
      <c r="BQP103"/>
      <c r="BQQ103"/>
      <c r="BQR103"/>
      <c r="BQS103"/>
      <c r="BQT103"/>
      <c r="BQU103"/>
      <c r="BQV103"/>
      <c r="BQW103"/>
      <c r="BQX103"/>
      <c r="BQY103"/>
      <c r="BQZ103"/>
      <c r="BRA103"/>
      <c r="BRB103"/>
      <c r="BRC103"/>
      <c r="BRD103"/>
      <c r="BRE103"/>
      <c r="BRF103"/>
      <c r="BRG103"/>
      <c r="BRH103"/>
      <c r="BRI103"/>
      <c r="BRJ103"/>
      <c r="BRK103"/>
      <c r="BRL103"/>
      <c r="BRM103"/>
      <c r="BRN103"/>
      <c r="BRO103"/>
      <c r="BRP103"/>
      <c r="BRQ103"/>
      <c r="BRR103"/>
      <c r="BRS103"/>
      <c r="BRT103"/>
      <c r="BRU103"/>
      <c r="BRV103"/>
      <c r="BRW103"/>
      <c r="BRX103"/>
      <c r="BRY103"/>
      <c r="BRZ103"/>
      <c r="BSA103"/>
      <c r="BSB103"/>
      <c r="BSC103"/>
      <c r="BSD103"/>
      <c r="BSE103"/>
      <c r="BSF103"/>
      <c r="BSG103"/>
      <c r="BSH103"/>
      <c r="BSI103"/>
      <c r="BSJ103"/>
      <c r="BSK103"/>
      <c r="BSL103"/>
      <c r="BSM103"/>
      <c r="BSN103"/>
      <c r="BSO103"/>
      <c r="BSP103"/>
      <c r="BSQ103"/>
      <c r="BSR103"/>
      <c r="BSS103"/>
      <c r="BST103"/>
      <c r="BSU103"/>
      <c r="BSV103"/>
      <c r="BSW103"/>
      <c r="BSX103"/>
      <c r="BSY103"/>
      <c r="BSZ103"/>
      <c r="BTA103"/>
      <c r="BTB103"/>
      <c r="BTC103"/>
      <c r="BTD103"/>
      <c r="BTE103"/>
      <c r="BTF103"/>
      <c r="BTG103"/>
      <c r="BTH103"/>
      <c r="BTI103"/>
      <c r="BTJ103"/>
      <c r="BTK103"/>
      <c r="BTL103"/>
      <c r="BTM103"/>
      <c r="BTN103"/>
      <c r="BTO103"/>
      <c r="BTP103"/>
      <c r="BTQ103"/>
      <c r="BTR103"/>
      <c r="BTS103"/>
      <c r="BTT103"/>
      <c r="BTU103"/>
      <c r="BTV103"/>
      <c r="BTW103"/>
      <c r="BTX103"/>
      <c r="BTY103"/>
      <c r="BTZ103"/>
      <c r="BUA103"/>
      <c r="BUB103"/>
      <c r="BUC103"/>
      <c r="BUD103"/>
      <c r="BUE103"/>
      <c r="BUF103"/>
      <c r="BUG103"/>
      <c r="BUH103"/>
      <c r="BUI103"/>
      <c r="BUJ103"/>
      <c r="BUK103"/>
      <c r="BUL103"/>
      <c r="BUM103"/>
      <c r="BUN103"/>
      <c r="BUO103"/>
      <c r="BUP103"/>
      <c r="BUQ103"/>
      <c r="BUR103"/>
      <c r="BUS103"/>
      <c r="BUT103"/>
      <c r="BUU103"/>
      <c r="BUV103"/>
      <c r="BUW103"/>
      <c r="BUX103"/>
      <c r="BUY103"/>
      <c r="BUZ103"/>
      <c r="BVA103"/>
      <c r="BVB103"/>
      <c r="BVC103"/>
      <c r="BVD103"/>
      <c r="BVE103"/>
      <c r="BVF103"/>
      <c r="BVG103"/>
      <c r="BVH103"/>
      <c r="BVI103"/>
      <c r="BVJ103"/>
      <c r="BVK103"/>
      <c r="BVL103"/>
      <c r="BVM103"/>
      <c r="BVN103"/>
      <c r="BVO103"/>
      <c r="BVP103"/>
      <c r="BVQ103"/>
      <c r="BVR103"/>
      <c r="BVS103"/>
      <c r="BVT103"/>
      <c r="BVU103"/>
      <c r="BVV103"/>
      <c r="BVW103"/>
      <c r="BVX103"/>
      <c r="BVY103"/>
      <c r="BVZ103"/>
      <c r="BWA103"/>
      <c r="BWB103"/>
      <c r="BWC103"/>
      <c r="BWD103"/>
      <c r="BWE103"/>
      <c r="BWF103"/>
      <c r="BWG103"/>
      <c r="BWH103"/>
      <c r="BWI103"/>
      <c r="BWJ103"/>
      <c r="BWK103"/>
      <c r="BWL103"/>
      <c r="BWM103"/>
      <c r="BWN103"/>
      <c r="BWO103"/>
      <c r="BWP103"/>
      <c r="BWQ103"/>
      <c r="BWR103"/>
      <c r="BWS103"/>
      <c r="BWT103"/>
      <c r="BWU103"/>
      <c r="BWV103"/>
      <c r="BWW103"/>
      <c r="BWX103"/>
      <c r="BWY103"/>
      <c r="BWZ103"/>
      <c r="BXA103"/>
      <c r="BXB103"/>
      <c r="BXC103"/>
      <c r="BXD103"/>
      <c r="BXE103"/>
      <c r="BXF103"/>
      <c r="BXG103"/>
      <c r="BXH103"/>
      <c r="BXI103"/>
      <c r="BXJ103"/>
      <c r="BXK103"/>
      <c r="BXL103"/>
      <c r="BXM103"/>
      <c r="BXN103"/>
      <c r="BXO103"/>
      <c r="BXP103"/>
      <c r="BXQ103"/>
      <c r="BXR103"/>
      <c r="BXS103"/>
      <c r="BXT103"/>
      <c r="BXU103"/>
      <c r="BXV103"/>
      <c r="BXW103"/>
      <c r="BXX103"/>
      <c r="BXY103"/>
      <c r="BXZ103"/>
      <c r="BYA103"/>
      <c r="BYB103"/>
      <c r="BYC103"/>
      <c r="BYD103"/>
      <c r="BYE103"/>
      <c r="BYF103"/>
      <c r="BYG103"/>
      <c r="BYH103"/>
      <c r="BYI103"/>
      <c r="BYJ103"/>
      <c r="BYK103"/>
      <c r="BYL103"/>
      <c r="BYM103"/>
      <c r="BYN103"/>
      <c r="BYO103"/>
      <c r="BYP103"/>
      <c r="BYQ103"/>
      <c r="BYR103"/>
      <c r="BYS103"/>
      <c r="BYT103"/>
      <c r="BYU103"/>
      <c r="BYV103"/>
      <c r="BYW103"/>
      <c r="BYX103"/>
      <c r="BYY103"/>
      <c r="BYZ103"/>
      <c r="BZA103"/>
      <c r="BZB103"/>
      <c r="BZC103"/>
      <c r="BZD103"/>
      <c r="BZE103"/>
      <c r="BZF103"/>
      <c r="BZG103"/>
      <c r="BZH103"/>
      <c r="BZI103"/>
      <c r="BZJ103"/>
      <c r="BZK103"/>
      <c r="BZL103"/>
      <c r="BZM103"/>
      <c r="BZN103"/>
      <c r="BZO103"/>
      <c r="BZP103"/>
      <c r="BZQ103"/>
      <c r="BZR103"/>
      <c r="BZS103"/>
      <c r="BZT103"/>
      <c r="BZU103"/>
      <c r="BZV103"/>
      <c r="BZW103"/>
      <c r="BZX103"/>
      <c r="BZY103"/>
      <c r="BZZ103"/>
      <c r="CAA103"/>
      <c r="CAB103"/>
      <c r="CAC103"/>
      <c r="CAD103"/>
      <c r="CAE103"/>
      <c r="CAF103"/>
      <c r="CAG103"/>
      <c r="CAH103"/>
      <c r="CAI103"/>
      <c r="CAJ103"/>
      <c r="CAK103"/>
      <c r="CAL103"/>
      <c r="CAM103"/>
      <c r="CAN103"/>
      <c r="CAO103"/>
      <c r="CAP103"/>
      <c r="CAQ103"/>
      <c r="CAR103"/>
      <c r="CAS103"/>
      <c r="CAT103"/>
      <c r="CAU103"/>
      <c r="CAV103"/>
      <c r="CAW103"/>
      <c r="CAX103"/>
      <c r="CAY103"/>
      <c r="CAZ103"/>
      <c r="CBA103"/>
      <c r="CBB103"/>
      <c r="CBC103"/>
      <c r="CBD103"/>
      <c r="CBE103"/>
      <c r="CBF103"/>
      <c r="CBG103"/>
      <c r="CBH103"/>
      <c r="CBI103"/>
      <c r="CBJ103"/>
      <c r="CBK103"/>
      <c r="CBL103"/>
      <c r="CBM103"/>
      <c r="CBN103"/>
      <c r="CBO103"/>
      <c r="CBP103"/>
      <c r="CBQ103"/>
      <c r="CBR103"/>
      <c r="CBS103"/>
      <c r="CBT103"/>
      <c r="CBU103"/>
      <c r="CBV103"/>
      <c r="CBW103"/>
      <c r="CBX103"/>
      <c r="CBY103"/>
      <c r="CBZ103"/>
      <c r="CCA103"/>
      <c r="CCB103"/>
      <c r="CCC103"/>
      <c r="CCD103"/>
      <c r="CCE103"/>
      <c r="CCF103"/>
      <c r="CCG103"/>
      <c r="CCH103"/>
      <c r="CCI103"/>
      <c r="CCJ103"/>
      <c r="CCK103"/>
      <c r="CCL103"/>
      <c r="CCM103"/>
      <c r="CCN103"/>
      <c r="CCO103"/>
      <c r="CCP103"/>
      <c r="CCQ103"/>
      <c r="CCR103"/>
      <c r="CCS103"/>
      <c r="CCT103"/>
      <c r="CCU103"/>
      <c r="CCV103"/>
      <c r="CCW103"/>
      <c r="CCX103"/>
      <c r="CCY103"/>
      <c r="CCZ103"/>
      <c r="CDA103"/>
      <c r="CDB103"/>
      <c r="CDC103"/>
      <c r="CDD103"/>
      <c r="CDE103"/>
      <c r="CDF103"/>
      <c r="CDG103"/>
      <c r="CDH103"/>
      <c r="CDI103"/>
      <c r="CDJ103"/>
      <c r="CDK103"/>
      <c r="CDL103"/>
      <c r="CDM103"/>
      <c r="CDN103"/>
      <c r="CDO103"/>
      <c r="CDP103"/>
      <c r="CDQ103"/>
      <c r="CDR103"/>
      <c r="CDS103"/>
      <c r="CDT103"/>
      <c r="CDU103"/>
      <c r="CDV103"/>
      <c r="CDW103"/>
      <c r="CDX103"/>
      <c r="CDY103"/>
      <c r="CDZ103"/>
      <c r="CEA103"/>
      <c r="CEB103"/>
      <c r="CEC103"/>
      <c r="CED103"/>
      <c r="CEE103"/>
      <c r="CEF103"/>
      <c r="CEG103"/>
      <c r="CEH103"/>
      <c r="CEI103"/>
      <c r="CEJ103"/>
      <c r="CEK103"/>
      <c r="CEL103"/>
      <c r="CEM103"/>
      <c r="CEN103"/>
      <c r="CEO103"/>
      <c r="CEP103"/>
      <c r="CEQ103"/>
      <c r="CER103"/>
      <c r="CES103"/>
      <c r="CET103"/>
      <c r="CEU103"/>
      <c r="CEV103"/>
      <c r="CEW103"/>
      <c r="CEX103"/>
      <c r="CEY103"/>
      <c r="CEZ103"/>
      <c r="CFA103"/>
      <c r="CFB103"/>
      <c r="CFC103"/>
      <c r="CFD103"/>
      <c r="CFE103"/>
      <c r="CFF103"/>
      <c r="CFG103"/>
      <c r="CFH103"/>
      <c r="CFI103"/>
      <c r="CFJ103"/>
      <c r="CFK103"/>
      <c r="CFL103"/>
      <c r="CFM103"/>
      <c r="CFN103"/>
      <c r="CFO103"/>
      <c r="CFP103"/>
      <c r="CFQ103"/>
      <c r="CFR103"/>
      <c r="CFS103"/>
      <c r="CFT103"/>
      <c r="CFU103"/>
      <c r="CFV103"/>
      <c r="CFW103"/>
      <c r="CFX103"/>
      <c r="CFY103"/>
      <c r="CFZ103"/>
      <c r="CGA103"/>
      <c r="CGB103"/>
      <c r="CGC103"/>
      <c r="CGD103"/>
      <c r="CGE103"/>
      <c r="CGF103"/>
      <c r="CGG103"/>
      <c r="CGH103"/>
      <c r="CGI103"/>
      <c r="CGJ103"/>
      <c r="CGK103"/>
      <c r="CGL103"/>
      <c r="CGM103"/>
      <c r="CGN103"/>
      <c r="CGO103"/>
      <c r="CGP103"/>
      <c r="CGQ103"/>
      <c r="CGR103"/>
      <c r="CGS103"/>
      <c r="CGT103"/>
      <c r="CGU103"/>
      <c r="CGV103"/>
      <c r="CGW103"/>
      <c r="CGX103"/>
      <c r="CGY103"/>
      <c r="CGZ103"/>
      <c r="CHA103"/>
      <c r="CHB103"/>
      <c r="CHC103"/>
      <c r="CHD103"/>
      <c r="CHE103"/>
      <c r="CHF103"/>
      <c r="CHG103"/>
      <c r="CHH103"/>
      <c r="CHI103"/>
      <c r="CHJ103"/>
      <c r="CHK103"/>
      <c r="CHL103"/>
      <c r="CHM103"/>
      <c r="CHN103"/>
      <c r="CHO103"/>
      <c r="CHP103"/>
      <c r="CHQ103"/>
      <c r="CHR103"/>
      <c r="CHS103"/>
      <c r="CHT103"/>
      <c r="CHU103"/>
      <c r="CHV103"/>
      <c r="CHW103"/>
      <c r="CHX103"/>
      <c r="CHY103"/>
      <c r="CHZ103"/>
      <c r="CIA103"/>
      <c r="CIB103"/>
      <c r="CIC103"/>
      <c r="CID103"/>
      <c r="CIE103"/>
      <c r="CIF103"/>
      <c r="CIG103"/>
      <c r="CIH103"/>
      <c r="CII103"/>
      <c r="CIJ103"/>
      <c r="CIK103"/>
      <c r="CIL103"/>
      <c r="CIM103"/>
      <c r="CIN103"/>
      <c r="CIO103"/>
      <c r="CIP103"/>
      <c r="CIQ103"/>
      <c r="CIR103"/>
      <c r="CIS103"/>
      <c r="CIT103"/>
      <c r="CIU103"/>
      <c r="CIV103"/>
      <c r="CIW103"/>
      <c r="CIX103"/>
      <c r="CIY103"/>
      <c r="CIZ103"/>
      <c r="CJA103"/>
      <c r="CJB103"/>
      <c r="CJC103"/>
      <c r="CJD103"/>
      <c r="CJE103"/>
      <c r="CJF103"/>
      <c r="CJG103"/>
      <c r="CJH103"/>
      <c r="CJI103"/>
      <c r="CJJ103"/>
      <c r="CJK103"/>
      <c r="CJL103"/>
      <c r="CJM103"/>
      <c r="CJN103"/>
      <c r="CJO103"/>
      <c r="CJP103"/>
      <c r="CJQ103"/>
      <c r="CJR103"/>
      <c r="CJS103"/>
      <c r="CJT103"/>
      <c r="CJU103"/>
      <c r="CJV103"/>
      <c r="CJW103"/>
      <c r="CJX103"/>
      <c r="CJY103"/>
      <c r="CJZ103"/>
      <c r="CKA103"/>
      <c r="CKB103"/>
      <c r="CKC103"/>
      <c r="CKD103"/>
      <c r="CKE103"/>
      <c r="CKF103"/>
      <c r="CKG103"/>
      <c r="CKH103"/>
      <c r="CKI103"/>
      <c r="CKJ103"/>
      <c r="CKK103"/>
      <c r="CKL103"/>
      <c r="CKM103"/>
      <c r="CKN103"/>
      <c r="CKO103"/>
      <c r="CKP103"/>
      <c r="CKQ103"/>
      <c r="CKR103"/>
      <c r="CKS103"/>
      <c r="CKT103"/>
      <c r="CKU103"/>
      <c r="CKV103"/>
      <c r="CKW103"/>
      <c r="CKX103"/>
      <c r="CKY103"/>
      <c r="CKZ103"/>
      <c r="CLA103"/>
      <c r="CLB103"/>
      <c r="CLC103"/>
      <c r="CLD103"/>
      <c r="CLE103"/>
      <c r="CLF103"/>
      <c r="CLG103"/>
      <c r="CLH103"/>
      <c r="CLI103"/>
      <c r="CLJ103"/>
      <c r="CLK103"/>
      <c r="CLL103"/>
      <c r="CLM103"/>
      <c r="CLN103"/>
      <c r="CLO103"/>
      <c r="CLP103"/>
      <c r="CLQ103"/>
      <c r="CLR103"/>
      <c r="CLS103"/>
      <c r="CLT103"/>
      <c r="CLU103"/>
      <c r="CLV103"/>
      <c r="CLW103"/>
      <c r="CLX103"/>
      <c r="CLY103"/>
      <c r="CLZ103"/>
      <c r="CMA103"/>
      <c r="CMB103"/>
      <c r="CMC103"/>
      <c r="CMD103"/>
      <c r="CME103"/>
      <c r="CMF103"/>
      <c r="CMG103"/>
      <c r="CMH103"/>
      <c r="CMI103"/>
      <c r="CMJ103"/>
      <c r="CMK103"/>
      <c r="CML103"/>
      <c r="CMM103"/>
      <c r="CMN103"/>
      <c r="CMO103"/>
      <c r="CMP103"/>
      <c r="CMQ103"/>
      <c r="CMR103"/>
      <c r="CMS103"/>
      <c r="CMT103"/>
      <c r="CMU103"/>
      <c r="CMV103"/>
      <c r="CMW103"/>
      <c r="CMX103"/>
      <c r="CMY103"/>
      <c r="CMZ103"/>
      <c r="CNA103"/>
      <c r="CNB103"/>
      <c r="CNC103"/>
      <c r="CND103"/>
      <c r="CNE103"/>
      <c r="CNF103"/>
      <c r="CNG103"/>
      <c r="CNH103"/>
      <c r="CNI103"/>
      <c r="CNJ103"/>
      <c r="CNK103"/>
      <c r="CNL103"/>
      <c r="CNM103"/>
      <c r="CNN103"/>
      <c r="CNO103"/>
      <c r="CNP103"/>
      <c r="CNQ103"/>
      <c r="CNR103"/>
      <c r="CNS103"/>
      <c r="CNT103"/>
      <c r="CNU103"/>
      <c r="CNV103"/>
      <c r="CNW103"/>
      <c r="CNX103"/>
      <c r="CNY103"/>
      <c r="CNZ103"/>
      <c r="COA103"/>
      <c r="COB103"/>
      <c r="COC103"/>
      <c r="COD103"/>
      <c r="COE103"/>
      <c r="COF103"/>
      <c r="COG103"/>
      <c r="COH103"/>
      <c r="COI103"/>
      <c r="COJ103"/>
      <c r="COK103"/>
      <c r="COL103"/>
      <c r="COM103"/>
      <c r="CON103"/>
      <c r="COO103"/>
      <c r="COP103"/>
      <c r="COQ103"/>
      <c r="COR103"/>
      <c r="COS103"/>
      <c r="COT103"/>
      <c r="COU103"/>
      <c r="COV103"/>
      <c r="COW103"/>
      <c r="COX103"/>
      <c r="COY103"/>
      <c r="COZ103"/>
      <c r="CPA103"/>
      <c r="CPB103"/>
      <c r="CPC103"/>
      <c r="CPD103"/>
      <c r="CPE103"/>
      <c r="CPF103"/>
      <c r="CPG103"/>
      <c r="CPH103"/>
      <c r="CPI103"/>
      <c r="CPJ103"/>
      <c r="CPK103"/>
      <c r="CPL103"/>
      <c r="CPM103"/>
      <c r="CPN103"/>
      <c r="CPO103"/>
      <c r="CPP103"/>
      <c r="CPQ103"/>
      <c r="CPR103"/>
      <c r="CPS103"/>
      <c r="CPT103"/>
      <c r="CPU103"/>
      <c r="CPV103"/>
      <c r="CPW103"/>
      <c r="CPX103"/>
      <c r="CPY103"/>
      <c r="CPZ103"/>
      <c r="CQA103"/>
      <c r="CQB103"/>
      <c r="CQC103"/>
      <c r="CQD103"/>
      <c r="CQE103"/>
      <c r="CQF103"/>
      <c r="CQG103"/>
      <c r="CQH103"/>
      <c r="CQI103"/>
      <c r="CQJ103"/>
      <c r="CQK103"/>
      <c r="CQL103"/>
      <c r="CQM103"/>
      <c r="CQN103"/>
      <c r="CQO103"/>
      <c r="CQP103"/>
      <c r="CQQ103"/>
      <c r="CQR103"/>
      <c r="CQS103"/>
      <c r="CQT103"/>
      <c r="CQU103"/>
      <c r="CQV103"/>
      <c r="CQW103"/>
      <c r="CQX103"/>
      <c r="CQY103"/>
      <c r="CQZ103"/>
      <c r="CRA103"/>
      <c r="CRB103"/>
      <c r="CRC103"/>
      <c r="CRD103"/>
      <c r="CRE103"/>
      <c r="CRF103"/>
      <c r="CRG103"/>
      <c r="CRH103"/>
      <c r="CRI103"/>
    </row>
    <row r="104" spans="1:2505" s="28" customFormat="1" ht="18" customHeight="1" x14ac:dyDescent="0.25">
      <c r="A104" s="13"/>
      <c r="B104" s="369" t="s">
        <v>26</v>
      </c>
      <c r="C104" s="59" t="s">
        <v>14</v>
      </c>
      <c r="D104" s="83">
        <v>1</v>
      </c>
      <c r="E104" s="83">
        <v>1</v>
      </c>
      <c r="F104" s="13"/>
      <c r="G104" s="369" t="s">
        <v>26</v>
      </c>
      <c r="H104" s="59" t="s">
        <v>14</v>
      </c>
      <c r="I104" s="78">
        <v>10.7598</v>
      </c>
      <c r="J104" s="78">
        <f t="shared" si="27"/>
        <v>11.7598</v>
      </c>
      <c r="K104" s="78">
        <f t="shared" si="11"/>
        <v>12.7598</v>
      </c>
      <c r="L104"/>
      <c r="M104" s="78">
        <v>4.2441433333285508</v>
      </c>
      <c r="N104" s="74">
        <f t="shared" si="22"/>
        <v>4.6385877777725506</v>
      </c>
      <c r="O104" s="74">
        <f t="shared" si="23"/>
        <v>5.0330322222165504</v>
      </c>
      <c r="P104" s="33">
        <f t="shared" si="24"/>
        <v>76770</v>
      </c>
      <c r="Q104" s="33" t="e">
        <f t="shared" si="24"/>
        <v>#REF!</v>
      </c>
      <c r="R104" s="33" t="e">
        <f t="shared" si="24"/>
        <v>#REF!</v>
      </c>
      <c r="S104"/>
      <c r="T104"/>
      <c r="U104">
        <f t="shared" si="25"/>
        <v>9.2938530455956458E-2</v>
      </c>
      <c r="V104">
        <f t="shared" si="26"/>
        <v>8.5035459786731105E-2</v>
      </c>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c r="ADV104"/>
      <c r="ADW104"/>
      <c r="ADX104"/>
      <c r="ADY104"/>
      <c r="ADZ104"/>
      <c r="AEA104"/>
      <c r="AEB104"/>
      <c r="AEC104"/>
      <c r="AED104"/>
      <c r="AEE104"/>
      <c r="AEF104"/>
      <c r="AEG104"/>
      <c r="AEH104"/>
      <c r="AEI104"/>
      <c r="AEJ104"/>
      <c r="AEK104"/>
      <c r="AEL104"/>
      <c r="AEM104"/>
      <c r="AEN104"/>
      <c r="AEO104"/>
      <c r="AEP104"/>
      <c r="AEQ104"/>
      <c r="AER104"/>
      <c r="AES104"/>
      <c r="AET104"/>
      <c r="AEU104"/>
      <c r="AEV104"/>
      <c r="AEW104"/>
      <c r="AEX104"/>
      <c r="AEY104"/>
      <c r="AEZ104"/>
      <c r="AFA104"/>
      <c r="AFB104"/>
      <c r="AFC104"/>
      <c r="AFD104"/>
      <c r="AFE104"/>
      <c r="AFF104"/>
      <c r="AFG104"/>
      <c r="AFH104"/>
      <c r="AFI104"/>
      <c r="AFJ104"/>
      <c r="AFK104"/>
      <c r="AFL104"/>
      <c r="AFM104"/>
      <c r="AFN104"/>
      <c r="AFO104"/>
      <c r="AFP104"/>
      <c r="AFQ104"/>
      <c r="AFR104"/>
      <c r="AFS104"/>
      <c r="AFT104"/>
      <c r="AFU104"/>
      <c r="AFV104"/>
      <c r="AFW104"/>
      <c r="AFX104"/>
      <c r="AFY104"/>
      <c r="AFZ104"/>
      <c r="AGA104"/>
      <c r="AGB104"/>
      <c r="AGC104"/>
      <c r="AGD104"/>
      <c r="AGE104"/>
      <c r="AGF104"/>
      <c r="AGG104"/>
      <c r="AGH104"/>
      <c r="AGI104"/>
      <c r="AGJ104"/>
      <c r="AGK104"/>
      <c r="AGL104"/>
      <c r="AGM104"/>
      <c r="AGN104"/>
      <c r="AGO104"/>
      <c r="AGP104"/>
      <c r="AGQ104"/>
      <c r="AGR104"/>
      <c r="AGS104"/>
      <c r="AGT104"/>
      <c r="AGU104"/>
      <c r="AGV104"/>
      <c r="AGW104"/>
      <c r="AGX104"/>
      <c r="AGY104"/>
      <c r="AGZ104"/>
      <c r="AHA104"/>
      <c r="AHB104"/>
      <c r="AHC104"/>
      <c r="AHD104"/>
      <c r="AHE104"/>
      <c r="AHF104"/>
      <c r="AHG104"/>
      <c r="AHH104"/>
      <c r="AHI104"/>
      <c r="AHJ104"/>
      <c r="AHK104"/>
      <c r="AHL104"/>
      <c r="AHM104"/>
      <c r="AHN104"/>
      <c r="AHO104"/>
      <c r="AHP104"/>
      <c r="AHQ104"/>
      <c r="AHR104"/>
      <c r="AHS104"/>
      <c r="AHT104"/>
      <c r="AHU104"/>
      <c r="AHV104"/>
      <c r="AHW104"/>
      <c r="AHX104"/>
      <c r="AHY104"/>
      <c r="AHZ104"/>
      <c r="AIA104"/>
      <c r="AIB104"/>
      <c r="AIC104"/>
      <c r="AID104"/>
      <c r="AIE104"/>
      <c r="AIF104"/>
      <c r="AIG104"/>
      <c r="AIH104"/>
      <c r="AII104"/>
      <c r="AIJ104"/>
      <c r="AIK104"/>
      <c r="AIL104"/>
      <c r="AIM104"/>
      <c r="AIN104"/>
      <c r="AIO104"/>
      <c r="AIP104"/>
      <c r="AIQ104"/>
      <c r="AIR104"/>
      <c r="AIS104"/>
      <c r="AIT104"/>
      <c r="AIU104"/>
      <c r="AIV104"/>
      <c r="AIW104"/>
      <c r="AIX104"/>
      <c r="AIY104"/>
      <c r="AIZ104"/>
      <c r="AJA104"/>
      <c r="AJB104"/>
      <c r="AJC104"/>
      <c r="AJD104"/>
      <c r="AJE104"/>
      <c r="AJF104"/>
      <c r="AJG104"/>
      <c r="AJH104"/>
      <c r="AJI104"/>
      <c r="AJJ104"/>
      <c r="AJK104"/>
      <c r="AJL104"/>
      <c r="AJM104"/>
      <c r="AJN104"/>
      <c r="AJO104"/>
      <c r="AJP104"/>
      <c r="AJQ104"/>
      <c r="AJR104"/>
      <c r="AJS104"/>
      <c r="AJT104"/>
      <c r="AJU104"/>
      <c r="AJV104"/>
      <c r="AJW104"/>
      <c r="AJX104"/>
      <c r="AJY104"/>
      <c r="AJZ104"/>
      <c r="AKA104"/>
      <c r="AKB104"/>
      <c r="AKC104"/>
      <c r="AKD104"/>
      <c r="AKE104"/>
      <c r="AKF104"/>
      <c r="AKG104"/>
      <c r="AKH104"/>
      <c r="AKI104"/>
      <c r="AKJ104"/>
      <c r="AKK104"/>
      <c r="AKL104"/>
      <c r="AKM104"/>
      <c r="AKN104"/>
      <c r="AKO104"/>
      <c r="AKP104"/>
      <c r="AKQ104"/>
      <c r="AKR104"/>
      <c r="AKS104"/>
      <c r="AKT104"/>
      <c r="AKU104"/>
      <c r="AKV104"/>
      <c r="AKW104"/>
      <c r="AKX104"/>
      <c r="AKY104"/>
      <c r="AKZ104"/>
      <c r="ALA104"/>
      <c r="ALB104"/>
      <c r="ALC104"/>
      <c r="ALD104"/>
      <c r="ALE104"/>
      <c r="ALF104"/>
      <c r="ALG104"/>
      <c r="ALH104"/>
      <c r="ALI104"/>
      <c r="ALJ104"/>
      <c r="ALK104"/>
      <c r="ALL104"/>
      <c r="ALM104"/>
      <c r="ALN104"/>
      <c r="ALO104"/>
      <c r="ALP104"/>
      <c r="ALQ104"/>
      <c r="ALR104"/>
      <c r="ALS104"/>
      <c r="ALT104"/>
      <c r="ALU104"/>
      <c r="ALV104"/>
      <c r="ALW104"/>
      <c r="ALX104"/>
      <c r="ALY104"/>
      <c r="ALZ104"/>
      <c r="AMA104"/>
      <c r="AMB104"/>
      <c r="AMC104"/>
      <c r="AMD104"/>
      <c r="AME104"/>
      <c r="AMF104"/>
      <c r="AMG104"/>
      <c r="AMH104"/>
      <c r="AMI104"/>
      <c r="AMJ104"/>
      <c r="AMK104"/>
      <c r="AML104"/>
      <c r="AMM104"/>
      <c r="AMN104"/>
      <c r="AMO104"/>
      <c r="AMP104"/>
      <c r="AMQ104"/>
      <c r="AMR104"/>
      <c r="AMS104"/>
      <c r="AMT104"/>
      <c r="AMU104"/>
      <c r="AMV104"/>
      <c r="AMW104"/>
      <c r="AMX104"/>
      <c r="AMY104"/>
      <c r="AMZ104"/>
      <c r="ANA104"/>
      <c r="ANB104"/>
      <c r="ANC104"/>
      <c r="AND104"/>
      <c r="ANE104"/>
      <c r="ANF104"/>
      <c r="ANG104"/>
      <c r="ANH104"/>
      <c r="ANI104"/>
      <c r="ANJ104"/>
      <c r="ANK104"/>
      <c r="ANL104"/>
      <c r="ANM104"/>
      <c r="ANN104"/>
      <c r="ANO104"/>
      <c r="ANP104"/>
      <c r="ANQ104"/>
      <c r="ANR104"/>
      <c r="ANS104"/>
      <c r="ANT104"/>
      <c r="ANU104"/>
      <c r="ANV104"/>
      <c r="ANW104"/>
      <c r="ANX104"/>
      <c r="ANY104"/>
      <c r="ANZ104"/>
      <c r="AOA104"/>
      <c r="AOB104"/>
      <c r="AOC104"/>
      <c r="AOD104"/>
      <c r="AOE104"/>
      <c r="AOF104"/>
      <c r="AOG104"/>
      <c r="AOH104"/>
      <c r="AOI104"/>
      <c r="AOJ104"/>
      <c r="AOK104"/>
      <c r="AOL104"/>
      <c r="AOM104"/>
      <c r="AON104"/>
      <c r="AOO104"/>
      <c r="AOP104"/>
      <c r="AOQ104"/>
      <c r="AOR104"/>
      <c r="AOS104"/>
      <c r="AOT104"/>
      <c r="AOU104"/>
      <c r="AOV104"/>
      <c r="AOW104"/>
      <c r="AOX104"/>
      <c r="AOY104"/>
      <c r="AOZ104"/>
      <c r="APA104"/>
      <c r="APB104"/>
      <c r="APC104"/>
      <c r="APD104"/>
      <c r="APE104"/>
      <c r="APF104"/>
      <c r="APG104"/>
      <c r="APH104"/>
      <c r="API104"/>
      <c r="APJ104"/>
      <c r="APK104"/>
      <c r="APL104"/>
      <c r="APM104"/>
      <c r="APN104"/>
      <c r="APO104"/>
      <c r="APP104"/>
      <c r="APQ104"/>
      <c r="APR104"/>
      <c r="APS104"/>
      <c r="APT104"/>
      <c r="APU104"/>
      <c r="APV104"/>
      <c r="APW104"/>
      <c r="APX104"/>
      <c r="APY104"/>
      <c r="APZ104"/>
      <c r="AQA104"/>
      <c r="AQB104"/>
      <c r="AQC104"/>
      <c r="AQD104"/>
      <c r="AQE104"/>
      <c r="AQF104"/>
      <c r="AQG104"/>
      <c r="AQH104"/>
      <c r="AQI104"/>
      <c r="AQJ104"/>
      <c r="AQK104"/>
      <c r="AQL104"/>
      <c r="AQM104"/>
      <c r="AQN104"/>
      <c r="AQO104"/>
      <c r="AQP104"/>
      <c r="AQQ104"/>
      <c r="AQR104"/>
      <c r="AQS104"/>
      <c r="AQT104"/>
      <c r="AQU104"/>
      <c r="AQV104"/>
      <c r="AQW104"/>
      <c r="AQX104"/>
      <c r="AQY104"/>
      <c r="AQZ104"/>
      <c r="ARA104"/>
      <c r="ARB104"/>
      <c r="ARC104"/>
      <c r="ARD104"/>
      <c r="ARE104"/>
      <c r="ARF104"/>
      <c r="ARG104"/>
      <c r="ARH104"/>
      <c r="ARI104"/>
      <c r="ARJ104"/>
      <c r="ARK104"/>
      <c r="ARL104"/>
      <c r="ARM104"/>
      <c r="ARN104"/>
      <c r="ARO104"/>
      <c r="ARP104"/>
      <c r="ARQ104"/>
      <c r="ARR104"/>
      <c r="ARS104"/>
      <c r="ART104"/>
      <c r="ARU104"/>
      <c r="ARV104"/>
      <c r="ARW104"/>
      <c r="ARX104"/>
      <c r="ARY104"/>
      <c r="ARZ104"/>
      <c r="ASA104"/>
      <c r="ASB104"/>
      <c r="ASC104"/>
      <c r="ASD104"/>
      <c r="ASE104"/>
      <c r="ASF104"/>
      <c r="ASG104"/>
      <c r="ASH104"/>
      <c r="ASI104"/>
      <c r="ASJ104"/>
      <c r="ASK104"/>
      <c r="ASL104"/>
      <c r="ASM104"/>
      <c r="ASN104"/>
      <c r="ASO104"/>
      <c r="ASP104"/>
      <c r="ASQ104"/>
      <c r="ASR104"/>
      <c r="ASS104"/>
      <c r="AST104"/>
      <c r="ASU104"/>
      <c r="ASV104"/>
      <c r="ASW104"/>
      <c r="ASX104"/>
      <c r="ASY104"/>
      <c r="ASZ104"/>
      <c r="ATA104"/>
      <c r="ATB104"/>
      <c r="ATC104"/>
      <c r="ATD104"/>
      <c r="ATE104"/>
      <c r="ATF104"/>
      <c r="ATG104"/>
      <c r="ATH104"/>
      <c r="ATI104"/>
      <c r="ATJ104"/>
      <c r="ATK104"/>
      <c r="ATL104"/>
      <c r="ATM104"/>
      <c r="ATN104"/>
      <c r="ATO104"/>
      <c r="ATP104"/>
      <c r="ATQ104"/>
      <c r="ATR104"/>
      <c r="ATS104"/>
      <c r="ATT104"/>
      <c r="ATU104"/>
      <c r="ATV104"/>
      <c r="ATW104"/>
      <c r="ATX104"/>
      <c r="ATY104"/>
      <c r="ATZ104"/>
      <c r="AUA104"/>
      <c r="AUB104"/>
      <c r="AUC104"/>
      <c r="AUD104"/>
      <c r="AUE104"/>
      <c r="AUF104"/>
      <c r="AUG104"/>
      <c r="AUH104"/>
      <c r="AUI104"/>
      <c r="AUJ104"/>
      <c r="AUK104"/>
      <c r="AUL104"/>
      <c r="AUM104"/>
      <c r="AUN104"/>
      <c r="AUO104"/>
      <c r="AUP104"/>
      <c r="AUQ104"/>
      <c r="AUR104"/>
      <c r="AUS104"/>
      <c r="AUT104"/>
      <c r="AUU104"/>
      <c r="AUV104"/>
      <c r="AUW104"/>
      <c r="AUX104"/>
      <c r="AUY104"/>
      <c r="AUZ104"/>
      <c r="AVA104"/>
      <c r="AVB104"/>
      <c r="AVC104"/>
      <c r="AVD104"/>
      <c r="AVE104"/>
      <c r="AVF104"/>
      <c r="AVG104"/>
      <c r="AVH104"/>
      <c r="AVI104"/>
      <c r="AVJ104"/>
      <c r="AVK104"/>
      <c r="AVL104"/>
      <c r="AVM104"/>
      <c r="AVN104"/>
      <c r="AVO104"/>
      <c r="AVP104"/>
      <c r="AVQ104"/>
      <c r="AVR104"/>
      <c r="AVS104"/>
      <c r="AVT104"/>
      <c r="AVU104"/>
      <c r="AVV104"/>
      <c r="AVW104"/>
      <c r="AVX104"/>
      <c r="AVY104"/>
      <c r="AVZ104"/>
      <c r="AWA104"/>
      <c r="AWB104"/>
      <c r="AWC104"/>
      <c r="AWD104"/>
      <c r="AWE104"/>
      <c r="AWF104"/>
      <c r="AWG104"/>
      <c r="AWH104"/>
      <c r="AWI104"/>
      <c r="AWJ104"/>
      <c r="AWK104"/>
      <c r="AWL104"/>
      <c r="AWM104"/>
      <c r="AWN104"/>
      <c r="AWO104"/>
      <c r="AWP104"/>
      <c r="AWQ104"/>
      <c r="AWR104"/>
      <c r="AWS104"/>
      <c r="AWT104"/>
      <c r="AWU104"/>
      <c r="AWV104"/>
      <c r="AWW104"/>
      <c r="AWX104"/>
      <c r="AWY104"/>
      <c r="AWZ104"/>
      <c r="AXA104"/>
      <c r="AXB104"/>
      <c r="AXC104"/>
      <c r="AXD104"/>
      <c r="AXE104"/>
      <c r="AXF104"/>
      <c r="AXG104"/>
      <c r="AXH104"/>
      <c r="AXI104"/>
      <c r="AXJ104"/>
      <c r="AXK104"/>
      <c r="AXL104"/>
      <c r="AXM104"/>
      <c r="AXN104"/>
      <c r="AXO104"/>
      <c r="AXP104"/>
      <c r="AXQ104"/>
      <c r="AXR104"/>
      <c r="AXS104"/>
      <c r="AXT104"/>
      <c r="AXU104"/>
      <c r="AXV104"/>
      <c r="AXW104"/>
      <c r="AXX104"/>
      <c r="AXY104"/>
      <c r="AXZ104"/>
      <c r="AYA104"/>
      <c r="AYB104"/>
      <c r="AYC104"/>
      <c r="AYD104"/>
      <c r="AYE104"/>
      <c r="AYF104"/>
      <c r="AYG104"/>
      <c r="AYH104"/>
      <c r="AYI104"/>
      <c r="AYJ104"/>
      <c r="AYK104"/>
      <c r="AYL104"/>
      <c r="AYM104"/>
      <c r="AYN104"/>
      <c r="AYO104"/>
      <c r="AYP104"/>
      <c r="AYQ104"/>
      <c r="AYR104"/>
      <c r="AYS104"/>
      <c r="AYT104"/>
      <c r="AYU104"/>
      <c r="AYV104"/>
      <c r="AYW104"/>
      <c r="AYX104"/>
      <c r="AYY104"/>
      <c r="AYZ104"/>
      <c r="AZA104"/>
      <c r="AZB104"/>
      <c r="AZC104"/>
      <c r="AZD104"/>
      <c r="AZE104"/>
      <c r="AZF104"/>
      <c r="AZG104"/>
      <c r="AZH104"/>
      <c r="AZI104"/>
      <c r="AZJ104"/>
      <c r="AZK104"/>
      <c r="AZL104"/>
      <c r="AZM104"/>
      <c r="AZN104"/>
      <c r="AZO104"/>
      <c r="AZP104"/>
      <c r="AZQ104"/>
      <c r="AZR104"/>
      <c r="AZS104"/>
      <c r="AZT104"/>
      <c r="AZU104"/>
      <c r="AZV104"/>
      <c r="AZW104"/>
      <c r="AZX104"/>
      <c r="AZY104"/>
      <c r="AZZ104"/>
      <c r="BAA104"/>
      <c r="BAB104"/>
      <c r="BAC104"/>
      <c r="BAD104"/>
      <c r="BAE104"/>
      <c r="BAF104"/>
      <c r="BAG104"/>
      <c r="BAH104"/>
      <c r="BAI104"/>
      <c r="BAJ104"/>
      <c r="BAK104"/>
      <c r="BAL104"/>
      <c r="BAM104"/>
      <c r="BAN104"/>
      <c r="BAO104"/>
      <c r="BAP104"/>
      <c r="BAQ104"/>
      <c r="BAR104"/>
      <c r="BAS104"/>
      <c r="BAT104"/>
      <c r="BAU104"/>
      <c r="BAV104"/>
      <c r="BAW104"/>
      <c r="BAX104"/>
      <c r="BAY104"/>
      <c r="BAZ104"/>
      <c r="BBA104"/>
      <c r="BBB104"/>
      <c r="BBC104"/>
      <c r="BBD104"/>
      <c r="BBE104"/>
      <c r="BBF104"/>
      <c r="BBG104"/>
      <c r="BBH104"/>
      <c r="BBI104"/>
      <c r="BBJ104"/>
      <c r="BBK104"/>
      <c r="BBL104"/>
      <c r="BBM104"/>
      <c r="BBN104"/>
      <c r="BBO104"/>
      <c r="BBP104"/>
      <c r="BBQ104"/>
      <c r="BBR104"/>
      <c r="BBS104"/>
      <c r="BBT104"/>
      <c r="BBU104"/>
      <c r="BBV104"/>
      <c r="BBW104"/>
      <c r="BBX104"/>
      <c r="BBY104"/>
      <c r="BBZ104"/>
      <c r="BCA104"/>
      <c r="BCB104"/>
      <c r="BCC104"/>
      <c r="BCD104"/>
      <c r="BCE104"/>
      <c r="BCF104"/>
      <c r="BCG104"/>
      <c r="BCH104"/>
      <c r="BCI104"/>
      <c r="BCJ104"/>
      <c r="BCK104"/>
      <c r="BCL104"/>
      <c r="BCM104"/>
      <c r="BCN104"/>
      <c r="BCO104"/>
      <c r="BCP104"/>
      <c r="BCQ104"/>
      <c r="BCR104"/>
      <c r="BCS104"/>
      <c r="BCT104"/>
      <c r="BCU104"/>
      <c r="BCV104"/>
      <c r="BCW104"/>
      <c r="BCX104"/>
      <c r="BCY104"/>
      <c r="BCZ104"/>
      <c r="BDA104"/>
      <c r="BDB104"/>
      <c r="BDC104"/>
      <c r="BDD104"/>
      <c r="BDE104"/>
      <c r="BDF104"/>
      <c r="BDG104"/>
      <c r="BDH104"/>
      <c r="BDI104"/>
      <c r="BDJ104"/>
      <c r="BDK104"/>
      <c r="BDL104"/>
      <c r="BDM104"/>
      <c r="BDN104"/>
      <c r="BDO104"/>
      <c r="BDP104"/>
      <c r="BDQ104"/>
      <c r="BDR104"/>
      <c r="BDS104"/>
      <c r="BDT104"/>
      <c r="BDU104"/>
      <c r="BDV104"/>
      <c r="BDW104"/>
      <c r="BDX104"/>
      <c r="BDY104"/>
      <c r="BDZ104"/>
      <c r="BEA104"/>
      <c r="BEB104"/>
      <c r="BEC104"/>
      <c r="BED104"/>
      <c r="BEE104"/>
      <c r="BEF104"/>
      <c r="BEG104"/>
      <c r="BEH104"/>
      <c r="BEI104"/>
      <c r="BEJ104"/>
      <c r="BEK104"/>
      <c r="BEL104"/>
      <c r="BEM104"/>
      <c r="BEN104"/>
      <c r="BEO104"/>
      <c r="BEP104"/>
      <c r="BEQ104"/>
      <c r="BER104"/>
      <c r="BES104"/>
      <c r="BET104"/>
      <c r="BEU104"/>
      <c r="BEV104"/>
      <c r="BEW104"/>
      <c r="BEX104"/>
      <c r="BEY104"/>
      <c r="BEZ104"/>
      <c r="BFA104"/>
      <c r="BFB104"/>
      <c r="BFC104"/>
      <c r="BFD104"/>
      <c r="BFE104"/>
      <c r="BFF104"/>
      <c r="BFG104"/>
      <c r="BFH104"/>
      <c r="BFI104"/>
      <c r="BFJ104"/>
      <c r="BFK104"/>
      <c r="BFL104"/>
      <c r="BFM104"/>
      <c r="BFN104"/>
      <c r="BFO104"/>
      <c r="BFP104"/>
      <c r="BFQ104"/>
      <c r="BFR104"/>
      <c r="BFS104"/>
      <c r="BFT104"/>
      <c r="BFU104"/>
      <c r="BFV104"/>
      <c r="BFW104"/>
      <c r="BFX104"/>
      <c r="BFY104"/>
      <c r="BFZ104"/>
      <c r="BGA104"/>
      <c r="BGB104"/>
      <c r="BGC104"/>
      <c r="BGD104"/>
      <c r="BGE104"/>
      <c r="BGF104"/>
      <c r="BGG104"/>
      <c r="BGH104"/>
      <c r="BGI104"/>
      <c r="BGJ104"/>
      <c r="BGK104"/>
      <c r="BGL104"/>
      <c r="BGM104"/>
      <c r="BGN104"/>
      <c r="BGO104"/>
      <c r="BGP104"/>
      <c r="BGQ104"/>
      <c r="BGR104"/>
      <c r="BGS104"/>
      <c r="BGT104"/>
      <c r="BGU104"/>
      <c r="BGV104"/>
      <c r="BGW104"/>
      <c r="BGX104"/>
      <c r="BGY104"/>
      <c r="BGZ104"/>
      <c r="BHA104"/>
      <c r="BHB104"/>
      <c r="BHC104"/>
      <c r="BHD104"/>
      <c r="BHE104"/>
      <c r="BHF104"/>
      <c r="BHG104"/>
      <c r="BHH104"/>
      <c r="BHI104"/>
      <c r="BHJ104"/>
      <c r="BHK104"/>
      <c r="BHL104"/>
      <c r="BHM104"/>
      <c r="BHN104"/>
      <c r="BHO104"/>
      <c r="BHP104"/>
      <c r="BHQ104"/>
      <c r="BHR104"/>
      <c r="BHS104"/>
      <c r="BHT104"/>
      <c r="BHU104"/>
      <c r="BHV104"/>
      <c r="BHW104"/>
      <c r="BHX104"/>
      <c r="BHY104"/>
      <c r="BHZ104"/>
      <c r="BIA104"/>
      <c r="BIB104"/>
      <c r="BIC104"/>
      <c r="BID104"/>
      <c r="BIE104"/>
      <c r="BIF104"/>
      <c r="BIG104"/>
      <c r="BIH104"/>
      <c r="BII104"/>
      <c r="BIJ104"/>
      <c r="BIK104"/>
      <c r="BIL104"/>
      <c r="BIM104"/>
      <c r="BIN104"/>
      <c r="BIO104"/>
      <c r="BIP104"/>
      <c r="BIQ104"/>
      <c r="BIR104"/>
      <c r="BIS104"/>
      <c r="BIT104"/>
      <c r="BIU104"/>
      <c r="BIV104"/>
      <c r="BIW104"/>
      <c r="BIX104"/>
      <c r="BIY104"/>
      <c r="BIZ104"/>
      <c r="BJA104"/>
      <c r="BJB104"/>
      <c r="BJC104"/>
      <c r="BJD104"/>
      <c r="BJE104"/>
      <c r="BJF104"/>
      <c r="BJG104"/>
      <c r="BJH104"/>
      <c r="BJI104"/>
      <c r="BJJ104"/>
      <c r="BJK104"/>
      <c r="BJL104"/>
      <c r="BJM104"/>
      <c r="BJN104"/>
      <c r="BJO104"/>
      <c r="BJP104"/>
      <c r="BJQ104"/>
      <c r="BJR104"/>
      <c r="BJS104"/>
      <c r="BJT104"/>
      <c r="BJU104"/>
      <c r="BJV104"/>
      <c r="BJW104"/>
      <c r="BJX104"/>
      <c r="BJY104"/>
      <c r="BJZ104"/>
      <c r="BKA104"/>
      <c r="BKB104"/>
      <c r="BKC104"/>
      <c r="BKD104"/>
      <c r="BKE104"/>
      <c r="BKF104"/>
      <c r="BKG104"/>
      <c r="BKH104"/>
      <c r="BKI104"/>
      <c r="BKJ104"/>
      <c r="BKK104"/>
      <c r="BKL104"/>
      <c r="BKM104"/>
      <c r="BKN104"/>
      <c r="BKO104"/>
      <c r="BKP104"/>
      <c r="BKQ104"/>
      <c r="BKR104"/>
      <c r="BKS104"/>
      <c r="BKT104"/>
      <c r="BKU104"/>
      <c r="BKV104"/>
      <c r="BKW104"/>
      <c r="BKX104"/>
      <c r="BKY104"/>
      <c r="BKZ104"/>
      <c r="BLA104"/>
      <c r="BLB104"/>
      <c r="BLC104"/>
      <c r="BLD104"/>
      <c r="BLE104"/>
      <c r="BLF104"/>
      <c r="BLG104"/>
      <c r="BLH104"/>
      <c r="BLI104"/>
      <c r="BLJ104"/>
      <c r="BLK104"/>
      <c r="BLL104"/>
      <c r="BLM104"/>
      <c r="BLN104"/>
      <c r="BLO104"/>
      <c r="BLP104"/>
      <c r="BLQ104"/>
      <c r="BLR104"/>
      <c r="BLS104"/>
      <c r="BLT104"/>
      <c r="BLU104"/>
      <c r="BLV104"/>
      <c r="BLW104"/>
      <c r="BLX104"/>
      <c r="BLY104"/>
      <c r="BLZ104"/>
      <c r="BMA104"/>
      <c r="BMB104"/>
      <c r="BMC104"/>
      <c r="BMD104"/>
      <c r="BME104"/>
      <c r="BMF104"/>
      <c r="BMG104"/>
      <c r="BMH104"/>
      <c r="BMI104"/>
      <c r="BMJ104"/>
      <c r="BMK104"/>
      <c r="BML104"/>
      <c r="BMM104"/>
      <c r="BMN104"/>
      <c r="BMO104"/>
      <c r="BMP104"/>
      <c r="BMQ104"/>
      <c r="BMR104"/>
      <c r="BMS104"/>
      <c r="BMT104"/>
      <c r="BMU104"/>
      <c r="BMV104"/>
      <c r="BMW104"/>
      <c r="BMX104"/>
      <c r="BMY104"/>
      <c r="BMZ104"/>
      <c r="BNA104"/>
      <c r="BNB104"/>
      <c r="BNC104"/>
      <c r="BND104"/>
      <c r="BNE104"/>
      <c r="BNF104"/>
      <c r="BNG104"/>
      <c r="BNH104"/>
      <c r="BNI104"/>
      <c r="BNJ104"/>
      <c r="BNK104"/>
      <c r="BNL104"/>
      <c r="BNM104"/>
      <c r="BNN104"/>
      <c r="BNO104"/>
      <c r="BNP104"/>
      <c r="BNQ104"/>
      <c r="BNR104"/>
      <c r="BNS104"/>
      <c r="BNT104"/>
      <c r="BNU104"/>
      <c r="BNV104"/>
      <c r="BNW104"/>
      <c r="BNX104"/>
      <c r="BNY104"/>
      <c r="BNZ104"/>
      <c r="BOA104"/>
      <c r="BOB104"/>
      <c r="BOC104"/>
      <c r="BOD104"/>
      <c r="BOE104"/>
      <c r="BOF104"/>
      <c r="BOG104"/>
      <c r="BOH104"/>
      <c r="BOI104"/>
      <c r="BOJ104"/>
      <c r="BOK104"/>
      <c r="BOL104"/>
      <c r="BOM104"/>
      <c r="BON104"/>
      <c r="BOO104"/>
      <c r="BOP104"/>
      <c r="BOQ104"/>
      <c r="BOR104"/>
      <c r="BOS104"/>
      <c r="BOT104"/>
      <c r="BOU104"/>
      <c r="BOV104"/>
      <c r="BOW104"/>
      <c r="BOX104"/>
      <c r="BOY104"/>
      <c r="BOZ104"/>
      <c r="BPA104"/>
      <c r="BPB104"/>
      <c r="BPC104"/>
      <c r="BPD104"/>
      <c r="BPE104"/>
      <c r="BPF104"/>
      <c r="BPG104"/>
      <c r="BPH104"/>
      <c r="BPI104"/>
      <c r="BPJ104"/>
      <c r="BPK104"/>
      <c r="BPL104"/>
      <c r="BPM104"/>
      <c r="BPN104"/>
      <c r="BPO104"/>
      <c r="BPP104"/>
      <c r="BPQ104"/>
      <c r="BPR104"/>
      <c r="BPS104"/>
      <c r="BPT104"/>
      <c r="BPU104"/>
      <c r="BPV104"/>
      <c r="BPW104"/>
      <c r="BPX104"/>
      <c r="BPY104"/>
      <c r="BPZ104"/>
      <c r="BQA104"/>
      <c r="BQB104"/>
      <c r="BQC104"/>
      <c r="BQD104"/>
      <c r="BQE104"/>
      <c r="BQF104"/>
      <c r="BQG104"/>
      <c r="BQH104"/>
      <c r="BQI104"/>
      <c r="BQJ104"/>
      <c r="BQK104"/>
      <c r="BQL104"/>
      <c r="BQM104"/>
      <c r="BQN104"/>
      <c r="BQO104"/>
      <c r="BQP104"/>
      <c r="BQQ104"/>
      <c r="BQR104"/>
      <c r="BQS104"/>
      <c r="BQT104"/>
      <c r="BQU104"/>
      <c r="BQV104"/>
      <c r="BQW104"/>
      <c r="BQX104"/>
      <c r="BQY104"/>
      <c r="BQZ104"/>
      <c r="BRA104"/>
      <c r="BRB104"/>
      <c r="BRC104"/>
      <c r="BRD104"/>
      <c r="BRE104"/>
      <c r="BRF104"/>
      <c r="BRG104"/>
      <c r="BRH104"/>
      <c r="BRI104"/>
      <c r="BRJ104"/>
      <c r="BRK104"/>
      <c r="BRL104"/>
      <c r="BRM104"/>
      <c r="BRN104"/>
      <c r="BRO104"/>
      <c r="BRP104"/>
      <c r="BRQ104"/>
      <c r="BRR104"/>
      <c r="BRS104"/>
      <c r="BRT104"/>
      <c r="BRU104"/>
      <c r="BRV104"/>
      <c r="BRW104"/>
      <c r="BRX104"/>
      <c r="BRY104"/>
      <c r="BRZ104"/>
      <c r="BSA104"/>
      <c r="BSB104"/>
      <c r="BSC104"/>
      <c r="BSD104"/>
      <c r="BSE104"/>
      <c r="BSF104"/>
      <c r="BSG104"/>
      <c r="BSH104"/>
      <c r="BSI104"/>
      <c r="BSJ104"/>
      <c r="BSK104"/>
      <c r="BSL104"/>
      <c r="BSM104"/>
      <c r="BSN104"/>
      <c r="BSO104"/>
      <c r="BSP104"/>
      <c r="BSQ104"/>
      <c r="BSR104"/>
      <c r="BSS104"/>
      <c r="BST104"/>
      <c r="BSU104"/>
      <c r="BSV104"/>
      <c r="BSW104"/>
      <c r="BSX104"/>
      <c r="BSY104"/>
      <c r="BSZ104"/>
      <c r="BTA104"/>
      <c r="BTB104"/>
      <c r="BTC104"/>
      <c r="BTD104"/>
      <c r="BTE104"/>
      <c r="BTF104"/>
      <c r="BTG104"/>
      <c r="BTH104"/>
      <c r="BTI104"/>
      <c r="BTJ104"/>
      <c r="BTK104"/>
      <c r="BTL104"/>
      <c r="BTM104"/>
      <c r="BTN104"/>
      <c r="BTO104"/>
      <c r="BTP104"/>
      <c r="BTQ104"/>
      <c r="BTR104"/>
      <c r="BTS104"/>
      <c r="BTT104"/>
      <c r="BTU104"/>
      <c r="BTV104"/>
      <c r="BTW104"/>
      <c r="BTX104"/>
      <c r="BTY104"/>
      <c r="BTZ104"/>
      <c r="BUA104"/>
      <c r="BUB104"/>
      <c r="BUC104"/>
      <c r="BUD104"/>
      <c r="BUE104"/>
      <c r="BUF104"/>
      <c r="BUG104"/>
      <c r="BUH104"/>
      <c r="BUI104"/>
      <c r="BUJ104"/>
      <c r="BUK104"/>
      <c r="BUL104"/>
      <c r="BUM104"/>
      <c r="BUN104"/>
      <c r="BUO104"/>
      <c r="BUP104"/>
      <c r="BUQ104"/>
      <c r="BUR104"/>
      <c r="BUS104"/>
      <c r="BUT104"/>
      <c r="BUU104"/>
      <c r="BUV104"/>
      <c r="BUW104"/>
      <c r="BUX104"/>
      <c r="BUY104"/>
      <c r="BUZ104"/>
      <c r="BVA104"/>
      <c r="BVB104"/>
      <c r="BVC104"/>
      <c r="BVD104"/>
      <c r="BVE104"/>
      <c r="BVF104"/>
      <c r="BVG104"/>
      <c r="BVH104"/>
      <c r="BVI104"/>
      <c r="BVJ104"/>
      <c r="BVK104"/>
      <c r="BVL104"/>
      <c r="BVM104"/>
      <c r="BVN104"/>
      <c r="BVO104"/>
      <c r="BVP104"/>
      <c r="BVQ104"/>
      <c r="BVR104"/>
      <c r="BVS104"/>
      <c r="BVT104"/>
      <c r="BVU104"/>
      <c r="BVV104"/>
      <c r="BVW104"/>
      <c r="BVX104"/>
      <c r="BVY104"/>
      <c r="BVZ104"/>
      <c r="BWA104"/>
      <c r="BWB104"/>
      <c r="BWC104"/>
      <c r="BWD104"/>
      <c r="BWE104"/>
      <c r="BWF104"/>
      <c r="BWG104"/>
      <c r="BWH104"/>
      <c r="BWI104"/>
      <c r="BWJ104"/>
      <c r="BWK104"/>
      <c r="BWL104"/>
      <c r="BWM104"/>
      <c r="BWN104"/>
      <c r="BWO104"/>
      <c r="BWP104"/>
      <c r="BWQ104"/>
      <c r="BWR104"/>
      <c r="BWS104"/>
      <c r="BWT104"/>
      <c r="BWU104"/>
      <c r="BWV104"/>
      <c r="BWW104"/>
      <c r="BWX104"/>
      <c r="BWY104"/>
      <c r="BWZ104"/>
      <c r="BXA104"/>
      <c r="BXB104"/>
      <c r="BXC104"/>
      <c r="BXD104"/>
      <c r="BXE104"/>
      <c r="BXF104"/>
      <c r="BXG104"/>
      <c r="BXH104"/>
      <c r="BXI104"/>
      <c r="BXJ104"/>
      <c r="BXK104"/>
      <c r="BXL104"/>
      <c r="BXM104"/>
      <c r="BXN104"/>
      <c r="BXO104"/>
      <c r="BXP104"/>
      <c r="BXQ104"/>
      <c r="BXR104"/>
      <c r="BXS104"/>
      <c r="BXT104"/>
      <c r="BXU104"/>
      <c r="BXV104"/>
      <c r="BXW104"/>
      <c r="BXX104"/>
      <c r="BXY104"/>
      <c r="BXZ104"/>
      <c r="BYA104"/>
      <c r="BYB104"/>
      <c r="BYC104"/>
      <c r="BYD104"/>
      <c r="BYE104"/>
      <c r="BYF104"/>
      <c r="BYG104"/>
      <c r="BYH104"/>
      <c r="BYI104"/>
      <c r="BYJ104"/>
      <c r="BYK104"/>
      <c r="BYL104"/>
      <c r="BYM104"/>
      <c r="BYN104"/>
      <c r="BYO104"/>
      <c r="BYP104"/>
      <c r="BYQ104"/>
      <c r="BYR104"/>
      <c r="BYS104"/>
      <c r="BYT104"/>
      <c r="BYU104"/>
      <c r="BYV104"/>
      <c r="BYW104"/>
      <c r="BYX104"/>
      <c r="BYY104"/>
      <c r="BYZ104"/>
      <c r="BZA104"/>
      <c r="BZB104"/>
      <c r="BZC104"/>
      <c r="BZD104"/>
      <c r="BZE104"/>
      <c r="BZF104"/>
      <c r="BZG104"/>
      <c r="BZH104"/>
      <c r="BZI104"/>
      <c r="BZJ104"/>
      <c r="BZK104"/>
      <c r="BZL104"/>
      <c r="BZM104"/>
      <c r="BZN104"/>
      <c r="BZO104"/>
      <c r="BZP104"/>
      <c r="BZQ104"/>
      <c r="BZR104"/>
      <c r="BZS104"/>
      <c r="BZT104"/>
      <c r="BZU104"/>
      <c r="BZV104"/>
      <c r="BZW104"/>
      <c r="BZX104"/>
      <c r="BZY104"/>
      <c r="BZZ104"/>
      <c r="CAA104"/>
      <c r="CAB104"/>
      <c r="CAC104"/>
      <c r="CAD104"/>
      <c r="CAE104"/>
      <c r="CAF104"/>
      <c r="CAG104"/>
      <c r="CAH104"/>
      <c r="CAI104"/>
      <c r="CAJ104"/>
      <c r="CAK104"/>
      <c r="CAL104"/>
      <c r="CAM104"/>
      <c r="CAN104"/>
      <c r="CAO104"/>
      <c r="CAP104"/>
      <c r="CAQ104"/>
      <c r="CAR104"/>
      <c r="CAS104"/>
      <c r="CAT104"/>
      <c r="CAU104"/>
      <c r="CAV104"/>
      <c r="CAW104"/>
      <c r="CAX104"/>
      <c r="CAY104"/>
      <c r="CAZ104"/>
      <c r="CBA104"/>
      <c r="CBB104"/>
      <c r="CBC104"/>
      <c r="CBD104"/>
      <c r="CBE104"/>
      <c r="CBF104"/>
      <c r="CBG104"/>
      <c r="CBH104"/>
      <c r="CBI104"/>
      <c r="CBJ104"/>
      <c r="CBK104"/>
      <c r="CBL104"/>
      <c r="CBM104"/>
      <c r="CBN104"/>
      <c r="CBO104"/>
      <c r="CBP104"/>
      <c r="CBQ104"/>
      <c r="CBR104"/>
      <c r="CBS104"/>
      <c r="CBT104"/>
      <c r="CBU104"/>
      <c r="CBV104"/>
      <c r="CBW104"/>
      <c r="CBX104"/>
      <c r="CBY104"/>
      <c r="CBZ104"/>
      <c r="CCA104"/>
      <c r="CCB104"/>
      <c r="CCC104"/>
      <c r="CCD104"/>
      <c r="CCE104"/>
      <c r="CCF104"/>
      <c r="CCG104"/>
      <c r="CCH104"/>
      <c r="CCI104"/>
      <c r="CCJ104"/>
      <c r="CCK104"/>
      <c r="CCL104"/>
      <c r="CCM104"/>
      <c r="CCN104"/>
      <c r="CCO104"/>
      <c r="CCP104"/>
      <c r="CCQ104"/>
      <c r="CCR104"/>
      <c r="CCS104"/>
      <c r="CCT104"/>
      <c r="CCU104"/>
      <c r="CCV104"/>
      <c r="CCW104"/>
      <c r="CCX104"/>
      <c r="CCY104"/>
      <c r="CCZ104"/>
      <c r="CDA104"/>
      <c r="CDB104"/>
      <c r="CDC104"/>
      <c r="CDD104"/>
      <c r="CDE104"/>
      <c r="CDF104"/>
      <c r="CDG104"/>
      <c r="CDH104"/>
      <c r="CDI104"/>
      <c r="CDJ104"/>
      <c r="CDK104"/>
      <c r="CDL104"/>
      <c r="CDM104"/>
      <c r="CDN104"/>
      <c r="CDO104"/>
      <c r="CDP104"/>
      <c r="CDQ104"/>
      <c r="CDR104"/>
      <c r="CDS104"/>
      <c r="CDT104"/>
      <c r="CDU104"/>
      <c r="CDV104"/>
      <c r="CDW104"/>
      <c r="CDX104"/>
      <c r="CDY104"/>
      <c r="CDZ104"/>
      <c r="CEA104"/>
      <c r="CEB104"/>
      <c r="CEC104"/>
      <c r="CED104"/>
      <c r="CEE104"/>
      <c r="CEF104"/>
      <c r="CEG104"/>
      <c r="CEH104"/>
      <c r="CEI104"/>
      <c r="CEJ104"/>
      <c r="CEK104"/>
      <c r="CEL104"/>
      <c r="CEM104"/>
      <c r="CEN104"/>
      <c r="CEO104"/>
      <c r="CEP104"/>
      <c r="CEQ104"/>
      <c r="CER104"/>
      <c r="CES104"/>
      <c r="CET104"/>
      <c r="CEU104"/>
      <c r="CEV104"/>
      <c r="CEW104"/>
      <c r="CEX104"/>
      <c r="CEY104"/>
      <c r="CEZ104"/>
      <c r="CFA104"/>
      <c r="CFB104"/>
      <c r="CFC104"/>
      <c r="CFD104"/>
      <c r="CFE104"/>
      <c r="CFF104"/>
      <c r="CFG104"/>
      <c r="CFH104"/>
      <c r="CFI104"/>
      <c r="CFJ104"/>
      <c r="CFK104"/>
      <c r="CFL104"/>
      <c r="CFM104"/>
      <c r="CFN104"/>
      <c r="CFO104"/>
      <c r="CFP104"/>
      <c r="CFQ104"/>
      <c r="CFR104"/>
      <c r="CFS104"/>
      <c r="CFT104"/>
      <c r="CFU104"/>
      <c r="CFV104"/>
      <c r="CFW104"/>
      <c r="CFX104"/>
      <c r="CFY104"/>
      <c r="CFZ104"/>
      <c r="CGA104"/>
      <c r="CGB104"/>
      <c r="CGC104"/>
      <c r="CGD104"/>
      <c r="CGE104"/>
      <c r="CGF104"/>
      <c r="CGG104"/>
      <c r="CGH104"/>
      <c r="CGI104"/>
      <c r="CGJ104"/>
      <c r="CGK104"/>
      <c r="CGL104"/>
      <c r="CGM104"/>
      <c r="CGN104"/>
      <c r="CGO104"/>
      <c r="CGP104"/>
      <c r="CGQ104"/>
      <c r="CGR104"/>
      <c r="CGS104"/>
      <c r="CGT104"/>
      <c r="CGU104"/>
      <c r="CGV104"/>
      <c r="CGW104"/>
      <c r="CGX104"/>
      <c r="CGY104"/>
      <c r="CGZ104"/>
      <c r="CHA104"/>
      <c r="CHB104"/>
      <c r="CHC104"/>
      <c r="CHD104"/>
      <c r="CHE104"/>
      <c r="CHF104"/>
      <c r="CHG104"/>
      <c r="CHH104"/>
      <c r="CHI104"/>
      <c r="CHJ104"/>
      <c r="CHK104"/>
      <c r="CHL104"/>
      <c r="CHM104"/>
      <c r="CHN104"/>
      <c r="CHO104"/>
      <c r="CHP104"/>
      <c r="CHQ104"/>
      <c r="CHR104"/>
      <c r="CHS104"/>
      <c r="CHT104"/>
      <c r="CHU104"/>
      <c r="CHV104"/>
      <c r="CHW104"/>
      <c r="CHX104"/>
      <c r="CHY104"/>
      <c r="CHZ104"/>
      <c r="CIA104"/>
      <c r="CIB104"/>
      <c r="CIC104"/>
      <c r="CID104"/>
      <c r="CIE104"/>
      <c r="CIF104"/>
      <c r="CIG104"/>
      <c r="CIH104"/>
      <c r="CII104"/>
      <c r="CIJ104"/>
      <c r="CIK104"/>
      <c r="CIL104"/>
      <c r="CIM104"/>
      <c r="CIN104"/>
      <c r="CIO104"/>
      <c r="CIP104"/>
      <c r="CIQ104"/>
      <c r="CIR104"/>
      <c r="CIS104"/>
      <c r="CIT104"/>
      <c r="CIU104"/>
      <c r="CIV104"/>
      <c r="CIW104"/>
      <c r="CIX104"/>
      <c r="CIY104"/>
      <c r="CIZ104"/>
      <c r="CJA104"/>
      <c r="CJB104"/>
      <c r="CJC104"/>
      <c r="CJD104"/>
      <c r="CJE104"/>
      <c r="CJF104"/>
      <c r="CJG104"/>
      <c r="CJH104"/>
      <c r="CJI104"/>
      <c r="CJJ104"/>
      <c r="CJK104"/>
      <c r="CJL104"/>
      <c r="CJM104"/>
      <c r="CJN104"/>
      <c r="CJO104"/>
      <c r="CJP104"/>
      <c r="CJQ104"/>
      <c r="CJR104"/>
      <c r="CJS104"/>
      <c r="CJT104"/>
      <c r="CJU104"/>
      <c r="CJV104"/>
      <c r="CJW104"/>
      <c r="CJX104"/>
      <c r="CJY104"/>
      <c r="CJZ104"/>
      <c r="CKA104"/>
      <c r="CKB104"/>
      <c r="CKC104"/>
      <c r="CKD104"/>
      <c r="CKE104"/>
      <c r="CKF104"/>
      <c r="CKG104"/>
      <c r="CKH104"/>
      <c r="CKI104"/>
      <c r="CKJ104"/>
      <c r="CKK104"/>
      <c r="CKL104"/>
      <c r="CKM104"/>
      <c r="CKN104"/>
      <c r="CKO104"/>
      <c r="CKP104"/>
      <c r="CKQ104"/>
      <c r="CKR104"/>
      <c r="CKS104"/>
      <c r="CKT104"/>
      <c r="CKU104"/>
      <c r="CKV104"/>
      <c r="CKW104"/>
      <c r="CKX104"/>
      <c r="CKY104"/>
      <c r="CKZ104"/>
      <c r="CLA104"/>
      <c r="CLB104"/>
      <c r="CLC104"/>
      <c r="CLD104"/>
      <c r="CLE104"/>
      <c r="CLF104"/>
      <c r="CLG104"/>
      <c r="CLH104"/>
      <c r="CLI104"/>
      <c r="CLJ104"/>
      <c r="CLK104"/>
      <c r="CLL104"/>
      <c r="CLM104"/>
      <c r="CLN104"/>
      <c r="CLO104"/>
      <c r="CLP104"/>
      <c r="CLQ104"/>
      <c r="CLR104"/>
      <c r="CLS104"/>
      <c r="CLT104"/>
      <c r="CLU104"/>
      <c r="CLV104"/>
      <c r="CLW104"/>
      <c r="CLX104"/>
      <c r="CLY104"/>
      <c r="CLZ104"/>
      <c r="CMA104"/>
      <c r="CMB104"/>
      <c r="CMC104"/>
      <c r="CMD104"/>
      <c r="CME104"/>
      <c r="CMF104"/>
      <c r="CMG104"/>
      <c r="CMH104"/>
      <c r="CMI104"/>
      <c r="CMJ104"/>
      <c r="CMK104"/>
      <c r="CML104"/>
      <c r="CMM104"/>
      <c r="CMN104"/>
      <c r="CMO104"/>
      <c r="CMP104"/>
      <c r="CMQ104"/>
      <c r="CMR104"/>
      <c r="CMS104"/>
      <c r="CMT104"/>
      <c r="CMU104"/>
      <c r="CMV104"/>
      <c r="CMW104"/>
      <c r="CMX104"/>
      <c r="CMY104"/>
      <c r="CMZ104"/>
      <c r="CNA104"/>
      <c r="CNB104"/>
      <c r="CNC104"/>
      <c r="CND104"/>
      <c r="CNE104"/>
      <c r="CNF104"/>
      <c r="CNG104"/>
      <c r="CNH104"/>
      <c r="CNI104"/>
      <c r="CNJ104"/>
      <c r="CNK104"/>
      <c r="CNL104"/>
      <c r="CNM104"/>
      <c r="CNN104"/>
      <c r="CNO104"/>
      <c r="CNP104"/>
      <c r="CNQ104"/>
      <c r="CNR104"/>
      <c r="CNS104"/>
      <c r="CNT104"/>
      <c r="CNU104"/>
      <c r="CNV104"/>
      <c r="CNW104"/>
      <c r="CNX104"/>
      <c r="CNY104"/>
      <c r="CNZ104"/>
      <c r="COA104"/>
      <c r="COB104"/>
      <c r="COC104"/>
      <c r="COD104"/>
      <c r="COE104"/>
      <c r="COF104"/>
      <c r="COG104"/>
      <c r="COH104"/>
      <c r="COI104"/>
      <c r="COJ104"/>
      <c r="COK104"/>
      <c r="COL104"/>
      <c r="COM104"/>
      <c r="CON104"/>
      <c r="COO104"/>
      <c r="COP104"/>
      <c r="COQ104"/>
      <c r="COR104"/>
      <c r="COS104"/>
      <c r="COT104"/>
      <c r="COU104"/>
      <c r="COV104"/>
      <c r="COW104"/>
      <c r="COX104"/>
      <c r="COY104"/>
      <c r="COZ104"/>
      <c r="CPA104"/>
      <c r="CPB104"/>
      <c r="CPC104"/>
      <c r="CPD104"/>
      <c r="CPE104"/>
      <c r="CPF104"/>
      <c r="CPG104"/>
      <c r="CPH104"/>
      <c r="CPI104"/>
      <c r="CPJ104"/>
      <c r="CPK104"/>
      <c r="CPL104"/>
      <c r="CPM104"/>
      <c r="CPN104"/>
      <c r="CPO104"/>
      <c r="CPP104"/>
      <c r="CPQ104"/>
      <c r="CPR104"/>
      <c r="CPS104"/>
      <c r="CPT104"/>
      <c r="CPU104"/>
      <c r="CPV104"/>
      <c r="CPW104"/>
      <c r="CPX104"/>
      <c r="CPY104"/>
      <c r="CPZ104"/>
      <c r="CQA104"/>
      <c r="CQB104"/>
      <c r="CQC104"/>
      <c r="CQD104"/>
      <c r="CQE104"/>
      <c r="CQF104"/>
      <c r="CQG104"/>
      <c r="CQH104"/>
      <c r="CQI104"/>
      <c r="CQJ104"/>
      <c r="CQK104"/>
      <c r="CQL104"/>
      <c r="CQM104"/>
      <c r="CQN104"/>
      <c r="CQO104"/>
      <c r="CQP104"/>
      <c r="CQQ104"/>
      <c r="CQR104"/>
      <c r="CQS104"/>
      <c r="CQT104"/>
      <c r="CQU104"/>
      <c r="CQV104"/>
      <c r="CQW104"/>
      <c r="CQX104"/>
      <c r="CQY104"/>
      <c r="CQZ104"/>
      <c r="CRA104"/>
      <c r="CRB104"/>
      <c r="CRC104"/>
      <c r="CRD104"/>
      <c r="CRE104"/>
      <c r="CRF104"/>
      <c r="CRG104"/>
      <c r="CRH104"/>
      <c r="CRI104"/>
    </row>
    <row r="105" spans="1:2505" s="28" customFormat="1" ht="18" customHeight="1" x14ac:dyDescent="0.25">
      <c r="A105" s="13"/>
      <c r="B105" s="369"/>
      <c r="C105" s="59" t="s">
        <v>16</v>
      </c>
      <c r="D105" s="83">
        <v>0</v>
      </c>
      <c r="E105" s="83">
        <v>0</v>
      </c>
      <c r="F105" s="13"/>
      <c r="G105" s="369"/>
      <c r="H105" s="59" t="s">
        <v>16</v>
      </c>
      <c r="I105" s="78">
        <v>1.4346399999964135</v>
      </c>
      <c r="J105" s="78">
        <f t="shared" si="27"/>
        <v>1.4346399999964135</v>
      </c>
      <c r="K105" s="78">
        <f t="shared" si="11"/>
        <v>1.4346399999964135</v>
      </c>
      <c r="L105"/>
      <c r="M105" s="78">
        <v>1.2433546666714488</v>
      </c>
      <c r="N105" s="74">
        <f t="shared" si="22"/>
        <v>1.2433546666714488</v>
      </c>
      <c r="O105" s="74">
        <f t="shared" si="23"/>
        <v>1.2433546666714488</v>
      </c>
      <c r="P105" s="33">
        <f t="shared" si="24"/>
        <v>609921</v>
      </c>
      <c r="Q105" s="33" t="e">
        <f t="shared" si="24"/>
        <v>#REF!</v>
      </c>
      <c r="R105" s="33" t="e">
        <f t="shared" si="24"/>
        <v>#REF!</v>
      </c>
      <c r="S105"/>
      <c r="T105"/>
      <c r="U105">
        <f t="shared" si="25"/>
        <v>0</v>
      </c>
      <c r="V105">
        <f t="shared" si="26"/>
        <v>0</v>
      </c>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c r="AKY105"/>
      <c r="AKZ105"/>
      <c r="ALA105"/>
      <c r="ALB105"/>
      <c r="ALC105"/>
      <c r="ALD105"/>
      <c r="ALE105"/>
      <c r="ALF105"/>
      <c r="ALG105"/>
      <c r="ALH105"/>
      <c r="ALI105"/>
      <c r="ALJ105"/>
      <c r="ALK105"/>
      <c r="ALL105"/>
      <c r="ALM105"/>
      <c r="ALN105"/>
      <c r="ALO105"/>
      <c r="ALP105"/>
      <c r="ALQ105"/>
      <c r="ALR105"/>
      <c r="ALS105"/>
      <c r="ALT105"/>
      <c r="ALU105"/>
      <c r="ALV105"/>
      <c r="ALW105"/>
      <c r="ALX105"/>
      <c r="ALY105"/>
      <c r="ALZ105"/>
      <c r="AMA105"/>
      <c r="AMB105"/>
      <c r="AMC105"/>
      <c r="AMD105"/>
      <c r="AME105"/>
      <c r="AMF105"/>
      <c r="AMG105"/>
      <c r="AMH105"/>
      <c r="AMI105"/>
      <c r="AMJ105"/>
      <c r="AMK105"/>
      <c r="AML105"/>
      <c r="AMM105"/>
      <c r="AMN105"/>
      <c r="AMO105"/>
      <c r="AMP105"/>
      <c r="AMQ105"/>
      <c r="AMR105"/>
      <c r="AMS105"/>
      <c r="AMT105"/>
      <c r="AMU105"/>
      <c r="AMV105"/>
      <c r="AMW105"/>
      <c r="AMX105"/>
      <c r="AMY105"/>
      <c r="AMZ105"/>
      <c r="ANA105"/>
      <c r="ANB105"/>
      <c r="ANC105"/>
      <c r="AND105"/>
      <c r="ANE105"/>
      <c r="ANF105"/>
      <c r="ANG105"/>
      <c r="ANH105"/>
      <c r="ANI105"/>
      <c r="ANJ105"/>
      <c r="ANK105"/>
      <c r="ANL105"/>
      <c r="ANM105"/>
      <c r="ANN105"/>
      <c r="ANO105"/>
      <c r="ANP105"/>
      <c r="ANQ105"/>
      <c r="ANR105"/>
      <c r="ANS105"/>
      <c r="ANT105"/>
      <c r="ANU105"/>
      <c r="ANV105"/>
      <c r="ANW105"/>
      <c r="ANX105"/>
      <c r="ANY105"/>
      <c r="ANZ105"/>
      <c r="AOA105"/>
      <c r="AOB105"/>
      <c r="AOC105"/>
      <c r="AOD105"/>
      <c r="AOE105"/>
      <c r="AOF105"/>
      <c r="AOG105"/>
      <c r="AOH105"/>
      <c r="AOI105"/>
      <c r="AOJ105"/>
      <c r="AOK105"/>
      <c r="AOL105"/>
      <c r="AOM105"/>
      <c r="AON105"/>
      <c r="AOO105"/>
      <c r="AOP105"/>
      <c r="AOQ105"/>
      <c r="AOR105"/>
      <c r="AOS105"/>
      <c r="AOT105"/>
      <c r="AOU105"/>
      <c r="AOV105"/>
      <c r="AOW105"/>
      <c r="AOX105"/>
      <c r="AOY105"/>
      <c r="AOZ105"/>
      <c r="APA105"/>
      <c r="APB105"/>
      <c r="APC105"/>
      <c r="APD105"/>
      <c r="APE105"/>
      <c r="APF105"/>
      <c r="APG105"/>
      <c r="APH105"/>
      <c r="API105"/>
      <c r="APJ105"/>
      <c r="APK105"/>
      <c r="APL105"/>
      <c r="APM105"/>
      <c r="APN105"/>
      <c r="APO105"/>
      <c r="APP105"/>
      <c r="APQ105"/>
      <c r="APR105"/>
      <c r="APS105"/>
      <c r="APT105"/>
      <c r="APU105"/>
      <c r="APV105"/>
      <c r="APW105"/>
      <c r="APX105"/>
      <c r="APY105"/>
      <c r="APZ105"/>
      <c r="AQA105"/>
      <c r="AQB105"/>
      <c r="AQC105"/>
      <c r="AQD105"/>
      <c r="AQE105"/>
      <c r="AQF105"/>
      <c r="AQG105"/>
      <c r="AQH105"/>
      <c r="AQI105"/>
      <c r="AQJ105"/>
      <c r="AQK105"/>
      <c r="AQL105"/>
      <c r="AQM105"/>
      <c r="AQN105"/>
      <c r="AQO105"/>
      <c r="AQP105"/>
      <c r="AQQ105"/>
      <c r="AQR105"/>
      <c r="AQS105"/>
      <c r="AQT105"/>
      <c r="AQU105"/>
      <c r="AQV105"/>
      <c r="AQW105"/>
      <c r="AQX105"/>
      <c r="AQY105"/>
      <c r="AQZ105"/>
      <c r="ARA105"/>
      <c r="ARB105"/>
      <c r="ARC105"/>
      <c r="ARD105"/>
      <c r="ARE105"/>
      <c r="ARF105"/>
      <c r="ARG105"/>
      <c r="ARH105"/>
      <c r="ARI105"/>
      <c r="ARJ105"/>
      <c r="ARK105"/>
      <c r="ARL105"/>
      <c r="ARM105"/>
      <c r="ARN105"/>
      <c r="ARO105"/>
      <c r="ARP105"/>
      <c r="ARQ105"/>
      <c r="ARR105"/>
      <c r="ARS105"/>
      <c r="ART105"/>
      <c r="ARU105"/>
      <c r="ARV105"/>
      <c r="ARW105"/>
      <c r="ARX105"/>
      <c r="ARY105"/>
      <c r="ARZ105"/>
      <c r="ASA105"/>
      <c r="ASB105"/>
      <c r="ASC105"/>
      <c r="ASD105"/>
      <c r="ASE105"/>
      <c r="ASF105"/>
      <c r="ASG105"/>
      <c r="ASH105"/>
      <c r="ASI105"/>
      <c r="ASJ105"/>
      <c r="ASK105"/>
      <c r="ASL105"/>
      <c r="ASM105"/>
      <c r="ASN105"/>
      <c r="ASO105"/>
      <c r="ASP105"/>
      <c r="ASQ105"/>
      <c r="ASR105"/>
      <c r="ASS105"/>
      <c r="AST105"/>
      <c r="ASU105"/>
      <c r="ASV105"/>
      <c r="ASW105"/>
      <c r="ASX105"/>
      <c r="ASY105"/>
      <c r="ASZ105"/>
      <c r="ATA105"/>
      <c r="ATB105"/>
      <c r="ATC105"/>
      <c r="ATD105"/>
      <c r="ATE105"/>
      <c r="ATF105"/>
      <c r="ATG105"/>
      <c r="ATH105"/>
      <c r="ATI105"/>
      <c r="ATJ105"/>
      <c r="ATK105"/>
      <c r="ATL105"/>
      <c r="ATM105"/>
      <c r="ATN105"/>
      <c r="ATO105"/>
      <c r="ATP105"/>
      <c r="ATQ105"/>
      <c r="ATR105"/>
      <c r="ATS105"/>
      <c r="ATT105"/>
      <c r="ATU105"/>
      <c r="ATV105"/>
      <c r="ATW105"/>
      <c r="ATX105"/>
      <c r="ATY105"/>
      <c r="ATZ105"/>
      <c r="AUA105"/>
      <c r="AUB105"/>
      <c r="AUC105"/>
      <c r="AUD105"/>
      <c r="AUE105"/>
      <c r="AUF105"/>
      <c r="AUG105"/>
      <c r="AUH105"/>
      <c r="AUI105"/>
      <c r="AUJ105"/>
      <c r="AUK105"/>
      <c r="AUL105"/>
      <c r="AUM105"/>
      <c r="AUN105"/>
      <c r="AUO105"/>
      <c r="AUP105"/>
      <c r="AUQ105"/>
      <c r="AUR105"/>
      <c r="AUS105"/>
      <c r="AUT105"/>
      <c r="AUU105"/>
      <c r="AUV105"/>
      <c r="AUW105"/>
      <c r="AUX105"/>
      <c r="AUY105"/>
      <c r="AUZ105"/>
      <c r="AVA105"/>
      <c r="AVB105"/>
      <c r="AVC105"/>
      <c r="AVD105"/>
      <c r="AVE105"/>
      <c r="AVF105"/>
      <c r="AVG105"/>
      <c r="AVH105"/>
      <c r="AVI105"/>
      <c r="AVJ105"/>
      <c r="AVK105"/>
      <c r="AVL105"/>
      <c r="AVM105"/>
      <c r="AVN105"/>
      <c r="AVO105"/>
      <c r="AVP105"/>
      <c r="AVQ105"/>
      <c r="AVR105"/>
      <c r="AVS105"/>
      <c r="AVT105"/>
      <c r="AVU105"/>
      <c r="AVV105"/>
      <c r="AVW105"/>
      <c r="AVX105"/>
      <c r="AVY105"/>
      <c r="AVZ105"/>
      <c r="AWA105"/>
      <c r="AWB105"/>
      <c r="AWC105"/>
      <c r="AWD105"/>
      <c r="AWE105"/>
      <c r="AWF105"/>
      <c r="AWG105"/>
      <c r="AWH105"/>
      <c r="AWI105"/>
      <c r="AWJ105"/>
      <c r="AWK105"/>
      <c r="AWL105"/>
      <c r="AWM105"/>
      <c r="AWN105"/>
      <c r="AWO105"/>
      <c r="AWP105"/>
      <c r="AWQ105"/>
      <c r="AWR105"/>
      <c r="AWS105"/>
      <c r="AWT105"/>
      <c r="AWU105"/>
      <c r="AWV105"/>
      <c r="AWW105"/>
      <c r="AWX105"/>
      <c r="AWY105"/>
      <c r="AWZ105"/>
      <c r="AXA105"/>
      <c r="AXB105"/>
      <c r="AXC105"/>
      <c r="AXD105"/>
      <c r="AXE105"/>
      <c r="AXF105"/>
      <c r="AXG105"/>
      <c r="AXH105"/>
      <c r="AXI105"/>
      <c r="AXJ105"/>
      <c r="AXK105"/>
      <c r="AXL105"/>
      <c r="AXM105"/>
      <c r="AXN105"/>
      <c r="AXO105"/>
      <c r="AXP105"/>
      <c r="AXQ105"/>
      <c r="AXR105"/>
      <c r="AXS105"/>
      <c r="AXT105"/>
      <c r="AXU105"/>
      <c r="AXV105"/>
      <c r="AXW105"/>
      <c r="AXX105"/>
      <c r="AXY105"/>
      <c r="AXZ105"/>
      <c r="AYA105"/>
      <c r="AYB105"/>
      <c r="AYC105"/>
      <c r="AYD105"/>
      <c r="AYE105"/>
      <c r="AYF105"/>
      <c r="AYG105"/>
      <c r="AYH105"/>
      <c r="AYI105"/>
      <c r="AYJ105"/>
      <c r="AYK105"/>
      <c r="AYL105"/>
      <c r="AYM105"/>
      <c r="AYN105"/>
      <c r="AYO105"/>
      <c r="AYP105"/>
      <c r="AYQ105"/>
      <c r="AYR105"/>
      <c r="AYS105"/>
      <c r="AYT105"/>
      <c r="AYU105"/>
      <c r="AYV105"/>
      <c r="AYW105"/>
      <c r="AYX105"/>
      <c r="AYY105"/>
      <c r="AYZ105"/>
      <c r="AZA105"/>
      <c r="AZB105"/>
      <c r="AZC105"/>
      <c r="AZD105"/>
      <c r="AZE105"/>
      <c r="AZF105"/>
      <c r="AZG105"/>
      <c r="AZH105"/>
      <c r="AZI105"/>
      <c r="AZJ105"/>
      <c r="AZK105"/>
      <c r="AZL105"/>
      <c r="AZM105"/>
      <c r="AZN105"/>
      <c r="AZO105"/>
      <c r="AZP105"/>
      <c r="AZQ105"/>
      <c r="AZR105"/>
      <c r="AZS105"/>
      <c r="AZT105"/>
      <c r="AZU105"/>
      <c r="AZV105"/>
      <c r="AZW105"/>
      <c r="AZX105"/>
      <c r="AZY105"/>
      <c r="AZZ105"/>
      <c r="BAA105"/>
      <c r="BAB105"/>
      <c r="BAC105"/>
      <c r="BAD105"/>
      <c r="BAE105"/>
      <c r="BAF105"/>
      <c r="BAG105"/>
      <c r="BAH105"/>
      <c r="BAI105"/>
      <c r="BAJ105"/>
      <c r="BAK105"/>
      <c r="BAL105"/>
      <c r="BAM105"/>
      <c r="BAN105"/>
      <c r="BAO105"/>
      <c r="BAP105"/>
      <c r="BAQ105"/>
      <c r="BAR105"/>
      <c r="BAS105"/>
      <c r="BAT105"/>
      <c r="BAU105"/>
      <c r="BAV105"/>
      <c r="BAW105"/>
      <c r="BAX105"/>
      <c r="BAY105"/>
      <c r="BAZ105"/>
      <c r="BBA105"/>
      <c r="BBB105"/>
      <c r="BBC105"/>
      <c r="BBD105"/>
      <c r="BBE105"/>
      <c r="BBF105"/>
      <c r="BBG105"/>
      <c r="BBH105"/>
      <c r="BBI105"/>
      <c r="BBJ105"/>
      <c r="BBK105"/>
      <c r="BBL105"/>
      <c r="BBM105"/>
      <c r="BBN105"/>
      <c r="BBO105"/>
      <c r="BBP105"/>
      <c r="BBQ105"/>
      <c r="BBR105"/>
      <c r="BBS105"/>
      <c r="BBT105"/>
      <c r="BBU105"/>
      <c r="BBV105"/>
      <c r="BBW105"/>
      <c r="BBX105"/>
      <c r="BBY105"/>
      <c r="BBZ105"/>
      <c r="BCA105"/>
      <c r="BCB105"/>
      <c r="BCC105"/>
      <c r="BCD105"/>
      <c r="BCE105"/>
      <c r="BCF105"/>
      <c r="BCG105"/>
      <c r="BCH105"/>
      <c r="BCI105"/>
      <c r="BCJ105"/>
      <c r="BCK105"/>
      <c r="BCL105"/>
      <c r="BCM105"/>
      <c r="BCN105"/>
      <c r="BCO105"/>
      <c r="BCP105"/>
      <c r="BCQ105"/>
      <c r="BCR105"/>
      <c r="BCS105"/>
      <c r="BCT105"/>
      <c r="BCU105"/>
      <c r="BCV105"/>
      <c r="BCW105"/>
      <c r="BCX105"/>
      <c r="BCY105"/>
      <c r="BCZ105"/>
      <c r="BDA105"/>
      <c r="BDB105"/>
      <c r="BDC105"/>
      <c r="BDD105"/>
      <c r="BDE105"/>
      <c r="BDF105"/>
      <c r="BDG105"/>
      <c r="BDH105"/>
      <c r="BDI105"/>
      <c r="BDJ105"/>
      <c r="BDK105"/>
      <c r="BDL105"/>
      <c r="BDM105"/>
      <c r="BDN105"/>
      <c r="BDO105"/>
      <c r="BDP105"/>
      <c r="BDQ105"/>
      <c r="BDR105"/>
      <c r="BDS105"/>
      <c r="BDT105"/>
      <c r="BDU105"/>
      <c r="BDV105"/>
      <c r="BDW105"/>
      <c r="BDX105"/>
      <c r="BDY105"/>
      <c r="BDZ105"/>
      <c r="BEA105"/>
      <c r="BEB105"/>
      <c r="BEC105"/>
      <c r="BED105"/>
      <c r="BEE105"/>
      <c r="BEF105"/>
      <c r="BEG105"/>
      <c r="BEH105"/>
      <c r="BEI105"/>
      <c r="BEJ105"/>
      <c r="BEK105"/>
      <c r="BEL105"/>
      <c r="BEM105"/>
      <c r="BEN105"/>
      <c r="BEO105"/>
      <c r="BEP105"/>
      <c r="BEQ105"/>
      <c r="BER105"/>
      <c r="BES105"/>
      <c r="BET105"/>
      <c r="BEU105"/>
      <c r="BEV105"/>
      <c r="BEW105"/>
      <c r="BEX105"/>
      <c r="BEY105"/>
      <c r="BEZ105"/>
      <c r="BFA105"/>
      <c r="BFB105"/>
      <c r="BFC105"/>
      <c r="BFD105"/>
      <c r="BFE105"/>
      <c r="BFF105"/>
      <c r="BFG105"/>
      <c r="BFH105"/>
      <c r="BFI105"/>
      <c r="BFJ105"/>
      <c r="BFK105"/>
      <c r="BFL105"/>
      <c r="BFM105"/>
      <c r="BFN105"/>
      <c r="BFO105"/>
      <c r="BFP105"/>
      <c r="BFQ105"/>
      <c r="BFR105"/>
      <c r="BFS105"/>
      <c r="BFT105"/>
      <c r="BFU105"/>
      <c r="BFV105"/>
      <c r="BFW105"/>
      <c r="BFX105"/>
      <c r="BFY105"/>
      <c r="BFZ105"/>
      <c r="BGA105"/>
      <c r="BGB105"/>
      <c r="BGC105"/>
      <c r="BGD105"/>
      <c r="BGE105"/>
      <c r="BGF105"/>
      <c r="BGG105"/>
      <c r="BGH105"/>
      <c r="BGI105"/>
      <c r="BGJ105"/>
      <c r="BGK105"/>
      <c r="BGL105"/>
      <c r="BGM105"/>
      <c r="BGN105"/>
      <c r="BGO105"/>
      <c r="BGP105"/>
      <c r="BGQ105"/>
      <c r="BGR105"/>
      <c r="BGS105"/>
      <c r="BGT105"/>
      <c r="BGU105"/>
      <c r="BGV105"/>
      <c r="BGW105"/>
      <c r="BGX105"/>
      <c r="BGY105"/>
      <c r="BGZ105"/>
      <c r="BHA105"/>
      <c r="BHB105"/>
      <c r="BHC105"/>
      <c r="BHD105"/>
      <c r="BHE105"/>
      <c r="BHF105"/>
      <c r="BHG105"/>
      <c r="BHH105"/>
      <c r="BHI105"/>
      <c r="BHJ105"/>
      <c r="BHK105"/>
      <c r="BHL105"/>
      <c r="BHM105"/>
      <c r="BHN105"/>
      <c r="BHO105"/>
      <c r="BHP105"/>
      <c r="BHQ105"/>
      <c r="BHR105"/>
      <c r="BHS105"/>
      <c r="BHT105"/>
      <c r="BHU105"/>
      <c r="BHV105"/>
      <c r="BHW105"/>
      <c r="BHX105"/>
      <c r="BHY105"/>
      <c r="BHZ105"/>
      <c r="BIA105"/>
      <c r="BIB105"/>
      <c r="BIC105"/>
      <c r="BID105"/>
      <c r="BIE105"/>
      <c r="BIF105"/>
      <c r="BIG105"/>
      <c r="BIH105"/>
      <c r="BII105"/>
      <c r="BIJ105"/>
      <c r="BIK105"/>
      <c r="BIL105"/>
      <c r="BIM105"/>
      <c r="BIN105"/>
      <c r="BIO105"/>
      <c r="BIP105"/>
      <c r="BIQ105"/>
      <c r="BIR105"/>
      <c r="BIS105"/>
      <c r="BIT105"/>
      <c r="BIU105"/>
      <c r="BIV105"/>
      <c r="BIW105"/>
      <c r="BIX105"/>
      <c r="BIY105"/>
      <c r="BIZ105"/>
      <c r="BJA105"/>
      <c r="BJB105"/>
      <c r="BJC105"/>
      <c r="BJD105"/>
      <c r="BJE105"/>
      <c r="BJF105"/>
      <c r="BJG105"/>
      <c r="BJH105"/>
      <c r="BJI105"/>
      <c r="BJJ105"/>
      <c r="BJK105"/>
      <c r="BJL105"/>
      <c r="BJM105"/>
      <c r="BJN105"/>
      <c r="BJO105"/>
      <c r="BJP105"/>
      <c r="BJQ105"/>
      <c r="BJR105"/>
      <c r="BJS105"/>
      <c r="BJT105"/>
      <c r="BJU105"/>
      <c r="BJV105"/>
      <c r="BJW105"/>
      <c r="BJX105"/>
      <c r="BJY105"/>
      <c r="BJZ105"/>
      <c r="BKA105"/>
      <c r="BKB105"/>
      <c r="BKC105"/>
      <c r="BKD105"/>
      <c r="BKE105"/>
      <c r="BKF105"/>
      <c r="BKG105"/>
      <c r="BKH105"/>
      <c r="BKI105"/>
      <c r="BKJ105"/>
      <c r="BKK105"/>
      <c r="BKL105"/>
      <c r="BKM105"/>
      <c r="BKN105"/>
      <c r="BKO105"/>
      <c r="BKP105"/>
      <c r="BKQ105"/>
      <c r="BKR105"/>
      <c r="BKS105"/>
      <c r="BKT105"/>
      <c r="BKU105"/>
      <c r="BKV105"/>
      <c r="BKW105"/>
      <c r="BKX105"/>
      <c r="BKY105"/>
      <c r="BKZ105"/>
      <c r="BLA105"/>
      <c r="BLB105"/>
      <c r="BLC105"/>
      <c r="BLD105"/>
      <c r="BLE105"/>
      <c r="BLF105"/>
      <c r="BLG105"/>
      <c r="BLH105"/>
      <c r="BLI105"/>
      <c r="BLJ105"/>
      <c r="BLK105"/>
      <c r="BLL105"/>
      <c r="BLM105"/>
      <c r="BLN105"/>
      <c r="BLO105"/>
      <c r="BLP105"/>
      <c r="BLQ105"/>
      <c r="BLR105"/>
      <c r="BLS105"/>
      <c r="BLT105"/>
      <c r="BLU105"/>
      <c r="BLV105"/>
      <c r="BLW105"/>
      <c r="BLX105"/>
      <c r="BLY105"/>
      <c r="BLZ105"/>
      <c r="BMA105"/>
      <c r="BMB105"/>
      <c r="BMC105"/>
      <c r="BMD105"/>
      <c r="BME105"/>
      <c r="BMF105"/>
      <c r="BMG105"/>
      <c r="BMH105"/>
      <c r="BMI105"/>
      <c r="BMJ105"/>
      <c r="BMK105"/>
      <c r="BML105"/>
      <c r="BMM105"/>
      <c r="BMN105"/>
      <c r="BMO105"/>
      <c r="BMP105"/>
      <c r="BMQ105"/>
      <c r="BMR105"/>
      <c r="BMS105"/>
      <c r="BMT105"/>
      <c r="BMU105"/>
      <c r="BMV105"/>
      <c r="BMW105"/>
      <c r="BMX105"/>
      <c r="BMY105"/>
      <c r="BMZ105"/>
      <c r="BNA105"/>
      <c r="BNB105"/>
      <c r="BNC105"/>
      <c r="BND105"/>
      <c r="BNE105"/>
      <c r="BNF105"/>
      <c r="BNG105"/>
      <c r="BNH105"/>
      <c r="BNI105"/>
      <c r="BNJ105"/>
      <c r="BNK105"/>
      <c r="BNL105"/>
      <c r="BNM105"/>
      <c r="BNN105"/>
      <c r="BNO105"/>
      <c r="BNP105"/>
      <c r="BNQ105"/>
      <c r="BNR105"/>
      <c r="BNS105"/>
      <c r="BNT105"/>
      <c r="BNU105"/>
      <c r="BNV105"/>
      <c r="BNW105"/>
      <c r="BNX105"/>
      <c r="BNY105"/>
      <c r="BNZ105"/>
      <c r="BOA105"/>
      <c r="BOB105"/>
      <c r="BOC105"/>
      <c r="BOD105"/>
      <c r="BOE105"/>
      <c r="BOF105"/>
      <c r="BOG105"/>
      <c r="BOH105"/>
      <c r="BOI105"/>
      <c r="BOJ105"/>
      <c r="BOK105"/>
      <c r="BOL105"/>
      <c r="BOM105"/>
      <c r="BON105"/>
      <c r="BOO105"/>
      <c r="BOP105"/>
      <c r="BOQ105"/>
      <c r="BOR105"/>
      <c r="BOS105"/>
      <c r="BOT105"/>
      <c r="BOU105"/>
      <c r="BOV105"/>
      <c r="BOW105"/>
      <c r="BOX105"/>
      <c r="BOY105"/>
      <c r="BOZ105"/>
      <c r="BPA105"/>
      <c r="BPB105"/>
      <c r="BPC105"/>
      <c r="BPD105"/>
      <c r="BPE105"/>
      <c r="BPF105"/>
      <c r="BPG105"/>
      <c r="BPH105"/>
      <c r="BPI105"/>
      <c r="BPJ105"/>
      <c r="BPK105"/>
      <c r="BPL105"/>
      <c r="BPM105"/>
      <c r="BPN105"/>
      <c r="BPO105"/>
      <c r="BPP105"/>
      <c r="BPQ105"/>
      <c r="BPR105"/>
      <c r="BPS105"/>
      <c r="BPT105"/>
      <c r="BPU105"/>
      <c r="BPV105"/>
      <c r="BPW105"/>
      <c r="BPX105"/>
      <c r="BPY105"/>
      <c r="BPZ105"/>
      <c r="BQA105"/>
      <c r="BQB105"/>
      <c r="BQC105"/>
      <c r="BQD105"/>
      <c r="BQE105"/>
      <c r="BQF105"/>
      <c r="BQG105"/>
      <c r="BQH105"/>
      <c r="BQI105"/>
      <c r="BQJ105"/>
      <c r="BQK105"/>
      <c r="BQL105"/>
      <c r="BQM105"/>
      <c r="BQN105"/>
      <c r="BQO105"/>
      <c r="BQP105"/>
      <c r="BQQ105"/>
      <c r="BQR105"/>
      <c r="BQS105"/>
      <c r="BQT105"/>
      <c r="BQU105"/>
      <c r="BQV105"/>
      <c r="BQW105"/>
      <c r="BQX105"/>
      <c r="BQY105"/>
      <c r="BQZ105"/>
      <c r="BRA105"/>
      <c r="BRB105"/>
      <c r="BRC105"/>
      <c r="BRD105"/>
      <c r="BRE105"/>
      <c r="BRF105"/>
      <c r="BRG105"/>
      <c r="BRH105"/>
      <c r="BRI105"/>
      <c r="BRJ105"/>
      <c r="BRK105"/>
      <c r="BRL105"/>
      <c r="BRM105"/>
      <c r="BRN105"/>
      <c r="BRO105"/>
      <c r="BRP105"/>
      <c r="BRQ105"/>
      <c r="BRR105"/>
      <c r="BRS105"/>
      <c r="BRT105"/>
      <c r="BRU105"/>
      <c r="BRV105"/>
      <c r="BRW105"/>
      <c r="BRX105"/>
      <c r="BRY105"/>
      <c r="BRZ105"/>
      <c r="BSA105"/>
      <c r="BSB105"/>
      <c r="BSC105"/>
      <c r="BSD105"/>
      <c r="BSE105"/>
      <c r="BSF105"/>
      <c r="BSG105"/>
      <c r="BSH105"/>
      <c r="BSI105"/>
      <c r="BSJ105"/>
      <c r="BSK105"/>
      <c r="BSL105"/>
      <c r="BSM105"/>
      <c r="BSN105"/>
      <c r="BSO105"/>
      <c r="BSP105"/>
      <c r="BSQ105"/>
      <c r="BSR105"/>
      <c r="BSS105"/>
      <c r="BST105"/>
      <c r="BSU105"/>
      <c r="BSV105"/>
      <c r="BSW105"/>
      <c r="BSX105"/>
      <c r="BSY105"/>
      <c r="BSZ105"/>
      <c r="BTA105"/>
      <c r="BTB105"/>
      <c r="BTC105"/>
      <c r="BTD105"/>
      <c r="BTE105"/>
      <c r="BTF105"/>
      <c r="BTG105"/>
      <c r="BTH105"/>
      <c r="BTI105"/>
      <c r="BTJ105"/>
      <c r="BTK105"/>
      <c r="BTL105"/>
      <c r="BTM105"/>
      <c r="BTN105"/>
      <c r="BTO105"/>
      <c r="BTP105"/>
      <c r="BTQ105"/>
      <c r="BTR105"/>
      <c r="BTS105"/>
      <c r="BTT105"/>
      <c r="BTU105"/>
      <c r="BTV105"/>
      <c r="BTW105"/>
      <c r="BTX105"/>
      <c r="BTY105"/>
      <c r="BTZ105"/>
      <c r="BUA105"/>
      <c r="BUB105"/>
      <c r="BUC105"/>
      <c r="BUD105"/>
      <c r="BUE105"/>
      <c r="BUF105"/>
      <c r="BUG105"/>
      <c r="BUH105"/>
      <c r="BUI105"/>
      <c r="BUJ105"/>
      <c r="BUK105"/>
      <c r="BUL105"/>
      <c r="BUM105"/>
      <c r="BUN105"/>
      <c r="BUO105"/>
      <c r="BUP105"/>
      <c r="BUQ105"/>
      <c r="BUR105"/>
      <c r="BUS105"/>
      <c r="BUT105"/>
      <c r="BUU105"/>
      <c r="BUV105"/>
      <c r="BUW105"/>
      <c r="BUX105"/>
      <c r="BUY105"/>
      <c r="BUZ105"/>
      <c r="BVA105"/>
      <c r="BVB105"/>
      <c r="BVC105"/>
      <c r="BVD105"/>
      <c r="BVE105"/>
      <c r="BVF105"/>
      <c r="BVG105"/>
      <c r="BVH105"/>
      <c r="BVI105"/>
      <c r="BVJ105"/>
      <c r="BVK105"/>
      <c r="BVL105"/>
      <c r="BVM105"/>
      <c r="BVN105"/>
      <c r="BVO105"/>
      <c r="BVP105"/>
      <c r="BVQ105"/>
      <c r="BVR105"/>
      <c r="BVS105"/>
      <c r="BVT105"/>
      <c r="BVU105"/>
      <c r="BVV105"/>
      <c r="BVW105"/>
      <c r="BVX105"/>
      <c r="BVY105"/>
      <c r="BVZ105"/>
      <c r="BWA105"/>
      <c r="BWB105"/>
      <c r="BWC105"/>
      <c r="BWD105"/>
      <c r="BWE105"/>
      <c r="BWF105"/>
      <c r="BWG105"/>
      <c r="BWH105"/>
      <c r="BWI105"/>
      <c r="BWJ105"/>
      <c r="BWK105"/>
      <c r="BWL105"/>
      <c r="BWM105"/>
      <c r="BWN105"/>
      <c r="BWO105"/>
      <c r="BWP105"/>
      <c r="BWQ105"/>
      <c r="BWR105"/>
      <c r="BWS105"/>
      <c r="BWT105"/>
      <c r="BWU105"/>
      <c r="BWV105"/>
      <c r="BWW105"/>
      <c r="BWX105"/>
      <c r="BWY105"/>
      <c r="BWZ105"/>
      <c r="BXA105"/>
      <c r="BXB105"/>
      <c r="BXC105"/>
      <c r="BXD105"/>
      <c r="BXE105"/>
      <c r="BXF105"/>
      <c r="BXG105"/>
      <c r="BXH105"/>
      <c r="BXI105"/>
      <c r="BXJ105"/>
      <c r="BXK105"/>
      <c r="BXL105"/>
      <c r="BXM105"/>
      <c r="BXN105"/>
      <c r="BXO105"/>
      <c r="BXP105"/>
      <c r="BXQ105"/>
      <c r="BXR105"/>
      <c r="BXS105"/>
      <c r="BXT105"/>
      <c r="BXU105"/>
      <c r="BXV105"/>
      <c r="BXW105"/>
      <c r="BXX105"/>
      <c r="BXY105"/>
      <c r="BXZ105"/>
      <c r="BYA105"/>
      <c r="BYB105"/>
      <c r="BYC105"/>
      <c r="BYD105"/>
      <c r="BYE105"/>
      <c r="BYF105"/>
      <c r="BYG105"/>
      <c r="BYH105"/>
      <c r="BYI105"/>
      <c r="BYJ105"/>
      <c r="BYK105"/>
      <c r="BYL105"/>
      <c r="BYM105"/>
      <c r="BYN105"/>
      <c r="BYO105"/>
      <c r="BYP105"/>
      <c r="BYQ105"/>
      <c r="BYR105"/>
      <c r="BYS105"/>
      <c r="BYT105"/>
      <c r="BYU105"/>
      <c r="BYV105"/>
      <c r="BYW105"/>
      <c r="BYX105"/>
      <c r="BYY105"/>
      <c r="BYZ105"/>
      <c r="BZA105"/>
      <c r="BZB105"/>
      <c r="BZC105"/>
      <c r="BZD105"/>
      <c r="BZE105"/>
      <c r="BZF105"/>
      <c r="BZG105"/>
      <c r="BZH105"/>
      <c r="BZI105"/>
      <c r="BZJ105"/>
      <c r="BZK105"/>
      <c r="BZL105"/>
      <c r="BZM105"/>
      <c r="BZN105"/>
      <c r="BZO105"/>
      <c r="BZP105"/>
      <c r="BZQ105"/>
      <c r="BZR105"/>
      <c r="BZS105"/>
      <c r="BZT105"/>
      <c r="BZU105"/>
      <c r="BZV105"/>
      <c r="BZW105"/>
      <c r="BZX105"/>
      <c r="BZY105"/>
      <c r="BZZ105"/>
      <c r="CAA105"/>
      <c r="CAB105"/>
      <c r="CAC105"/>
      <c r="CAD105"/>
      <c r="CAE105"/>
      <c r="CAF105"/>
      <c r="CAG105"/>
      <c r="CAH105"/>
      <c r="CAI105"/>
      <c r="CAJ105"/>
      <c r="CAK105"/>
      <c r="CAL105"/>
      <c r="CAM105"/>
      <c r="CAN105"/>
      <c r="CAO105"/>
      <c r="CAP105"/>
      <c r="CAQ105"/>
      <c r="CAR105"/>
      <c r="CAS105"/>
      <c r="CAT105"/>
      <c r="CAU105"/>
      <c r="CAV105"/>
      <c r="CAW105"/>
      <c r="CAX105"/>
      <c r="CAY105"/>
      <c r="CAZ105"/>
      <c r="CBA105"/>
      <c r="CBB105"/>
      <c r="CBC105"/>
      <c r="CBD105"/>
      <c r="CBE105"/>
      <c r="CBF105"/>
      <c r="CBG105"/>
      <c r="CBH105"/>
      <c r="CBI105"/>
      <c r="CBJ105"/>
      <c r="CBK105"/>
      <c r="CBL105"/>
      <c r="CBM105"/>
      <c r="CBN105"/>
      <c r="CBO105"/>
      <c r="CBP105"/>
      <c r="CBQ105"/>
      <c r="CBR105"/>
      <c r="CBS105"/>
      <c r="CBT105"/>
      <c r="CBU105"/>
      <c r="CBV105"/>
      <c r="CBW105"/>
      <c r="CBX105"/>
      <c r="CBY105"/>
      <c r="CBZ105"/>
      <c r="CCA105"/>
      <c r="CCB105"/>
      <c r="CCC105"/>
      <c r="CCD105"/>
      <c r="CCE105"/>
      <c r="CCF105"/>
      <c r="CCG105"/>
      <c r="CCH105"/>
      <c r="CCI105"/>
      <c r="CCJ105"/>
      <c r="CCK105"/>
      <c r="CCL105"/>
      <c r="CCM105"/>
      <c r="CCN105"/>
      <c r="CCO105"/>
      <c r="CCP105"/>
      <c r="CCQ105"/>
      <c r="CCR105"/>
      <c r="CCS105"/>
      <c r="CCT105"/>
      <c r="CCU105"/>
      <c r="CCV105"/>
      <c r="CCW105"/>
      <c r="CCX105"/>
      <c r="CCY105"/>
      <c r="CCZ105"/>
      <c r="CDA105"/>
      <c r="CDB105"/>
      <c r="CDC105"/>
      <c r="CDD105"/>
      <c r="CDE105"/>
      <c r="CDF105"/>
      <c r="CDG105"/>
      <c r="CDH105"/>
      <c r="CDI105"/>
      <c r="CDJ105"/>
      <c r="CDK105"/>
      <c r="CDL105"/>
      <c r="CDM105"/>
      <c r="CDN105"/>
      <c r="CDO105"/>
      <c r="CDP105"/>
      <c r="CDQ105"/>
      <c r="CDR105"/>
      <c r="CDS105"/>
      <c r="CDT105"/>
      <c r="CDU105"/>
      <c r="CDV105"/>
      <c r="CDW105"/>
      <c r="CDX105"/>
      <c r="CDY105"/>
      <c r="CDZ105"/>
      <c r="CEA105"/>
      <c r="CEB105"/>
      <c r="CEC105"/>
      <c r="CED105"/>
      <c r="CEE105"/>
      <c r="CEF105"/>
      <c r="CEG105"/>
      <c r="CEH105"/>
      <c r="CEI105"/>
      <c r="CEJ105"/>
      <c r="CEK105"/>
      <c r="CEL105"/>
      <c r="CEM105"/>
      <c r="CEN105"/>
      <c r="CEO105"/>
      <c r="CEP105"/>
      <c r="CEQ105"/>
      <c r="CER105"/>
      <c r="CES105"/>
      <c r="CET105"/>
      <c r="CEU105"/>
      <c r="CEV105"/>
      <c r="CEW105"/>
      <c r="CEX105"/>
      <c r="CEY105"/>
      <c r="CEZ105"/>
      <c r="CFA105"/>
      <c r="CFB105"/>
      <c r="CFC105"/>
      <c r="CFD105"/>
      <c r="CFE105"/>
      <c r="CFF105"/>
      <c r="CFG105"/>
      <c r="CFH105"/>
      <c r="CFI105"/>
      <c r="CFJ105"/>
      <c r="CFK105"/>
      <c r="CFL105"/>
      <c r="CFM105"/>
      <c r="CFN105"/>
      <c r="CFO105"/>
      <c r="CFP105"/>
      <c r="CFQ105"/>
      <c r="CFR105"/>
      <c r="CFS105"/>
      <c r="CFT105"/>
      <c r="CFU105"/>
      <c r="CFV105"/>
      <c r="CFW105"/>
      <c r="CFX105"/>
      <c r="CFY105"/>
      <c r="CFZ105"/>
      <c r="CGA105"/>
      <c r="CGB105"/>
      <c r="CGC105"/>
      <c r="CGD105"/>
      <c r="CGE105"/>
      <c r="CGF105"/>
      <c r="CGG105"/>
      <c r="CGH105"/>
      <c r="CGI105"/>
      <c r="CGJ105"/>
      <c r="CGK105"/>
      <c r="CGL105"/>
      <c r="CGM105"/>
      <c r="CGN105"/>
      <c r="CGO105"/>
      <c r="CGP105"/>
      <c r="CGQ105"/>
      <c r="CGR105"/>
      <c r="CGS105"/>
      <c r="CGT105"/>
      <c r="CGU105"/>
      <c r="CGV105"/>
      <c r="CGW105"/>
      <c r="CGX105"/>
      <c r="CGY105"/>
      <c r="CGZ105"/>
      <c r="CHA105"/>
      <c r="CHB105"/>
      <c r="CHC105"/>
      <c r="CHD105"/>
      <c r="CHE105"/>
      <c r="CHF105"/>
      <c r="CHG105"/>
      <c r="CHH105"/>
      <c r="CHI105"/>
      <c r="CHJ105"/>
      <c r="CHK105"/>
      <c r="CHL105"/>
      <c r="CHM105"/>
      <c r="CHN105"/>
      <c r="CHO105"/>
      <c r="CHP105"/>
      <c r="CHQ105"/>
      <c r="CHR105"/>
      <c r="CHS105"/>
      <c r="CHT105"/>
      <c r="CHU105"/>
      <c r="CHV105"/>
      <c r="CHW105"/>
      <c r="CHX105"/>
      <c r="CHY105"/>
      <c r="CHZ105"/>
      <c r="CIA105"/>
      <c r="CIB105"/>
      <c r="CIC105"/>
      <c r="CID105"/>
      <c r="CIE105"/>
      <c r="CIF105"/>
      <c r="CIG105"/>
      <c r="CIH105"/>
      <c r="CII105"/>
      <c r="CIJ105"/>
      <c r="CIK105"/>
      <c r="CIL105"/>
      <c r="CIM105"/>
      <c r="CIN105"/>
      <c r="CIO105"/>
      <c r="CIP105"/>
      <c r="CIQ105"/>
      <c r="CIR105"/>
      <c r="CIS105"/>
      <c r="CIT105"/>
      <c r="CIU105"/>
      <c r="CIV105"/>
      <c r="CIW105"/>
      <c r="CIX105"/>
      <c r="CIY105"/>
      <c r="CIZ105"/>
      <c r="CJA105"/>
      <c r="CJB105"/>
      <c r="CJC105"/>
      <c r="CJD105"/>
      <c r="CJE105"/>
      <c r="CJF105"/>
      <c r="CJG105"/>
      <c r="CJH105"/>
      <c r="CJI105"/>
      <c r="CJJ105"/>
      <c r="CJK105"/>
      <c r="CJL105"/>
      <c r="CJM105"/>
      <c r="CJN105"/>
      <c r="CJO105"/>
      <c r="CJP105"/>
      <c r="CJQ105"/>
      <c r="CJR105"/>
      <c r="CJS105"/>
      <c r="CJT105"/>
      <c r="CJU105"/>
      <c r="CJV105"/>
      <c r="CJW105"/>
      <c r="CJX105"/>
      <c r="CJY105"/>
      <c r="CJZ105"/>
      <c r="CKA105"/>
      <c r="CKB105"/>
      <c r="CKC105"/>
      <c r="CKD105"/>
      <c r="CKE105"/>
      <c r="CKF105"/>
      <c r="CKG105"/>
      <c r="CKH105"/>
      <c r="CKI105"/>
      <c r="CKJ105"/>
      <c r="CKK105"/>
      <c r="CKL105"/>
      <c r="CKM105"/>
      <c r="CKN105"/>
      <c r="CKO105"/>
      <c r="CKP105"/>
      <c r="CKQ105"/>
      <c r="CKR105"/>
      <c r="CKS105"/>
      <c r="CKT105"/>
      <c r="CKU105"/>
      <c r="CKV105"/>
      <c r="CKW105"/>
      <c r="CKX105"/>
      <c r="CKY105"/>
      <c r="CKZ105"/>
      <c r="CLA105"/>
      <c r="CLB105"/>
      <c r="CLC105"/>
      <c r="CLD105"/>
      <c r="CLE105"/>
      <c r="CLF105"/>
      <c r="CLG105"/>
      <c r="CLH105"/>
      <c r="CLI105"/>
      <c r="CLJ105"/>
      <c r="CLK105"/>
      <c r="CLL105"/>
      <c r="CLM105"/>
      <c r="CLN105"/>
      <c r="CLO105"/>
      <c r="CLP105"/>
      <c r="CLQ105"/>
      <c r="CLR105"/>
      <c r="CLS105"/>
      <c r="CLT105"/>
      <c r="CLU105"/>
      <c r="CLV105"/>
      <c r="CLW105"/>
      <c r="CLX105"/>
      <c r="CLY105"/>
      <c r="CLZ105"/>
      <c r="CMA105"/>
      <c r="CMB105"/>
      <c r="CMC105"/>
      <c r="CMD105"/>
      <c r="CME105"/>
      <c r="CMF105"/>
      <c r="CMG105"/>
      <c r="CMH105"/>
      <c r="CMI105"/>
      <c r="CMJ105"/>
      <c r="CMK105"/>
      <c r="CML105"/>
      <c r="CMM105"/>
      <c r="CMN105"/>
      <c r="CMO105"/>
      <c r="CMP105"/>
      <c r="CMQ105"/>
      <c r="CMR105"/>
      <c r="CMS105"/>
      <c r="CMT105"/>
      <c r="CMU105"/>
      <c r="CMV105"/>
      <c r="CMW105"/>
      <c r="CMX105"/>
      <c r="CMY105"/>
      <c r="CMZ105"/>
      <c r="CNA105"/>
      <c r="CNB105"/>
      <c r="CNC105"/>
      <c r="CND105"/>
      <c r="CNE105"/>
      <c r="CNF105"/>
      <c r="CNG105"/>
      <c r="CNH105"/>
      <c r="CNI105"/>
      <c r="CNJ105"/>
      <c r="CNK105"/>
      <c r="CNL105"/>
      <c r="CNM105"/>
      <c r="CNN105"/>
      <c r="CNO105"/>
      <c r="CNP105"/>
      <c r="CNQ105"/>
      <c r="CNR105"/>
      <c r="CNS105"/>
      <c r="CNT105"/>
      <c r="CNU105"/>
      <c r="CNV105"/>
      <c r="CNW105"/>
      <c r="CNX105"/>
      <c r="CNY105"/>
      <c r="CNZ105"/>
      <c r="COA105"/>
      <c r="COB105"/>
      <c r="COC105"/>
      <c r="COD105"/>
      <c r="COE105"/>
      <c r="COF105"/>
      <c r="COG105"/>
      <c r="COH105"/>
      <c r="COI105"/>
      <c r="COJ105"/>
      <c r="COK105"/>
      <c r="COL105"/>
      <c r="COM105"/>
      <c r="CON105"/>
      <c r="COO105"/>
      <c r="COP105"/>
      <c r="COQ105"/>
      <c r="COR105"/>
      <c r="COS105"/>
      <c r="COT105"/>
      <c r="COU105"/>
      <c r="COV105"/>
      <c r="COW105"/>
      <c r="COX105"/>
      <c r="COY105"/>
      <c r="COZ105"/>
      <c r="CPA105"/>
      <c r="CPB105"/>
      <c r="CPC105"/>
      <c r="CPD105"/>
      <c r="CPE105"/>
      <c r="CPF105"/>
      <c r="CPG105"/>
      <c r="CPH105"/>
      <c r="CPI105"/>
      <c r="CPJ105"/>
      <c r="CPK105"/>
      <c r="CPL105"/>
      <c r="CPM105"/>
      <c r="CPN105"/>
      <c r="CPO105"/>
      <c r="CPP105"/>
      <c r="CPQ105"/>
      <c r="CPR105"/>
      <c r="CPS105"/>
      <c r="CPT105"/>
      <c r="CPU105"/>
      <c r="CPV105"/>
      <c r="CPW105"/>
      <c r="CPX105"/>
      <c r="CPY105"/>
      <c r="CPZ105"/>
      <c r="CQA105"/>
      <c r="CQB105"/>
      <c r="CQC105"/>
      <c r="CQD105"/>
      <c r="CQE105"/>
      <c r="CQF105"/>
      <c r="CQG105"/>
      <c r="CQH105"/>
      <c r="CQI105"/>
      <c r="CQJ105"/>
      <c r="CQK105"/>
      <c r="CQL105"/>
      <c r="CQM105"/>
      <c r="CQN105"/>
      <c r="CQO105"/>
      <c r="CQP105"/>
      <c r="CQQ105"/>
      <c r="CQR105"/>
      <c r="CQS105"/>
      <c r="CQT105"/>
      <c r="CQU105"/>
      <c r="CQV105"/>
      <c r="CQW105"/>
      <c r="CQX105"/>
      <c r="CQY105"/>
      <c r="CQZ105"/>
      <c r="CRA105"/>
      <c r="CRB105"/>
      <c r="CRC105"/>
      <c r="CRD105"/>
      <c r="CRE105"/>
      <c r="CRF105"/>
      <c r="CRG105"/>
      <c r="CRH105"/>
      <c r="CRI105"/>
    </row>
    <row r="106" spans="1:2505" s="28" customFormat="1" ht="18" customHeight="1" x14ac:dyDescent="0.25">
      <c r="A106" s="13"/>
      <c r="B106" s="369" t="s">
        <v>25</v>
      </c>
      <c r="C106" s="59" t="s">
        <v>14</v>
      </c>
      <c r="D106" s="83">
        <v>5</v>
      </c>
      <c r="E106" s="83">
        <v>6</v>
      </c>
      <c r="F106" s="13"/>
      <c r="G106" s="369" t="s">
        <v>25</v>
      </c>
      <c r="H106" s="59" t="s">
        <v>14</v>
      </c>
      <c r="I106" s="78">
        <v>81.774479999999997</v>
      </c>
      <c r="J106" s="78">
        <f t="shared" si="27"/>
        <v>86.774479999999997</v>
      </c>
      <c r="K106" s="78">
        <f t="shared" si="11"/>
        <v>92.774479999999997</v>
      </c>
      <c r="L106"/>
      <c r="M106" s="78">
        <v>69.317022667654058</v>
      </c>
      <c r="N106" s="74">
        <f t="shared" si="22"/>
        <v>73.555326761281677</v>
      </c>
      <c r="O106" s="74">
        <f t="shared" si="23"/>
        <v>78.641291673634825</v>
      </c>
      <c r="P106" s="33">
        <f t="shared" si="24"/>
        <v>76770</v>
      </c>
      <c r="Q106" s="33" t="e">
        <f t="shared" si="24"/>
        <v>#REF!</v>
      </c>
      <c r="R106" s="33" t="e">
        <f t="shared" si="24"/>
        <v>#REF!</v>
      </c>
      <c r="S106"/>
      <c r="T106"/>
      <c r="U106">
        <f t="shared" si="25"/>
        <v>6.1143770036813372E-2</v>
      </c>
      <c r="V106">
        <f t="shared" si="26"/>
        <v>6.9144753157840855E-2</v>
      </c>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c r="AKZ106"/>
      <c r="ALA106"/>
      <c r="ALB106"/>
      <c r="ALC106"/>
      <c r="ALD106"/>
      <c r="ALE106"/>
      <c r="ALF106"/>
      <c r="ALG106"/>
      <c r="ALH106"/>
      <c r="ALI106"/>
      <c r="ALJ106"/>
      <c r="ALK106"/>
      <c r="ALL106"/>
      <c r="ALM106"/>
      <c r="ALN106"/>
      <c r="ALO106"/>
      <c r="ALP106"/>
      <c r="ALQ106"/>
      <c r="ALR106"/>
      <c r="ALS106"/>
      <c r="ALT106"/>
      <c r="ALU106"/>
      <c r="ALV106"/>
      <c r="ALW106"/>
      <c r="ALX106"/>
      <c r="ALY106"/>
      <c r="ALZ106"/>
      <c r="AMA106"/>
      <c r="AMB106"/>
      <c r="AMC106"/>
      <c r="AMD106"/>
      <c r="AME106"/>
      <c r="AMF106"/>
      <c r="AMG106"/>
      <c r="AMH106"/>
      <c r="AMI106"/>
      <c r="AMJ106"/>
      <c r="AMK106"/>
      <c r="AML106"/>
      <c r="AMM106"/>
      <c r="AMN106"/>
      <c r="AMO106"/>
      <c r="AMP106"/>
      <c r="AMQ106"/>
      <c r="AMR106"/>
      <c r="AMS106"/>
      <c r="AMT106"/>
      <c r="AMU106"/>
      <c r="AMV106"/>
      <c r="AMW106"/>
      <c r="AMX106"/>
      <c r="AMY106"/>
      <c r="AMZ106"/>
      <c r="ANA106"/>
      <c r="ANB106"/>
      <c r="ANC106"/>
      <c r="AND106"/>
      <c r="ANE106"/>
      <c r="ANF106"/>
      <c r="ANG106"/>
      <c r="ANH106"/>
      <c r="ANI106"/>
      <c r="ANJ106"/>
      <c r="ANK106"/>
      <c r="ANL106"/>
      <c r="ANM106"/>
      <c r="ANN106"/>
      <c r="ANO106"/>
      <c r="ANP106"/>
      <c r="ANQ106"/>
      <c r="ANR106"/>
      <c r="ANS106"/>
      <c r="ANT106"/>
      <c r="ANU106"/>
      <c r="ANV106"/>
      <c r="ANW106"/>
      <c r="ANX106"/>
      <c r="ANY106"/>
      <c r="ANZ106"/>
      <c r="AOA106"/>
      <c r="AOB106"/>
      <c r="AOC106"/>
      <c r="AOD106"/>
      <c r="AOE106"/>
      <c r="AOF106"/>
      <c r="AOG106"/>
      <c r="AOH106"/>
      <c r="AOI106"/>
      <c r="AOJ106"/>
      <c r="AOK106"/>
      <c r="AOL106"/>
      <c r="AOM106"/>
      <c r="AON106"/>
      <c r="AOO106"/>
      <c r="AOP106"/>
      <c r="AOQ106"/>
      <c r="AOR106"/>
      <c r="AOS106"/>
      <c r="AOT106"/>
      <c r="AOU106"/>
      <c r="AOV106"/>
      <c r="AOW106"/>
      <c r="AOX106"/>
      <c r="AOY106"/>
      <c r="AOZ106"/>
      <c r="APA106"/>
      <c r="APB106"/>
      <c r="APC106"/>
      <c r="APD106"/>
      <c r="APE106"/>
      <c r="APF106"/>
      <c r="APG106"/>
      <c r="APH106"/>
      <c r="API106"/>
      <c r="APJ106"/>
      <c r="APK106"/>
      <c r="APL106"/>
      <c r="APM106"/>
      <c r="APN106"/>
      <c r="APO106"/>
      <c r="APP106"/>
      <c r="APQ106"/>
      <c r="APR106"/>
      <c r="APS106"/>
      <c r="APT106"/>
      <c r="APU106"/>
      <c r="APV106"/>
      <c r="APW106"/>
      <c r="APX106"/>
      <c r="APY106"/>
      <c r="APZ106"/>
      <c r="AQA106"/>
      <c r="AQB106"/>
      <c r="AQC106"/>
      <c r="AQD106"/>
      <c r="AQE106"/>
      <c r="AQF106"/>
      <c r="AQG106"/>
      <c r="AQH106"/>
      <c r="AQI106"/>
      <c r="AQJ106"/>
      <c r="AQK106"/>
      <c r="AQL106"/>
      <c r="AQM106"/>
      <c r="AQN106"/>
      <c r="AQO106"/>
      <c r="AQP106"/>
      <c r="AQQ106"/>
      <c r="AQR106"/>
      <c r="AQS106"/>
      <c r="AQT106"/>
      <c r="AQU106"/>
      <c r="AQV106"/>
      <c r="AQW106"/>
      <c r="AQX106"/>
      <c r="AQY106"/>
      <c r="AQZ106"/>
      <c r="ARA106"/>
      <c r="ARB106"/>
      <c r="ARC106"/>
      <c r="ARD106"/>
      <c r="ARE106"/>
      <c r="ARF106"/>
      <c r="ARG106"/>
      <c r="ARH106"/>
      <c r="ARI106"/>
      <c r="ARJ106"/>
      <c r="ARK106"/>
      <c r="ARL106"/>
      <c r="ARM106"/>
      <c r="ARN106"/>
      <c r="ARO106"/>
      <c r="ARP106"/>
      <c r="ARQ106"/>
      <c r="ARR106"/>
      <c r="ARS106"/>
      <c r="ART106"/>
      <c r="ARU106"/>
      <c r="ARV106"/>
      <c r="ARW106"/>
      <c r="ARX106"/>
      <c r="ARY106"/>
      <c r="ARZ106"/>
      <c r="ASA106"/>
      <c r="ASB106"/>
      <c r="ASC106"/>
      <c r="ASD106"/>
      <c r="ASE106"/>
      <c r="ASF106"/>
      <c r="ASG106"/>
      <c r="ASH106"/>
      <c r="ASI106"/>
      <c r="ASJ106"/>
      <c r="ASK106"/>
      <c r="ASL106"/>
      <c r="ASM106"/>
      <c r="ASN106"/>
      <c r="ASO106"/>
      <c r="ASP106"/>
      <c r="ASQ106"/>
      <c r="ASR106"/>
      <c r="ASS106"/>
      <c r="AST106"/>
      <c r="ASU106"/>
      <c r="ASV106"/>
      <c r="ASW106"/>
      <c r="ASX106"/>
      <c r="ASY106"/>
      <c r="ASZ106"/>
      <c r="ATA106"/>
      <c r="ATB106"/>
      <c r="ATC106"/>
      <c r="ATD106"/>
      <c r="ATE106"/>
      <c r="ATF106"/>
      <c r="ATG106"/>
      <c r="ATH106"/>
      <c r="ATI106"/>
      <c r="ATJ106"/>
      <c r="ATK106"/>
      <c r="ATL106"/>
      <c r="ATM106"/>
      <c r="ATN106"/>
      <c r="ATO106"/>
      <c r="ATP106"/>
      <c r="ATQ106"/>
      <c r="ATR106"/>
      <c r="ATS106"/>
      <c r="ATT106"/>
      <c r="ATU106"/>
      <c r="ATV106"/>
      <c r="ATW106"/>
      <c r="ATX106"/>
      <c r="ATY106"/>
      <c r="ATZ106"/>
      <c r="AUA106"/>
      <c r="AUB106"/>
      <c r="AUC106"/>
      <c r="AUD106"/>
      <c r="AUE106"/>
      <c r="AUF106"/>
      <c r="AUG106"/>
      <c r="AUH106"/>
      <c r="AUI106"/>
      <c r="AUJ106"/>
      <c r="AUK106"/>
      <c r="AUL106"/>
      <c r="AUM106"/>
      <c r="AUN106"/>
      <c r="AUO106"/>
      <c r="AUP106"/>
      <c r="AUQ106"/>
      <c r="AUR106"/>
      <c r="AUS106"/>
      <c r="AUT106"/>
      <c r="AUU106"/>
      <c r="AUV106"/>
      <c r="AUW106"/>
      <c r="AUX106"/>
      <c r="AUY106"/>
      <c r="AUZ106"/>
      <c r="AVA106"/>
      <c r="AVB106"/>
      <c r="AVC106"/>
      <c r="AVD106"/>
      <c r="AVE106"/>
      <c r="AVF106"/>
      <c r="AVG106"/>
      <c r="AVH106"/>
      <c r="AVI106"/>
      <c r="AVJ106"/>
      <c r="AVK106"/>
      <c r="AVL106"/>
      <c r="AVM106"/>
      <c r="AVN106"/>
      <c r="AVO106"/>
      <c r="AVP106"/>
      <c r="AVQ106"/>
      <c r="AVR106"/>
      <c r="AVS106"/>
      <c r="AVT106"/>
      <c r="AVU106"/>
      <c r="AVV106"/>
      <c r="AVW106"/>
      <c r="AVX106"/>
      <c r="AVY106"/>
      <c r="AVZ106"/>
      <c r="AWA106"/>
      <c r="AWB106"/>
      <c r="AWC106"/>
      <c r="AWD106"/>
      <c r="AWE106"/>
      <c r="AWF106"/>
      <c r="AWG106"/>
      <c r="AWH106"/>
      <c r="AWI106"/>
      <c r="AWJ106"/>
      <c r="AWK106"/>
      <c r="AWL106"/>
      <c r="AWM106"/>
      <c r="AWN106"/>
      <c r="AWO106"/>
      <c r="AWP106"/>
      <c r="AWQ106"/>
      <c r="AWR106"/>
      <c r="AWS106"/>
      <c r="AWT106"/>
      <c r="AWU106"/>
      <c r="AWV106"/>
      <c r="AWW106"/>
      <c r="AWX106"/>
      <c r="AWY106"/>
      <c r="AWZ106"/>
      <c r="AXA106"/>
      <c r="AXB106"/>
      <c r="AXC106"/>
      <c r="AXD106"/>
      <c r="AXE106"/>
      <c r="AXF106"/>
      <c r="AXG106"/>
      <c r="AXH106"/>
      <c r="AXI106"/>
      <c r="AXJ106"/>
      <c r="AXK106"/>
      <c r="AXL106"/>
      <c r="AXM106"/>
      <c r="AXN106"/>
      <c r="AXO106"/>
      <c r="AXP106"/>
      <c r="AXQ106"/>
      <c r="AXR106"/>
      <c r="AXS106"/>
      <c r="AXT106"/>
      <c r="AXU106"/>
      <c r="AXV106"/>
      <c r="AXW106"/>
      <c r="AXX106"/>
      <c r="AXY106"/>
      <c r="AXZ106"/>
      <c r="AYA106"/>
      <c r="AYB106"/>
      <c r="AYC106"/>
      <c r="AYD106"/>
      <c r="AYE106"/>
      <c r="AYF106"/>
      <c r="AYG106"/>
      <c r="AYH106"/>
      <c r="AYI106"/>
      <c r="AYJ106"/>
      <c r="AYK106"/>
      <c r="AYL106"/>
      <c r="AYM106"/>
      <c r="AYN106"/>
      <c r="AYO106"/>
      <c r="AYP106"/>
      <c r="AYQ106"/>
      <c r="AYR106"/>
      <c r="AYS106"/>
      <c r="AYT106"/>
      <c r="AYU106"/>
      <c r="AYV106"/>
      <c r="AYW106"/>
      <c r="AYX106"/>
      <c r="AYY106"/>
      <c r="AYZ106"/>
      <c r="AZA106"/>
      <c r="AZB106"/>
      <c r="AZC106"/>
      <c r="AZD106"/>
      <c r="AZE106"/>
      <c r="AZF106"/>
      <c r="AZG106"/>
      <c r="AZH106"/>
      <c r="AZI106"/>
      <c r="AZJ106"/>
      <c r="AZK106"/>
      <c r="AZL106"/>
      <c r="AZM106"/>
      <c r="AZN106"/>
      <c r="AZO106"/>
      <c r="AZP106"/>
      <c r="AZQ106"/>
      <c r="AZR106"/>
      <c r="AZS106"/>
      <c r="AZT106"/>
      <c r="AZU106"/>
      <c r="AZV106"/>
      <c r="AZW106"/>
      <c r="AZX106"/>
      <c r="AZY106"/>
      <c r="AZZ106"/>
      <c r="BAA106"/>
      <c r="BAB106"/>
      <c r="BAC106"/>
      <c r="BAD106"/>
      <c r="BAE106"/>
      <c r="BAF106"/>
      <c r="BAG106"/>
      <c r="BAH106"/>
      <c r="BAI106"/>
      <c r="BAJ106"/>
      <c r="BAK106"/>
      <c r="BAL106"/>
      <c r="BAM106"/>
      <c r="BAN106"/>
      <c r="BAO106"/>
      <c r="BAP106"/>
      <c r="BAQ106"/>
      <c r="BAR106"/>
      <c r="BAS106"/>
      <c r="BAT106"/>
      <c r="BAU106"/>
      <c r="BAV106"/>
      <c r="BAW106"/>
      <c r="BAX106"/>
      <c r="BAY106"/>
      <c r="BAZ106"/>
      <c r="BBA106"/>
      <c r="BBB106"/>
      <c r="BBC106"/>
      <c r="BBD106"/>
      <c r="BBE106"/>
      <c r="BBF106"/>
      <c r="BBG106"/>
      <c r="BBH106"/>
      <c r="BBI106"/>
      <c r="BBJ106"/>
      <c r="BBK106"/>
      <c r="BBL106"/>
      <c r="BBM106"/>
      <c r="BBN106"/>
      <c r="BBO106"/>
      <c r="BBP106"/>
      <c r="BBQ106"/>
      <c r="BBR106"/>
      <c r="BBS106"/>
      <c r="BBT106"/>
      <c r="BBU106"/>
      <c r="BBV106"/>
      <c r="BBW106"/>
      <c r="BBX106"/>
      <c r="BBY106"/>
      <c r="BBZ106"/>
      <c r="BCA106"/>
      <c r="BCB106"/>
      <c r="BCC106"/>
      <c r="BCD106"/>
      <c r="BCE106"/>
      <c r="BCF106"/>
      <c r="BCG106"/>
      <c r="BCH106"/>
      <c r="BCI106"/>
      <c r="BCJ106"/>
      <c r="BCK106"/>
      <c r="BCL106"/>
      <c r="BCM106"/>
      <c r="BCN106"/>
      <c r="BCO106"/>
      <c r="BCP106"/>
      <c r="BCQ106"/>
      <c r="BCR106"/>
      <c r="BCS106"/>
      <c r="BCT106"/>
      <c r="BCU106"/>
      <c r="BCV106"/>
      <c r="BCW106"/>
      <c r="BCX106"/>
      <c r="BCY106"/>
      <c r="BCZ106"/>
      <c r="BDA106"/>
      <c r="BDB106"/>
      <c r="BDC106"/>
      <c r="BDD106"/>
      <c r="BDE106"/>
      <c r="BDF106"/>
      <c r="BDG106"/>
      <c r="BDH106"/>
      <c r="BDI106"/>
      <c r="BDJ106"/>
      <c r="BDK106"/>
      <c r="BDL106"/>
      <c r="BDM106"/>
      <c r="BDN106"/>
      <c r="BDO106"/>
      <c r="BDP106"/>
      <c r="BDQ106"/>
      <c r="BDR106"/>
      <c r="BDS106"/>
      <c r="BDT106"/>
      <c r="BDU106"/>
      <c r="BDV106"/>
      <c r="BDW106"/>
      <c r="BDX106"/>
      <c r="BDY106"/>
      <c r="BDZ106"/>
      <c r="BEA106"/>
      <c r="BEB106"/>
      <c r="BEC106"/>
      <c r="BED106"/>
      <c r="BEE106"/>
      <c r="BEF106"/>
      <c r="BEG106"/>
      <c r="BEH106"/>
      <c r="BEI106"/>
      <c r="BEJ106"/>
      <c r="BEK106"/>
      <c r="BEL106"/>
      <c r="BEM106"/>
      <c r="BEN106"/>
      <c r="BEO106"/>
      <c r="BEP106"/>
      <c r="BEQ106"/>
      <c r="BER106"/>
      <c r="BES106"/>
      <c r="BET106"/>
      <c r="BEU106"/>
      <c r="BEV106"/>
      <c r="BEW106"/>
      <c r="BEX106"/>
      <c r="BEY106"/>
      <c r="BEZ106"/>
      <c r="BFA106"/>
      <c r="BFB106"/>
      <c r="BFC106"/>
      <c r="BFD106"/>
      <c r="BFE106"/>
      <c r="BFF106"/>
      <c r="BFG106"/>
      <c r="BFH106"/>
      <c r="BFI106"/>
      <c r="BFJ106"/>
      <c r="BFK106"/>
      <c r="BFL106"/>
      <c r="BFM106"/>
      <c r="BFN106"/>
      <c r="BFO106"/>
      <c r="BFP106"/>
      <c r="BFQ106"/>
      <c r="BFR106"/>
      <c r="BFS106"/>
      <c r="BFT106"/>
      <c r="BFU106"/>
      <c r="BFV106"/>
      <c r="BFW106"/>
      <c r="BFX106"/>
      <c r="BFY106"/>
      <c r="BFZ106"/>
      <c r="BGA106"/>
      <c r="BGB106"/>
      <c r="BGC106"/>
      <c r="BGD106"/>
      <c r="BGE106"/>
      <c r="BGF106"/>
      <c r="BGG106"/>
      <c r="BGH106"/>
      <c r="BGI106"/>
      <c r="BGJ106"/>
      <c r="BGK106"/>
      <c r="BGL106"/>
      <c r="BGM106"/>
      <c r="BGN106"/>
      <c r="BGO106"/>
      <c r="BGP106"/>
      <c r="BGQ106"/>
      <c r="BGR106"/>
      <c r="BGS106"/>
      <c r="BGT106"/>
      <c r="BGU106"/>
      <c r="BGV106"/>
      <c r="BGW106"/>
      <c r="BGX106"/>
      <c r="BGY106"/>
      <c r="BGZ106"/>
      <c r="BHA106"/>
      <c r="BHB106"/>
      <c r="BHC106"/>
      <c r="BHD106"/>
      <c r="BHE106"/>
      <c r="BHF106"/>
      <c r="BHG106"/>
      <c r="BHH106"/>
      <c r="BHI106"/>
      <c r="BHJ106"/>
      <c r="BHK106"/>
      <c r="BHL106"/>
      <c r="BHM106"/>
      <c r="BHN106"/>
      <c r="BHO106"/>
      <c r="BHP106"/>
      <c r="BHQ106"/>
      <c r="BHR106"/>
      <c r="BHS106"/>
      <c r="BHT106"/>
      <c r="BHU106"/>
      <c r="BHV106"/>
      <c r="BHW106"/>
      <c r="BHX106"/>
      <c r="BHY106"/>
      <c r="BHZ106"/>
      <c r="BIA106"/>
      <c r="BIB106"/>
      <c r="BIC106"/>
      <c r="BID106"/>
      <c r="BIE106"/>
      <c r="BIF106"/>
      <c r="BIG106"/>
      <c r="BIH106"/>
      <c r="BII106"/>
      <c r="BIJ106"/>
      <c r="BIK106"/>
      <c r="BIL106"/>
      <c r="BIM106"/>
      <c r="BIN106"/>
      <c r="BIO106"/>
      <c r="BIP106"/>
      <c r="BIQ106"/>
      <c r="BIR106"/>
      <c r="BIS106"/>
      <c r="BIT106"/>
      <c r="BIU106"/>
      <c r="BIV106"/>
      <c r="BIW106"/>
      <c r="BIX106"/>
      <c r="BIY106"/>
      <c r="BIZ106"/>
      <c r="BJA106"/>
      <c r="BJB106"/>
      <c r="BJC106"/>
      <c r="BJD106"/>
      <c r="BJE106"/>
      <c r="BJF106"/>
      <c r="BJG106"/>
      <c r="BJH106"/>
      <c r="BJI106"/>
      <c r="BJJ106"/>
      <c r="BJK106"/>
      <c r="BJL106"/>
      <c r="BJM106"/>
      <c r="BJN106"/>
      <c r="BJO106"/>
      <c r="BJP106"/>
      <c r="BJQ106"/>
      <c r="BJR106"/>
      <c r="BJS106"/>
      <c r="BJT106"/>
      <c r="BJU106"/>
      <c r="BJV106"/>
      <c r="BJW106"/>
      <c r="BJX106"/>
      <c r="BJY106"/>
      <c r="BJZ106"/>
      <c r="BKA106"/>
      <c r="BKB106"/>
      <c r="BKC106"/>
      <c r="BKD106"/>
      <c r="BKE106"/>
      <c r="BKF106"/>
      <c r="BKG106"/>
      <c r="BKH106"/>
      <c r="BKI106"/>
      <c r="BKJ106"/>
      <c r="BKK106"/>
      <c r="BKL106"/>
      <c r="BKM106"/>
      <c r="BKN106"/>
      <c r="BKO106"/>
      <c r="BKP106"/>
      <c r="BKQ106"/>
      <c r="BKR106"/>
      <c r="BKS106"/>
      <c r="BKT106"/>
      <c r="BKU106"/>
      <c r="BKV106"/>
      <c r="BKW106"/>
      <c r="BKX106"/>
      <c r="BKY106"/>
      <c r="BKZ106"/>
      <c r="BLA106"/>
      <c r="BLB106"/>
      <c r="BLC106"/>
      <c r="BLD106"/>
      <c r="BLE106"/>
      <c r="BLF106"/>
      <c r="BLG106"/>
      <c r="BLH106"/>
      <c r="BLI106"/>
      <c r="BLJ106"/>
      <c r="BLK106"/>
      <c r="BLL106"/>
      <c r="BLM106"/>
      <c r="BLN106"/>
      <c r="BLO106"/>
      <c r="BLP106"/>
      <c r="BLQ106"/>
      <c r="BLR106"/>
      <c r="BLS106"/>
      <c r="BLT106"/>
      <c r="BLU106"/>
      <c r="BLV106"/>
      <c r="BLW106"/>
      <c r="BLX106"/>
      <c r="BLY106"/>
      <c r="BLZ106"/>
      <c r="BMA106"/>
      <c r="BMB106"/>
      <c r="BMC106"/>
      <c r="BMD106"/>
      <c r="BME106"/>
      <c r="BMF106"/>
      <c r="BMG106"/>
      <c r="BMH106"/>
      <c r="BMI106"/>
      <c r="BMJ106"/>
      <c r="BMK106"/>
      <c r="BML106"/>
      <c r="BMM106"/>
      <c r="BMN106"/>
      <c r="BMO106"/>
      <c r="BMP106"/>
      <c r="BMQ106"/>
      <c r="BMR106"/>
      <c r="BMS106"/>
      <c r="BMT106"/>
      <c r="BMU106"/>
      <c r="BMV106"/>
      <c r="BMW106"/>
      <c r="BMX106"/>
      <c r="BMY106"/>
      <c r="BMZ106"/>
      <c r="BNA106"/>
      <c r="BNB106"/>
      <c r="BNC106"/>
      <c r="BND106"/>
      <c r="BNE106"/>
      <c r="BNF106"/>
      <c r="BNG106"/>
      <c r="BNH106"/>
      <c r="BNI106"/>
      <c r="BNJ106"/>
      <c r="BNK106"/>
      <c r="BNL106"/>
      <c r="BNM106"/>
      <c r="BNN106"/>
      <c r="BNO106"/>
      <c r="BNP106"/>
      <c r="BNQ106"/>
      <c r="BNR106"/>
      <c r="BNS106"/>
      <c r="BNT106"/>
      <c r="BNU106"/>
      <c r="BNV106"/>
      <c r="BNW106"/>
      <c r="BNX106"/>
      <c r="BNY106"/>
      <c r="BNZ106"/>
      <c r="BOA106"/>
      <c r="BOB106"/>
      <c r="BOC106"/>
      <c r="BOD106"/>
      <c r="BOE106"/>
      <c r="BOF106"/>
      <c r="BOG106"/>
      <c r="BOH106"/>
      <c r="BOI106"/>
      <c r="BOJ106"/>
      <c r="BOK106"/>
      <c r="BOL106"/>
      <c r="BOM106"/>
      <c r="BON106"/>
      <c r="BOO106"/>
      <c r="BOP106"/>
      <c r="BOQ106"/>
      <c r="BOR106"/>
      <c r="BOS106"/>
      <c r="BOT106"/>
      <c r="BOU106"/>
      <c r="BOV106"/>
      <c r="BOW106"/>
      <c r="BOX106"/>
      <c r="BOY106"/>
      <c r="BOZ106"/>
      <c r="BPA106"/>
      <c r="BPB106"/>
      <c r="BPC106"/>
      <c r="BPD106"/>
      <c r="BPE106"/>
      <c r="BPF106"/>
      <c r="BPG106"/>
      <c r="BPH106"/>
      <c r="BPI106"/>
      <c r="BPJ106"/>
      <c r="BPK106"/>
      <c r="BPL106"/>
      <c r="BPM106"/>
      <c r="BPN106"/>
      <c r="BPO106"/>
      <c r="BPP106"/>
      <c r="BPQ106"/>
      <c r="BPR106"/>
      <c r="BPS106"/>
      <c r="BPT106"/>
      <c r="BPU106"/>
      <c r="BPV106"/>
      <c r="BPW106"/>
      <c r="BPX106"/>
      <c r="BPY106"/>
      <c r="BPZ106"/>
      <c r="BQA106"/>
      <c r="BQB106"/>
      <c r="BQC106"/>
      <c r="BQD106"/>
      <c r="BQE106"/>
      <c r="BQF106"/>
      <c r="BQG106"/>
      <c r="BQH106"/>
      <c r="BQI106"/>
      <c r="BQJ106"/>
      <c r="BQK106"/>
      <c r="BQL106"/>
      <c r="BQM106"/>
      <c r="BQN106"/>
      <c r="BQO106"/>
      <c r="BQP106"/>
      <c r="BQQ106"/>
      <c r="BQR106"/>
      <c r="BQS106"/>
      <c r="BQT106"/>
      <c r="BQU106"/>
      <c r="BQV106"/>
      <c r="BQW106"/>
      <c r="BQX106"/>
      <c r="BQY106"/>
      <c r="BQZ106"/>
      <c r="BRA106"/>
      <c r="BRB106"/>
      <c r="BRC106"/>
      <c r="BRD106"/>
      <c r="BRE106"/>
      <c r="BRF106"/>
      <c r="BRG106"/>
      <c r="BRH106"/>
      <c r="BRI106"/>
      <c r="BRJ106"/>
      <c r="BRK106"/>
      <c r="BRL106"/>
      <c r="BRM106"/>
      <c r="BRN106"/>
      <c r="BRO106"/>
      <c r="BRP106"/>
      <c r="BRQ106"/>
      <c r="BRR106"/>
      <c r="BRS106"/>
      <c r="BRT106"/>
      <c r="BRU106"/>
      <c r="BRV106"/>
      <c r="BRW106"/>
      <c r="BRX106"/>
      <c r="BRY106"/>
      <c r="BRZ106"/>
      <c r="BSA106"/>
      <c r="BSB106"/>
      <c r="BSC106"/>
      <c r="BSD106"/>
      <c r="BSE106"/>
      <c r="BSF106"/>
      <c r="BSG106"/>
      <c r="BSH106"/>
      <c r="BSI106"/>
      <c r="BSJ106"/>
      <c r="BSK106"/>
      <c r="BSL106"/>
      <c r="BSM106"/>
      <c r="BSN106"/>
      <c r="BSO106"/>
      <c r="BSP106"/>
      <c r="BSQ106"/>
      <c r="BSR106"/>
      <c r="BSS106"/>
      <c r="BST106"/>
      <c r="BSU106"/>
      <c r="BSV106"/>
      <c r="BSW106"/>
      <c r="BSX106"/>
      <c r="BSY106"/>
      <c r="BSZ106"/>
      <c r="BTA106"/>
      <c r="BTB106"/>
      <c r="BTC106"/>
      <c r="BTD106"/>
      <c r="BTE106"/>
      <c r="BTF106"/>
      <c r="BTG106"/>
      <c r="BTH106"/>
      <c r="BTI106"/>
      <c r="BTJ106"/>
      <c r="BTK106"/>
      <c r="BTL106"/>
      <c r="BTM106"/>
      <c r="BTN106"/>
      <c r="BTO106"/>
      <c r="BTP106"/>
      <c r="BTQ106"/>
      <c r="BTR106"/>
      <c r="BTS106"/>
      <c r="BTT106"/>
      <c r="BTU106"/>
      <c r="BTV106"/>
      <c r="BTW106"/>
      <c r="BTX106"/>
      <c r="BTY106"/>
      <c r="BTZ106"/>
      <c r="BUA106"/>
      <c r="BUB106"/>
      <c r="BUC106"/>
      <c r="BUD106"/>
      <c r="BUE106"/>
      <c r="BUF106"/>
      <c r="BUG106"/>
      <c r="BUH106"/>
      <c r="BUI106"/>
      <c r="BUJ106"/>
      <c r="BUK106"/>
      <c r="BUL106"/>
      <c r="BUM106"/>
      <c r="BUN106"/>
      <c r="BUO106"/>
      <c r="BUP106"/>
      <c r="BUQ106"/>
      <c r="BUR106"/>
      <c r="BUS106"/>
      <c r="BUT106"/>
      <c r="BUU106"/>
      <c r="BUV106"/>
      <c r="BUW106"/>
      <c r="BUX106"/>
      <c r="BUY106"/>
      <c r="BUZ106"/>
      <c r="BVA106"/>
      <c r="BVB106"/>
      <c r="BVC106"/>
      <c r="BVD106"/>
      <c r="BVE106"/>
      <c r="BVF106"/>
      <c r="BVG106"/>
      <c r="BVH106"/>
      <c r="BVI106"/>
      <c r="BVJ106"/>
      <c r="BVK106"/>
      <c r="BVL106"/>
      <c r="BVM106"/>
      <c r="BVN106"/>
      <c r="BVO106"/>
      <c r="BVP106"/>
      <c r="BVQ106"/>
      <c r="BVR106"/>
      <c r="BVS106"/>
      <c r="BVT106"/>
      <c r="BVU106"/>
      <c r="BVV106"/>
      <c r="BVW106"/>
      <c r="BVX106"/>
      <c r="BVY106"/>
      <c r="BVZ106"/>
      <c r="BWA106"/>
      <c r="BWB106"/>
      <c r="BWC106"/>
      <c r="BWD106"/>
      <c r="BWE106"/>
      <c r="BWF106"/>
      <c r="BWG106"/>
      <c r="BWH106"/>
      <c r="BWI106"/>
      <c r="BWJ106"/>
      <c r="BWK106"/>
      <c r="BWL106"/>
      <c r="BWM106"/>
      <c r="BWN106"/>
      <c r="BWO106"/>
      <c r="BWP106"/>
      <c r="BWQ106"/>
      <c r="BWR106"/>
      <c r="BWS106"/>
      <c r="BWT106"/>
      <c r="BWU106"/>
      <c r="BWV106"/>
      <c r="BWW106"/>
      <c r="BWX106"/>
      <c r="BWY106"/>
      <c r="BWZ106"/>
      <c r="BXA106"/>
      <c r="BXB106"/>
      <c r="BXC106"/>
      <c r="BXD106"/>
      <c r="BXE106"/>
      <c r="BXF106"/>
      <c r="BXG106"/>
      <c r="BXH106"/>
      <c r="BXI106"/>
      <c r="BXJ106"/>
      <c r="BXK106"/>
      <c r="BXL106"/>
      <c r="BXM106"/>
      <c r="BXN106"/>
      <c r="BXO106"/>
      <c r="BXP106"/>
      <c r="BXQ106"/>
      <c r="BXR106"/>
      <c r="BXS106"/>
      <c r="BXT106"/>
      <c r="BXU106"/>
      <c r="BXV106"/>
      <c r="BXW106"/>
      <c r="BXX106"/>
      <c r="BXY106"/>
      <c r="BXZ106"/>
      <c r="BYA106"/>
      <c r="BYB106"/>
      <c r="BYC106"/>
      <c r="BYD106"/>
      <c r="BYE106"/>
      <c r="BYF106"/>
      <c r="BYG106"/>
      <c r="BYH106"/>
      <c r="BYI106"/>
      <c r="BYJ106"/>
      <c r="BYK106"/>
      <c r="BYL106"/>
      <c r="BYM106"/>
      <c r="BYN106"/>
      <c r="BYO106"/>
      <c r="BYP106"/>
      <c r="BYQ106"/>
      <c r="BYR106"/>
      <c r="BYS106"/>
      <c r="BYT106"/>
      <c r="BYU106"/>
      <c r="BYV106"/>
      <c r="BYW106"/>
      <c r="BYX106"/>
      <c r="BYY106"/>
      <c r="BYZ106"/>
      <c r="BZA106"/>
      <c r="BZB106"/>
      <c r="BZC106"/>
      <c r="BZD106"/>
      <c r="BZE106"/>
      <c r="BZF106"/>
      <c r="BZG106"/>
      <c r="BZH106"/>
      <c r="BZI106"/>
      <c r="BZJ106"/>
      <c r="BZK106"/>
      <c r="BZL106"/>
      <c r="BZM106"/>
      <c r="BZN106"/>
      <c r="BZO106"/>
      <c r="BZP106"/>
      <c r="BZQ106"/>
      <c r="BZR106"/>
      <c r="BZS106"/>
      <c r="BZT106"/>
      <c r="BZU106"/>
      <c r="BZV106"/>
      <c r="BZW106"/>
      <c r="BZX106"/>
      <c r="BZY106"/>
      <c r="BZZ106"/>
      <c r="CAA106"/>
      <c r="CAB106"/>
      <c r="CAC106"/>
      <c r="CAD106"/>
      <c r="CAE106"/>
      <c r="CAF106"/>
      <c r="CAG106"/>
      <c r="CAH106"/>
      <c r="CAI106"/>
      <c r="CAJ106"/>
      <c r="CAK106"/>
      <c r="CAL106"/>
      <c r="CAM106"/>
      <c r="CAN106"/>
      <c r="CAO106"/>
      <c r="CAP106"/>
      <c r="CAQ106"/>
      <c r="CAR106"/>
      <c r="CAS106"/>
      <c r="CAT106"/>
      <c r="CAU106"/>
      <c r="CAV106"/>
      <c r="CAW106"/>
      <c r="CAX106"/>
      <c r="CAY106"/>
      <c r="CAZ106"/>
      <c r="CBA106"/>
      <c r="CBB106"/>
      <c r="CBC106"/>
      <c r="CBD106"/>
      <c r="CBE106"/>
      <c r="CBF106"/>
      <c r="CBG106"/>
      <c r="CBH106"/>
      <c r="CBI106"/>
      <c r="CBJ106"/>
      <c r="CBK106"/>
      <c r="CBL106"/>
      <c r="CBM106"/>
      <c r="CBN106"/>
      <c r="CBO106"/>
      <c r="CBP106"/>
      <c r="CBQ106"/>
      <c r="CBR106"/>
      <c r="CBS106"/>
      <c r="CBT106"/>
      <c r="CBU106"/>
      <c r="CBV106"/>
      <c r="CBW106"/>
      <c r="CBX106"/>
      <c r="CBY106"/>
      <c r="CBZ106"/>
      <c r="CCA106"/>
      <c r="CCB106"/>
      <c r="CCC106"/>
      <c r="CCD106"/>
      <c r="CCE106"/>
      <c r="CCF106"/>
      <c r="CCG106"/>
      <c r="CCH106"/>
      <c r="CCI106"/>
      <c r="CCJ106"/>
      <c r="CCK106"/>
      <c r="CCL106"/>
      <c r="CCM106"/>
      <c r="CCN106"/>
      <c r="CCO106"/>
      <c r="CCP106"/>
      <c r="CCQ106"/>
      <c r="CCR106"/>
      <c r="CCS106"/>
      <c r="CCT106"/>
      <c r="CCU106"/>
      <c r="CCV106"/>
      <c r="CCW106"/>
      <c r="CCX106"/>
      <c r="CCY106"/>
      <c r="CCZ106"/>
      <c r="CDA106"/>
      <c r="CDB106"/>
      <c r="CDC106"/>
      <c r="CDD106"/>
      <c r="CDE106"/>
      <c r="CDF106"/>
      <c r="CDG106"/>
      <c r="CDH106"/>
      <c r="CDI106"/>
      <c r="CDJ106"/>
      <c r="CDK106"/>
      <c r="CDL106"/>
      <c r="CDM106"/>
      <c r="CDN106"/>
      <c r="CDO106"/>
      <c r="CDP106"/>
      <c r="CDQ106"/>
      <c r="CDR106"/>
      <c r="CDS106"/>
      <c r="CDT106"/>
      <c r="CDU106"/>
      <c r="CDV106"/>
      <c r="CDW106"/>
      <c r="CDX106"/>
      <c r="CDY106"/>
      <c r="CDZ106"/>
      <c r="CEA106"/>
      <c r="CEB106"/>
      <c r="CEC106"/>
      <c r="CED106"/>
      <c r="CEE106"/>
      <c r="CEF106"/>
      <c r="CEG106"/>
      <c r="CEH106"/>
      <c r="CEI106"/>
      <c r="CEJ106"/>
      <c r="CEK106"/>
      <c r="CEL106"/>
      <c r="CEM106"/>
      <c r="CEN106"/>
      <c r="CEO106"/>
      <c r="CEP106"/>
      <c r="CEQ106"/>
      <c r="CER106"/>
      <c r="CES106"/>
      <c r="CET106"/>
      <c r="CEU106"/>
      <c r="CEV106"/>
      <c r="CEW106"/>
      <c r="CEX106"/>
      <c r="CEY106"/>
      <c r="CEZ106"/>
      <c r="CFA106"/>
      <c r="CFB106"/>
      <c r="CFC106"/>
      <c r="CFD106"/>
      <c r="CFE106"/>
      <c r="CFF106"/>
      <c r="CFG106"/>
      <c r="CFH106"/>
      <c r="CFI106"/>
      <c r="CFJ106"/>
      <c r="CFK106"/>
      <c r="CFL106"/>
      <c r="CFM106"/>
      <c r="CFN106"/>
      <c r="CFO106"/>
      <c r="CFP106"/>
      <c r="CFQ106"/>
      <c r="CFR106"/>
      <c r="CFS106"/>
      <c r="CFT106"/>
      <c r="CFU106"/>
      <c r="CFV106"/>
      <c r="CFW106"/>
      <c r="CFX106"/>
      <c r="CFY106"/>
      <c r="CFZ106"/>
      <c r="CGA106"/>
      <c r="CGB106"/>
      <c r="CGC106"/>
      <c r="CGD106"/>
      <c r="CGE106"/>
      <c r="CGF106"/>
      <c r="CGG106"/>
      <c r="CGH106"/>
      <c r="CGI106"/>
      <c r="CGJ106"/>
      <c r="CGK106"/>
      <c r="CGL106"/>
      <c r="CGM106"/>
      <c r="CGN106"/>
      <c r="CGO106"/>
      <c r="CGP106"/>
      <c r="CGQ106"/>
      <c r="CGR106"/>
      <c r="CGS106"/>
      <c r="CGT106"/>
      <c r="CGU106"/>
      <c r="CGV106"/>
      <c r="CGW106"/>
      <c r="CGX106"/>
      <c r="CGY106"/>
      <c r="CGZ106"/>
      <c r="CHA106"/>
      <c r="CHB106"/>
      <c r="CHC106"/>
      <c r="CHD106"/>
      <c r="CHE106"/>
      <c r="CHF106"/>
      <c r="CHG106"/>
      <c r="CHH106"/>
      <c r="CHI106"/>
      <c r="CHJ106"/>
      <c r="CHK106"/>
      <c r="CHL106"/>
      <c r="CHM106"/>
      <c r="CHN106"/>
      <c r="CHO106"/>
      <c r="CHP106"/>
      <c r="CHQ106"/>
      <c r="CHR106"/>
      <c r="CHS106"/>
      <c r="CHT106"/>
      <c r="CHU106"/>
      <c r="CHV106"/>
      <c r="CHW106"/>
      <c r="CHX106"/>
      <c r="CHY106"/>
      <c r="CHZ106"/>
      <c r="CIA106"/>
      <c r="CIB106"/>
      <c r="CIC106"/>
      <c r="CID106"/>
      <c r="CIE106"/>
      <c r="CIF106"/>
      <c r="CIG106"/>
      <c r="CIH106"/>
      <c r="CII106"/>
      <c r="CIJ106"/>
      <c r="CIK106"/>
      <c r="CIL106"/>
      <c r="CIM106"/>
      <c r="CIN106"/>
      <c r="CIO106"/>
      <c r="CIP106"/>
      <c r="CIQ106"/>
      <c r="CIR106"/>
      <c r="CIS106"/>
      <c r="CIT106"/>
      <c r="CIU106"/>
      <c r="CIV106"/>
      <c r="CIW106"/>
      <c r="CIX106"/>
      <c r="CIY106"/>
      <c r="CIZ106"/>
      <c r="CJA106"/>
      <c r="CJB106"/>
      <c r="CJC106"/>
      <c r="CJD106"/>
      <c r="CJE106"/>
      <c r="CJF106"/>
      <c r="CJG106"/>
      <c r="CJH106"/>
      <c r="CJI106"/>
      <c r="CJJ106"/>
      <c r="CJK106"/>
      <c r="CJL106"/>
      <c r="CJM106"/>
      <c r="CJN106"/>
      <c r="CJO106"/>
      <c r="CJP106"/>
      <c r="CJQ106"/>
      <c r="CJR106"/>
      <c r="CJS106"/>
      <c r="CJT106"/>
      <c r="CJU106"/>
      <c r="CJV106"/>
      <c r="CJW106"/>
      <c r="CJX106"/>
      <c r="CJY106"/>
      <c r="CJZ106"/>
      <c r="CKA106"/>
      <c r="CKB106"/>
      <c r="CKC106"/>
      <c r="CKD106"/>
      <c r="CKE106"/>
      <c r="CKF106"/>
      <c r="CKG106"/>
      <c r="CKH106"/>
      <c r="CKI106"/>
      <c r="CKJ106"/>
      <c r="CKK106"/>
      <c r="CKL106"/>
      <c r="CKM106"/>
      <c r="CKN106"/>
      <c r="CKO106"/>
      <c r="CKP106"/>
      <c r="CKQ106"/>
      <c r="CKR106"/>
      <c r="CKS106"/>
      <c r="CKT106"/>
      <c r="CKU106"/>
      <c r="CKV106"/>
      <c r="CKW106"/>
      <c r="CKX106"/>
      <c r="CKY106"/>
      <c r="CKZ106"/>
      <c r="CLA106"/>
      <c r="CLB106"/>
      <c r="CLC106"/>
      <c r="CLD106"/>
      <c r="CLE106"/>
      <c r="CLF106"/>
      <c r="CLG106"/>
      <c r="CLH106"/>
      <c r="CLI106"/>
      <c r="CLJ106"/>
      <c r="CLK106"/>
      <c r="CLL106"/>
      <c r="CLM106"/>
      <c r="CLN106"/>
      <c r="CLO106"/>
      <c r="CLP106"/>
      <c r="CLQ106"/>
      <c r="CLR106"/>
      <c r="CLS106"/>
      <c r="CLT106"/>
      <c r="CLU106"/>
      <c r="CLV106"/>
      <c r="CLW106"/>
      <c r="CLX106"/>
      <c r="CLY106"/>
      <c r="CLZ106"/>
      <c r="CMA106"/>
      <c r="CMB106"/>
      <c r="CMC106"/>
      <c r="CMD106"/>
      <c r="CME106"/>
      <c r="CMF106"/>
      <c r="CMG106"/>
      <c r="CMH106"/>
      <c r="CMI106"/>
      <c r="CMJ106"/>
      <c r="CMK106"/>
      <c r="CML106"/>
      <c r="CMM106"/>
      <c r="CMN106"/>
      <c r="CMO106"/>
      <c r="CMP106"/>
      <c r="CMQ106"/>
      <c r="CMR106"/>
      <c r="CMS106"/>
      <c r="CMT106"/>
      <c r="CMU106"/>
      <c r="CMV106"/>
      <c r="CMW106"/>
      <c r="CMX106"/>
      <c r="CMY106"/>
      <c r="CMZ106"/>
      <c r="CNA106"/>
      <c r="CNB106"/>
      <c r="CNC106"/>
      <c r="CND106"/>
      <c r="CNE106"/>
      <c r="CNF106"/>
      <c r="CNG106"/>
      <c r="CNH106"/>
      <c r="CNI106"/>
      <c r="CNJ106"/>
      <c r="CNK106"/>
      <c r="CNL106"/>
      <c r="CNM106"/>
      <c r="CNN106"/>
      <c r="CNO106"/>
      <c r="CNP106"/>
      <c r="CNQ106"/>
      <c r="CNR106"/>
      <c r="CNS106"/>
      <c r="CNT106"/>
      <c r="CNU106"/>
      <c r="CNV106"/>
      <c r="CNW106"/>
      <c r="CNX106"/>
      <c r="CNY106"/>
      <c r="CNZ106"/>
      <c r="COA106"/>
      <c r="COB106"/>
      <c r="COC106"/>
      <c r="COD106"/>
      <c r="COE106"/>
      <c r="COF106"/>
      <c r="COG106"/>
      <c r="COH106"/>
      <c r="COI106"/>
      <c r="COJ106"/>
      <c r="COK106"/>
      <c r="COL106"/>
      <c r="COM106"/>
      <c r="CON106"/>
      <c r="COO106"/>
      <c r="COP106"/>
      <c r="COQ106"/>
      <c r="COR106"/>
      <c r="COS106"/>
      <c r="COT106"/>
      <c r="COU106"/>
      <c r="COV106"/>
      <c r="COW106"/>
      <c r="COX106"/>
      <c r="COY106"/>
      <c r="COZ106"/>
      <c r="CPA106"/>
      <c r="CPB106"/>
      <c r="CPC106"/>
      <c r="CPD106"/>
      <c r="CPE106"/>
      <c r="CPF106"/>
      <c r="CPG106"/>
      <c r="CPH106"/>
      <c r="CPI106"/>
      <c r="CPJ106"/>
      <c r="CPK106"/>
      <c r="CPL106"/>
      <c r="CPM106"/>
      <c r="CPN106"/>
      <c r="CPO106"/>
      <c r="CPP106"/>
      <c r="CPQ106"/>
      <c r="CPR106"/>
      <c r="CPS106"/>
      <c r="CPT106"/>
      <c r="CPU106"/>
      <c r="CPV106"/>
      <c r="CPW106"/>
      <c r="CPX106"/>
      <c r="CPY106"/>
      <c r="CPZ106"/>
      <c r="CQA106"/>
      <c r="CQB106"/>
      <c r="CQC106"/>
      <c r="CQD106"/>
      <c r="CQE106"/>
      <c r="CQF106"/>
      <c r="CQG106"/>
      <c r="CQH106"/>
      <c r="CQI106"/>
      <c r="CQJ106"/>
      <c r="CQK106"/>
      <c r="CQL106"/>
      <c r="CQM106"/>
      <c r="CQN106"/>
      <c r="CQO106"/>
      <c r="CQP106"/>
      <c r="CQQ106"/>
      <c r="CQR106"/>
      <c r="CQS106"/>
      <c r="CQT106"/>
      <c r="CQU106"/>
      <c r="CQV106"/>
      <c r="CQW106"/>
      <c r="CQX106"/>
      <c r="CQY106"/>
      <c r="CQZ106"/>
      <c r="CRA106"/>
      <c r="CRB106"/>
      <c r="CRC106"/>
      <c r="CRD106"/>
      <c r="CRE106"/>
      <c r="CRF106"/>
      <c r="CRG106"/>
      <c r="CRH106"/>
      <c r="CRI106"/>
    </row>
    <row r="107" spans="1:2505" s="28" customFormat="1" ht="18" customHeight="1" x14ac:dyDescent="0.25">
      <c r="A107" s="13"/>
      <c r="B107" s="369"/>
      <c r="C107" s="59" t="s">
        <v>16</v>
      </c>
      <c r="D107" s="83">
        <v>3</v>
      </c>
      <c r="E107" s="83">
        <v>3</v>
      </c>
      <c r="F107" s="13"/>
      <c r="G107" s="369"/>
      <c r="H107" s="59" t="s">
        <v>16</v>
      </c>
      <c r="I107" s="78">
        <v>42.680540000003589</v>
      </c>
      <c r="J107" s="78">
        <f t="shared" si="27"/>
        <v>45.680540000003589</v>
      </c>
      <c r="K107" s="78">
        <f t="shared" si="11"/>
        <v>48.680540000003589</v>
      </c>
      <c r="L107"/>
      <c r="M107" s="78">
        <v>40.791597333913167</v>
      </c>
      <c r="N107" s="74">
        <f t="shared" si="22"/>
        <v>43.658824224709981</v>
      </c>
      <c r="O107" s="74">
        <f t="shared" si="23"/>
        <v>46.526051115506803</v>
      </c>
      <c r="P107" s="33">
        <f t="shared" si="24"/>
        <v>609921</v>
      </c>
      <c r="Q107" s="33" t="e">
        <f t="shared" si="24"/>
        <v>#REF!</v>
      </c>
      <c r="R107" s="33" t="e">
        <f t="shared" si="24"/>
        <v>#REF!</v>
      </c>
      <c r="S107"/>
      <c r="T107"/>
      <c r="U107">
        <f t="shared" si="25"/>
        <v>7.0289644882650215E-2</v>
      </c>
      <c r="V107">
        <f t="shared" si="26"/>
        <v>6.5673479341526342E-2</v>
      </c>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c r="ADV107"/>
      <c r="ADW107"/>
      <c r="ADX107"/>
      <c r="ADY107"/>
      <c r="ADZ107"/>
      <c r="AEA107"/>
      <c r="AEB107"/>
      <c r="AEC107"/>
      <c r="AED107"/>
      <c r="AEE107"/>
      <c r="AEF107"/>
      <c r="AEG107"/>
      <c r="AEH107"/>
      <c r="AEI107"/>
      <c r="AEJ107"/>
      <c r="AEK107"/>
      <c r="AEL107"/>
      <c r="AEM107"/>
      <c r="AEN107"/>
      <c r="AEO107"/>
      <c r="AEP107"/>
      <c r="AEQ107"/>
      <c r="AER107"/>
      <c r="AES107"/>
      <c r="AET107"/>
      <c r="AEU107"/>
      <c r="AEV107"/>
      <c r="AEW107"/>
      <c r="AEX107"/>
      <c r="AEY107"/>
      <c r="AEZ107"/>
      <c r="AFA107"/>
      <c r="AFB107"/>
      <c r="AFC107"/>
      <c r="AFD107"/>
      <c r="AFE107"/>
      <c r="AFF107"/>
      <c r="AFG107"/>
      <c r="AFH107"/>
      <c r="AFI107"/>
      <c r="AFJ107"/>
      <c r="AFK107"/>
      <c r="AFL107"/>
      <c r="AFM107"/>
      <c r="AFN107"/>
      <c r="AFO107"/>
      <c r="AFP107"/>
      <c r="AFQ107"/>
      <c r="AFR107"/>
      <c r="AFS107"/>
      <c r="AFT107"/>
      <c r="AFU107"/>
      <c r="AFV107"/>
      <c r="AFW107"/>
      <c r="AFX107"/>
      <c r="AFY107"/>
      <c r="AFZ107"/>
      <c r="AGA107"/>
      <c r="AGB107"/>
      <c r="AGC107"/>
      <c r="AGD107"/>
      <c r="AGE107"/>
      <c r="AGF107"/>
      <c r="AGG107"/>
      <c r="AGH107"/>
      <c r="AGI107"/>
      <c r="AGJ107"/>
      <c r="AGK107"/>
      <c r="AGL107"/>
      <c r="AGM107"/>
      <c r="AGN107"/>
      <c r="AGO107"/>
      <c r="AGP107"/>
      <c r="AGQ107"/>
      <c r="AGR107"/>
      <c r="AGS107"/>
      <c r="AGT107"/>
      <c r="AGU107"/>
      <c r="AGV107"/>
      <c r="AGW107"/>
      <c r="AGX107"/>
      <c r="AGY107"/>
      <c r="AGZ107"/>
      <c r="AHA107"/>
      <c r="AHB107"/>
      <c r="AHC107"/>
      <c r="AHD107"/>
      <c r="AHE107"/>
      <c r="AHF107"/>
      <c r="AHG107"/>
      <c r="AHH107"/>
      <c r="AHI107"/>
      <c r="AHJ107"/>
      <c r="AHK107"/>
      <c r="AHL107"/>
      <c r="AHM107"/>
      <c r="AHN107"/>
      <c r="AHO107"/>
      <c r="AHP107"/>
      <c r="AHQ107"/>
      <c r="AHR107"/>
      <c r="AHS107"/>
      <c r="AHT107"/>
      <c r="AHU107"/>
      <c r="AHV107"/>
      <c r="AHW107"/>
      <c r="AHX107"/>
      <c r="AHY107"/>
      <c r="AHZ107"/>
      <c r="AIA107"/>
      <c r="AIB107"/>
      <c r="AIC107"/>
      <c r="AID107"/>
      <c r="AIE107"/>
      <c r="AIF107"/>
      <c r="AIG107"/>
      <c r="AIH107"/>
      <c r="AII107"/>
      <c r="AIJ107"/>
      <c r="AIK107"/>
      <c r="AIL107"/>
      <c r="AIM107"/>
      <c r="AIN107"/>
      <c r="AIO107"/>
      <c r="AIP107"/>
      <c r="AIQ107"/>
      <c r="AIR107"/>
      <c r="AIS107"/>
      <c r="AIT107"/>
      <c r="AIU107"/>
      <c r="AIV107"/>
      <c r="AIW107"/>
      <c r="AIX107"/>
      <c r="AIY107"/>
      <c r="AIZ107"/>
      <c r="AJA107"/>
      <c r="AJB107"/>
      <c r="AJC107"/>
      <c r="AJD107"/>
      <c r="AJE107"/>
      <c r="AJF107"/>
      <c r="AJG107"/>
      <c r="AJH107"/>
      <c r="AJI107"/>
      <c r="AJJ107"/>
      <c r="AJK107"/>
      <c r="AJL107"/>
      <c r="AJM107"/>
      <c r="AJN107"/>
      <c r="AJO107"/>
      <c r="AJP107"/>
      <c r="AJQ107"/>
      <c r="AJR107"/>
      <c r="AJS107"/>
      <c r="AJT107"/>
      <c r="AJU107"/>
      <c r="AJV107"/>
      <c r="AJW107"/>
      <c r="AJX107"/>
      <c r="AJY107"/>
      <c r="AJZ107"/>
      <c r="AKA107"/>
      <c r="AKB107"/>
      <c r="AKC107"/>
      <c r="AKD107"/>
      <c r="AKE107"/>
      <c r="AKF107"/>
      <c r="AKG107"/>
      <c r="AKH107"/>
      <c r="AKI107"/>
      <c r="AKJ107"/>
      <c r="AKK107"/>
      <c r="AKL107"/>
      <c r="AKM107"/>
      <c r="AKN107"/>
      <c r="AKO107"/>
      <c r="AKP107"/>
      <c r="AKQ107"/>
      <c r="AKR107"/>
      <c r="AKS107"/>
      <c r="AKT107"/>
      <c r="AKU107"/>
      <c r="AKV107"/>
      <c r="AKW107"/>
      <c r="AKX107"/>
      <c r="AKY107"/>
      <c r="AKZ107"/>
      <c r="ALA107"/>
      <c r="ALB107"/>
      <c r="ALC107"/>
      <c r="ALD107"/>
      <c r="ALE107"/>
      <c r="ALF107"/>
      <c r="ALG107"/>
      <c r="ALH107"/>
      <c r="ALI107"/>
      <c r="ALJ107"/>
      <c r="ALK107"/>
      <c r="ALL107"/>
      <c r="ALM107"/>
      <c r="ALN107"/>
      <c r="ALO107"/>
      <c r="ALP107"/>
      <c r="ALQ107"/>
      <c r="ALR107"/>
      <c r="ALS107"/>
      <c r="ALT107"/>
      <c r="ALU107"/>
      <c r="ALV107"/>
      <c r="ALW107"/>
      <c r="ALX107"/>
      <c r="ALY107"/>
      <c r="ALZ107"/>
      <c r="AMA107"/>
      <c r="AMB107"/>
      <c r="AMC107"/>
      <c r="AMD107"/>
      <c r="AME107"/>
      <c r="AMF107"/>
      <c r="AMG107"/>
      <c r="AMH107"/>
      <c r="AMI107"/>
      <c r="AMJ107"/>
      <c r="AMK107"/>
      <c r="AML107"/>
      <c r="AMM107"/>
      <c r="AMN107"/>
      <c r="AMO107"/>
      <c r="AMP107"/>
      <c r="AMQ107"/>
      <c r="AMR107"/>
      <c r="AMS107"/>
      <c r="AMT107"/>
      <c r="AMU107"/>
      <c r="AMV107"/>
      <c r="AMW107"/>
      <c r="AMX107"/>
      <c r="AMY107"/>
      <c r="AMZ107"/>
      <c r="ANA107"/>
      <c r="ANB107"/>
      <c r="ANC107"/>
      <c r="AND107"/>
      <c r="ANE107"/>
      <c r="ANF107"/>
      <c r="ANG107"/>
      <c r="ANH107"/>
      <c r="ANI107"/>
      <c r="ANJ107"/>
      <c r="ANK107"/>
      <c r="ANL107"/>
      <c r="ANM107"/>
      <c r="ANN107"/>
      <c r="ANO107"/>
      <c r="ANP107"/>
      <c r="ANQ107"/>
      <c r="ANR107"/>
      <c r="ANS107"/>
      <c r="ANT107"/>
      <c r="ANU107"/>
      <c r="ANV107"/>
      <c r="ANW107"/>
      <c r="ANX107"/>
      <c r="ANY107"/>
      <c r="ANZ107"/>
      <c r="AOA107"/>
      <c r="AOB107"/>
      <c r="AOC107"/>
      <c r="AOD107"/>
      <c r="AOE107"/>
      <c r="AOF107"/>
      <c r="AOG107"/>
      <c r="AOH107"/>
      <c r="AOI107"/>
      <c r="AOJ107"/>
      <c r="AOK107"/>
      <c r="AOL107"/>
      <c r="AOM107"/>
      <c r="AON107"/>
      <c r="AOO107"/>
      <c r="AOP107"/>
      <c r="AOQ107"/>
      <c r="AOR107"/>
      <c r="AOS107"/>
      <c r="AOT107"/>
      <c r="AOU107"/>
      <c r="AOV107"/>
      <c r="AOW107"/>
      <c r="AOX107"/>
      <c r="AOY107"/>
      <c r="AOZ107"/>
      <c r="APA107"/>
      <c r="APB107"/>
      <c r="APC107"/>
      <c r="APD107"/>
      <c r="APE107"/>
      <c r="APF107"/>
      <c r="APG107"/>
      <c r="APH107"/>
      <c r="API107"/>
      <c r="APJ107"/>
      <c r="APK107"/>
      <c r="APL107"/>
      <c r="APM107"/>
      <c r="APN107"/>
      <c r="APO107"/>
      <c r="APP107"/>
      <c r="APQ107"/>
      <c r="APR107"/>
      <c r="APS107"/>
      <c r="APT107"/>
      <c r="APU107"/>
      <c r="APV107"/>
      <c r="APW107"/>
      <c r="APX107"/>
      <c r="APY107"/>
      <c r="APZ107"/>
      <c r="AQA107"/>
      <c r="AQB107"/>
      <c r="AQC107"/>
      <c r="AQD107"/>
      <c r="AQE107"/>
      <c r="AQF107"/>
      <c r="AQG107"/>
      <c r="AQH107"/>
      <c r="AQI107"/>
      <c r="AQJ107"/>
      <c r="AQK107"/>
      <c r="AQL107"/>
      <c r="AQM107"/>
      <c r="AQN107"/>
      <c r="AQO107"/>
      <c r="AQP107"/>
      <c r="AQQ107"/>
      <c r="AQR107"/>
      <c r="AQS107"/>
      <c r="AQT107"/>
      <c r="AQU107"/>
      <c r="AQV107"/>
      <c r="AQW107"/>
      <c r="AQX107"/>
      <c r="AQY107"/>
      <c r="AQZ107"/>
      <c r="ARA107"/>
      <c r="ARB107"/>
      <c r="ARC107"/>
      <c r="ARD107"/>
      <c r="ARE107"/>
      <c r="ARF107"/>
      <c r="ARG107"/>
      <c r="ARH107"/>
      <c r="ARI107"/>
      <c r="ARJ107"/>
      <c r="ARK107"/>
      <c r="ARL107"/>
      <c r="ARM107"/>
      <c r="ARN107"/>
      <c r="ARO107"/>
      <c r="ARP107"/>
      <c r="ARQ107"/>
      <c r="ARR107"/>
      <c r="ARS107"/>
      <c r="ART107"/>
      <c r="ARU107"/>
      <c r="ARV107"/>
      <c r="ARW107"/>
      <c r="ARX107"/>
      <c r="ARY107"/>
      <c r="ARZ107"/>
      <c r="ASA107"/>
      <c r="ASB107"/>
      <c r="ASC107"/>
      <c r="ASD107"/>
      <c r="ASE107"/>
      <c r="ASF107"/>
      <c r="ASG107"/>
      <c r="ASH107"/>
      <c r="ASI107"/>
      <c r="ASJ107"/>
      <c r="ASK107"/>
      <c r="ASL107"/>
      <c r="ASM107"/>
      <c r="ASN107"/>
      <c r="ASO107"/>
      <c r="ASP107"/>
      <c r="ASQ107"/>
      <c r="ASR107"/>
      <c r="ASS107"/>
      <c r="AST107"/>
      <c r="ASU107"/>
      <c r="ASV107"/>
      <c r="ASW107"/>
      <c r="ASX107"/>
      <c r="ASY107"/>
      <c r="ASZ107"/>
      <c r="ATA107"/>
      <c r="ATB107"/>
      <c r="ATC107"/>
      <c r="ATD107"/>
      <c r="ATE107"/>
      <c r="ATF107"/>
      <c r="ATG107"/>
      <c r="ATH107"/>
      <c r="ATI107"/>
      <c r="ATJ107"/>
      <c r="ATK107"/>
      <c r="ATL107"/>
      <c r="ATM107"/>
      <c r="ATN107"/>
      <c r="ATO107"/>
      <c r="ATP107"/>
      <c r="ATQ107"/>
      <c r="ATR107"/>
      <c r="ATS107"/>
      <c r="ATT107"/>
      <c r="ATU107"/>
      <c r="ATV107"/>
      <c r="ATW107"/>
      <c r="ATX107"/>
      <c r="ATY107"/>
      <c r="ATZ107"/>
      <c r="AUA107"/>
      <c r="AUB107"/>
      <c r="AUC107"/>
      <c r="AUD107"/>
      <c r="AUE107"/>
      <c r="AUF107"/>
      <c r="AUG107"/>
      <c r="AUH107"/>
      <c r="AUI107"/>
      <c r="AUJ107"/>
      <c r="AUK107"/>
      <c r="AUL107"/>
      <c r="AUM107"/>
      <c r="AUN107"/>
      <c r="AUO107"/>
      <c r="AUP107"/>
      <c r="AUQ107"/>
      <c r="AUR107"/>
      <c r="AUS107"/>
      <c r="AUT107"/>
      <c r="AUU107"/>
      <c r="AUV107"/>
      <c r="AUW107"/>
      <c r="AUX107"/>
      <c r="AUY107"/>
      <c r="AUZ107"/>
      <c r="AVA107"/>
      <c r="AVB107"/>
      <c r="AVC107"/>
      <c r="AVD107"/>
      <c r="AVE107"/>
      <c r="AVF107"/>
      <c r="AVG107"/>
      <c r="AVH107"/>
      <c r="AVI107"/>
      <c r="AVJ107"/>
      <c r="AVK107"/>
      <c r="AVL107"/>
      <c r="AVM107"/>
      <c r="AVN107"/>
      <c r="AVO107"/>
      <c r="AVP107"/>
      <c r="AVQ107"/>
      <c r="AVR107"/>
      <c r="AVS107"/>
      <c r="AVT107"/>
      <c r="AVU107"/>
      <c r="AVV107"/>
      <c r="AVW107"/>
      <c r="AVX107"/>
      <c r="AVY107"/>
      <c r="AVZ107"/>
      <c r="AWA107"/>
      <c r="AWB107"/>
      <c r="AWC107"/>
      <c r="AWD107"/>
      <c r="AWE107"/>
      <c r="AWF107"/>
      <c r="AWG107"/>
      <c r="AWH107"/>
      <c r="AWI107"/>
      <c r="AWJ107"/>
      <c r="AWK107"/>
      <c r="AWL107"/>
      <c r="AWM107"/>
      <c r="AWN107"/>
      <c r="AWO107"/>
      <c r="AWP107"/>
      <c r="AWQ107"/>
      <c r="AWR107"/>
      <c r="AWS107"/>
      <c r="AWT107"/>
      <c r="AWU107"/>
      <c r="AWV107"/>
      <c r="AWW107"/>
      <c r="AWX107"/>
      <c r="AWY107"/>
      <c r="AWZ107"/>
      <c r="AXA107"/>
      <c r="AXB107"/>
      <c r="AXC107"/>
      <c r="AXD107"/>
      <c r="AXE107"/>
      <c r="AXF107"/>
      <c r="AXG107"/>
      <c r="AXH107"/>
      <c r="AXI107"/>
      <c r="AXJ107"/>
      <c r="AXK107"/>
      <c r="AXL107"/>
      <c r="AXM107"/>
      <c r="AXN107"/>
      <c r="AXO107"/>
      <c r="AXP107"/>
      <c r="AXQ107"/>
      <c r="AXR107"/>
      <c r="AXS107"/>
      <c r="AXT107"/>
      <c r="AXU107"/>
      <c r="AXV107"/>
      <c r="AXW107"/>
      <c r="AXX107"/>
      <c r="AXY107"/>
      <c r="AXZ107"/>
      <c r="AYA107"/>
      <c r="AYB107"/>
      <c r="AYC107"/>
      <c r="AYD107"/>
      <c r="AYE107"/>
      <c r="AYF107"/>
      <c r="AYG107"/>
      <c r="AYH107"/>
      <c r="AYI107"/>
      <c r="AYJ107"/>
      <c r="AYK107"/>
      <c r="AYL107"/>
      <c r="AYM107"/>
      <c r="AYN107"/>
      <c r="AYO107"/>
      <c r="AYP107"/>
      <c r="AYQ107"/>
      <c r="AYR107"/>
      <c r="AYS107"/>
      <c r="AYT107"/>
      <c r="AYU107"/>
      <c r="AYV107"/>
      <c r="AYW107"/>
      <c r="AYX107"/>
      <c r="AYY107"/>
      <c r="AYZ107"/>
      <c r="AZA107"/>
      <c r="AZB107"/>
      <c r="AZC107"/>
      <c r="AZD107"/>
      <c r="AZE107"/>
      <c r="AZF107"/>
      <c r="AZG107"/>
      <c r="AZH107"/>
      <c r="AZI107"/>
      <c r="AZJ107"/>
      <c r="AZK107"/>
      <c r="AZL107"/>
      <c r="AZM107"/>
      <c r="AZN107"/>
      <c r="AZO107"/>
      <c r="AZP107"/>
      <c r="AZQ107"/>
      <c r="AZR107"/>
      <c r="AZS107"/>
      <c r="AZT107"/>
      <c r="AZU107"/>
      <c r="AZV107"/>
      <c r="AZW107"/>
      <c r="AZX107"/>
      <c r="AZY107"/>
      <c r="AZZ107"/>
      <c r="BAA107"/>
      <c r="BAB107"/>
      <c r="BAC107"/>
      <c r="BAD107"/>
      <c r="BAE107"/>
      <c r="BAF107"/>
      <c r="BAG107"/>
      <c r="BAH107"/>
      <c r="BAI107"/>
      <c r="BAJ107"/>
      <c r="BAK107"/>
      <c r="BAL107"/>
      <c r="BAM107"/>
      <c r="BAN107"/>
      <c r="BAO107"/>
      <c r="BAP107"/>
      <c r="BAQ107"/>
      <c r="BAR107"/>
      <c r="BAS107"/>
      <c r="BAT107"/>
      <c r="BAU107"/>
      <c r="BAV107"/>
      <c r="BAW107"/>
      <c r="BAX107"/>
      <c r="BAY107"/>
      <c r="BAZ107"/>
      <c r="BBA107"/>
      <c r="BBB107"/>
      <c r="BBC107"/>
      <c r="BBD107"/>
      <c r="BBE107"/>
      <c r="BBF107"/>
      <c r="BBG107"/>
      <c r="BBH107"/>
      <c r="BBI107"/>
      <c r="BBJ107"/>
      <c r="BBK107"/>
      <c r="BBL107"/>
      <c r="BBM107"/>
      <c r="BBN107"/>
      <c r="BBO107"/>
      <c r="BBP107"/>
      <c r="BBQ107"/>
      <c r="BBR107"/>
      <c r="BBS107"/>
      <c r="BBT107"/>
      <c r="BBU107"/>
      <c r="BBV107"/>
      <c r="BBW107"/>
      <c r="BBX107"/>
      <c r="BBY107"/>
      <c r="BBZ107"/>
      <c r="BCA107"/>
      <c r="BCB107"/>
      <c r="BCC107"/>
      <c r="BCD107"/>
      <c r="BCE107"/>
      <c r="BCF107"/>
      <c r="BCG107"/>
      <c r="BCH107"/>
      <c r="BCI107"/>
      <c r="BCJ107"/>
      <c r="BCK107"/>
      <c r="BCL107"/>
      <c r="BCM107"/>
      <c r="BCN107"/>
      <c r="BCO107"/>
      <c r="BCP107"/>
      <c r="BCQ107"/>
      <c r="BCR107"/>
      <c r="BCS107"/>
      <c r="BCT107"/>
      <c r="BCU107"/>
      <c r="BCV107"/>
      <c r="BCW107"/>
      <c r="BCX107"/>
      <c r="BCY107"/>
      <c r="BCZ107"/>
      <c r="BDA107"/>
      <c r="BDB107"/>
      <c r="BDC107"/>
      <c r="BDD107"/>
      <c r="BDE107"/>
      <c r="BDF107"/>
      <c r="BDG107"/>
      <c r="BDH107"/>
      <c r="BDI107"/>
      <c r="BDJ107"/>
      <c r="BDK107"/>
      <c r="BDL107"/>
      <c r="BDM107"/>
      <c r="BDN107"/>
      <c r="BDO107"/>
      <c r="BDP107"/>
      <c r="BDQ107"/>
      <c r="BDR107"/>
      <c r="BDS107"/>
      <c r="BDT107"/>
      <c r="BDU107"/>
      <c r="BDV107"/>
      <c r="BDW107"/>
      <c r="BDX107"/>
      <c r="BDY107"/>
      <c r="BDZ107"/>
      <c r="BEA107"/>
      <c r="BEB107"/>
      <c r="BEC107"/>
      <c r="BED107"/>
      <c r="BEE107"/>
      <c r="BEF107"/>
      <c r="BEG107"/>
      <c r="BEH107"/>
      <c r="BEI107"/>
      <c r="BEJ107"/>
      <c r="BEK107"/>
      <c r="BEL107"/>
      <c r="BEM107"/>
      <c r="BEN107"/>
      <c r="BEO107"/>
      <c r="BEP107"/>
      <c r="BEQ107"/>
      <c r="BER107"/>
      <c r="BES107"/>
      <c r="BET107"/>
      <c r="BEU107"/>
      <c r="BEV107"/>
      <c r="BEW107"/>
      <c r="BEX107"/>
      <c r="BEY107"/>
      <c r="BEZ107"/>
      <c r="BFA107"/>
      <c r="BFB107"/>
      <c r="BFC107"/>
      <c r="BFD107"/>
      <c r="BFE107"/>
      <c r="BFF107"/>
      <c r="BFG107"/>
      <c r="BFH107"/>
      <c r="BFI107"/>
      <c r="BFJ107"/>
      <c r="BFK107"/>
      <c r="BFL107"/>
      <c r="BFM107"/>
      <c r="BFN107"/>
      <c r="BFO107"/>
      <c r="BFP107"/>
      <c r="BFQ107"/>
      <c r="BFR107"/>
      <c r="BFS107"/>
      <c r="BFT107"/>
      <c r="BFU107"/>
      <c r="BFV107"/>
      <c r="BFW107"/>
      <c r="BFX107"/>
      <c r="BFY107"/>
      <c r="BFZ107"/>
      <c r="BGA107"/>
      <c r="BGB107"/>
      <c r="BGC107"/>
      <c r="BGD107"/>
      <c r="BGE107"/>
      <c r="BGF107"/>
      <c r="BGG107"/>
      <c r="BGH107"/>
      <c r="BGI107"/>
      <c r="BGJ107"/>
      <c r="BGK107"/>
      <c r="BGL107"/>
      <c r="BGM107"/>
      <c r="BGN107"/>
      <c r="BGO107"/>
      <c r="BGP107"/>
      <c r="BGQ107"/>
      <c r="BGR107"/>
      <c r="BGS107"/>
      <c r="BGT107"/>
      <c r="BGU107"/>
      <c r="BGV107"/>
      <c r="BGW107"/>
      <c r="BGX107"/>
      <c r="BGY107"/>
      <c r="BGZ107"/>
      <c r="BHA107"/>
      <c r="BHB107"/>
      <c r="BHC107"/>
      <c r="BHD107"/>
      <c r="BHE107"/>
      <c r="BHF107"/>
      <c r="BHG107"/>
      <c r="BHH107"/>
      <c r="BHI107"/>
      <c r="BHJ107"/>
      <c r="BHK107"/>
      <c r="BHL107"/>
      <c r="BHM107"/>
      <c r="BHN107"/>
      <c r="BHO107"/>
      <c r="BHP107"/>
      <c r="BHQ107"/>
      <c r="BHR107"/>
      <c r="BHS107"/>
      <c r="BHT107"/>
      <c r="BHU107"/>
      <c r="BHV107"/>
      <c r="BHW107"/>
      <c r="BHX107"/>
      <c r="BHY107"/>
      <c r="BHZ107"/>
      <c r="BIA107"/>
      <c r="BIB107"/>
      <c r="BIC107"/>
      <c r="BID107"/>
      <c r="BIE107"/>
      <c r="BIF107"/>
      <c r="BIG107"/>
      <c r="BIH107"/>
      <c r="BII107"/>
      <c r="BIJ107"/>
      <c r="BIK107"/>
      <c r="BIL107"/>
      <c r="BIM107"/>
      <c r="BIN107"/>
      <c r="BIO107"/>
      <c r="BIP107"/>
      <c r="BIQ107"/>
      <c r="BIR107"/>
      <c r="BIS107"/>
      <c r="BIT107"/>
      <c r="BIU107"/>
      <c r="BIV107"/>
      <c r="BIW107"/>
      <c r="BIX107"/>
      <c r="BIY107"/>
      <c r="BIZ107"/>
      <c r="BJA107"/>
      <c r="BJB107"/>
      <c r="BJC107"/>
      <c r="BJD107"/>
      <c r="BJE107"/>
      <c r="BJF107"/>
      <c r="BJG107"/>
      <c r="BJH107"/>
      <c r="BJI107"/>
      <c r="BJJ107"/>
      <c r="BJK107"/>
      <c r="BJL107"/>
      <c r="BJM107"/>
      <c r="BJN107"/>
      <c r="BJO107"/>
      <c r="BJP107"/>
      <c r="BJQ107"/>
      <c r="BJR107"/>
      <c r="BJS107"/>
      <c r="BJT107"/>
      <c r="BJU107"/>
      <c r="BJV107"/>
      <c r="BJW107"/>
      <c r="BJX107"/>
      <c r="BJY107"/>
      <c r="BJZ107"/>
      <c r="BKA107"/>
      <c r="BKB107"/>
      <c r="BKC107"/>
      <c r="BKD107"/>
      <c r="BKE107"/>
      <c r="BKF107"/>
      <c r="BKG107"/>
      <c r="BKH107"/>
      <c r="BKI107"/>
      <c r="BKJ107"/>
      <c r="BKK107"/>
      <c r="BKL107"/>
      <c r="BKM107"/>
      <c r="BKN107"/>
      <c r="BKO107"/>
      <c r="BKP107"/>
      <c r="BKQ107"/>
      <c r="BKR107"/>
      <c r="BKS107"/>
      <c r="BKT107"/>
      <c r="BKU107"/>
      <c r="BKV107"/>
      <c r="BKW107"/>
      <c r="BKX107"/>
      <c r="BKY107"/>
      <c r="BKZ107"/>
      <c r="BLA107"/>
      <c r="BLB107"/>
      <c r="BLC107"/>
      <c r="BLD107"/>
      <c r="BLE107"/>
      <c r="BLF107"/>
      <c r="BLG107"/>
      <c r="BLH107"/>
      <c r="BLI107"/>
      <c r="BLJ107"/>
      <c r="BLK107"/>
      <c r="BLL107"/>
      <c r="BLM107"/>
      <c r="BLN107"/>
      <c r="BLO107"/>
      <c r="BLP107"/>
      <c r="BLQ107"/>
      <c r="BLR107"/>
      <c r="BLS107"/>
      <c r="BLT107"/>
      <c r="BLU107"/>
      <c r="BLV107"/>
      <c r="BLW107"/>
      <c r="BLX107"/>
      <c r="BLY107"/>
      <c r="BLZ107"/>
      <c r="BMA107"/>
      <c r="BMB107"/>
      <c r="BMC107"/>
      <c r="BMD107"/>
      <c r="BME107"/>
      <c r="BMF107"/>
      <c r="BMG107"/>
      <c r="BMH107"/>
      <c r="BMI107"/>
      <c r="BMJ107"/>
      <c r="BMK107"/>
      <c r="BML107"/>
      <c r="BMM107"/>
      <c r="BMN107"/>
      <c r="BMO107"/>
      <c r="BMP107"/>
      <c r="BMQ107"/>
      <c r="BMR107"/>
      <c r="BMS107"/>
      <c r="BMT107"/>
      <c r="BMU107"/>
      <c r="BMV107"/>
      <c r="BMW107"/>
      <c r="BMX107"/>
      <c r="BMY107"/>
      <c r="BMZ107"/>
      <c r="BNA107"/>
      <c r="BNB107"/>
      <c r="BNC107"/>
      <c r="BND107"/>
      <c r="BNE107"/>
      <c r="BNF107"/>
      <c r="BNG107"/>
      <c r="BNH107"/>
      <c r="BNI107"/>
      <c r="BNJ107"/>
      <c r="BNK107"/>
      <c r="BNL107"/>
      <c r="BNM107"/>
      <c r="BNN107"/>
      <c r="BNO107"/>
      <c r="BNP107"/>
      <c r="BNQ107"/>
      <c r="BNR107"/>
      <c r="BNS107"/>
      <c r="BNT107"/>
      <c r="BNU107"/>
      <c r="BNV107"/>
      <c r="BNW107"/>
      <c r="BNX107"/>
      <c r="BNY107"/>
      <c r="BNZ107"/>
      <c r="BOA107"/>
      <c r="BOB107"/>
      <c r="BOC107"/>
      <c r="BOD107"/>
      <c r="BOE107"/>
      <c r="BOF107"/>
      <c r="BOG107"/>
      <c r="BOH107"/>
      <c r="BOI107"/>
      <c r="BOJ107"/>
      <c r="BOK107"/>
      <c r="BOL107"/>
      <c r="BOM107"/>
      <c r="BON107"/>
      <c r="BOO107"/>
      <c r="BOP107"/>
      <c r="BOQ107"/>
      <c r="BOR107"/>
      <c r="BOS107"/>
      <c r="BOT107"/>
      <c r="BOU107"/>
      <c r="BOV107"/>
      <c r="BOW107"/>
      <c r="BOX107"/>
      <c r="BOY107"/>
      <c r="BOZ107"/>
      <c r="BPA107"/>
      <c r="BPB107"/>
      <c r="BPC107"/>
      <c r="BPD107"/>
      <c r="BPE107"/>
      <c r="BPF107"/>
      <c r="BPG107"/>
      <c r="BPH107"/>
      <c r="BPI107"/>
      <c r="BPJ107"/>
      <c r="BPK107"/>
      <c r="BPL107"/>
      <c r="BPM107"/>
      <c r="BPN107"/>
      <c r="BPO107"/>
      <c r="BPP107"/>
      <c r="BPQ107"/>
      <c r="BPR107"/>
      <c r="BPS107"/>
      <c r="BPT107"/>
      <c r="BPU107"/>
      <c r="BPV107"/>
      <c r="BPW107"/>
      <c r="BPX107"/>
      <c r="BPY107"/>
      <c r="BPZ107"/>
      <c r="BQA107"/>
      <c r="BQB107"/>
      <c r="BQC107"/>
      <c r="BQD107"/>
      <c r="BQE107"/>
      <c r="BQF107"/>
      <c r="BQG107"/>
      <c r="BQH107"/>
      <c r="BQI107"/>
      <c r="BQJ107"/>
      <c r="BQK107"/>
      <c r="BQL107"/>
      <c r="BQM107"/>
      <c r="BQN107"/>
      <c r="BQO107"/>
      <c r="BQP107"/>
      <c r="BQQ107"/>
      <c r="BQR107"/>
      <c r="BQS107"/>
      <c r="BQT107"/>
      <c r="BQU107"/>
      <c r="BQV107"/>
      <c r="BQW107"/>
      <c r="BQX107"/>
      <c r="BQY107"/>
      <c r="BQZ107"/>
      <c r="BRA107"/>
      <c r="BRB107"/>
      <c r="BRC107"/>
      <c r="BRD107"/>
      <c r="BRE107"/>
      <c r="BRF107"/>
      <c r="BRG107"/>
      <c r="BRH107"/>
      <c r="BRI107"/>
      <c r="BRJ107"/>
      <c r="BRK107"/>
      <c r="BRL107"/>
      <c r="BRM107"/>
      <c r="BRN107"/>
      <c r="BRO107"/>
      <c r="BRP107"/>
      <c r="BRQ107"/>
      <c r="BRR107"/>
      <c r="BRS107"/>
      <c r="BRT107"/>
      <c r="BRU107"/>
      <c r="BRV107"/>
      <c r="BRW107"/>
      <c r="BRX107"/>
      <c r="BRY107"/>
      <c r="BRZ107"/>
      <c r="BSA107"/>
      <c r="BSB107"/>
      <c r="BSC107"/>
      <c r="BSD107"/>
      <c r="BSE107"/>
      <c r="BSF107"/>
      <c r="BSG107"/>
      <c r="BSH107"/>
      <c r="BSI107"/>
      <c r="BSJ107"/>
      <c r="BSK107"/>
      <c r="BSL107"/>
      <c r="BSM107"/>
      <c r="BSN107"/>
      <c r="BSO107"/>
      <c r="BSP107"/>
      <c r="BSQ107"/>
      <c r="BSR107"/>
      <c r="BSS107"/>
      <c r="BST107"/>
      <c r="BSU107"/>
      <c r="BSV107"/>
      <c r="BSW107"/>
      <c r="BSX107"/>
      <c r="BSY107"/>
      <c r="BSZ107"/>
      <c r="BTA107"/>
      <c r="BTB107"/>
      <c r="BTC107"/>
      <c r="BTD107"/>
      <c r="BTE107"/>
      <c r="BTF107"/>
      <c r="BTG107"/>
      <c r="BTH107"/>
      <c r="BTI107"/>
      <c r="BTJ107"/>
      <c r="BTK107"/>
      <c r="BTL107"/>
      <c r="BTM107"/>
      <c r="BTN107"/>
      <c r="BTO107"/>
      <c r="BTP107"/>
      <c r="BTQ107"/>
      <c r="BTR107"/>
      <c r="BTS107"/>
      <c r="BTT107"/>
      <c r="BTU107"/>
      <c r="BTV107"/>
      <c r="BTW107"/>
      <c r="BTX107"/>
      <c r="BTY107"/>
      <c r="BTZ107"/>
      <c r="BUA107"/>
      <c r="BUB107"/>
      <c r="BUC107"/>
      <c r="BUD107"/>
      <c r="BUE107"/>
      <c r="BUF107"/>
      <c r="BUG107"/>
      <c r="BUH107"/>
      <c r="BUI107"/>
      <c r="BUJ107"/>
      <c r="BUK107"/>
      <c r="BUL107"/>
      <c r="BUM107"/>
      <c r="BUN107"/>
      <c r="BUO107"/>
      <c r="BUP107"/>
      <c r="BUQ107"/>
      <c r="BUR107"/>
      <c r="BUS107"/>
      <c r="BUT107"/>
      <c r="BUU107"/>
      <c r="BUV107"/>
      <c r="BUW107"/>
      <c r="BUX107"/>
      <c r="BUY107"/>
      <c r="BUZ107"/>
      <c r="BVA107"/>
      <c r="BVB107"/>
      <c r="BVC107"/>
      <c r="BVD107"/>
      <c r="BVE107"/>
      <c r="BVF107"/>
      <c r="BVG107"/>
      <c r="BVH107"/>
      <c r="BVI107"/>
      <c r="BVJ107"/>
      <c r="BVK107"/>
      <c r="BVL107"/>
      <c r="BVM107"/>
      <c r="BVN107"/>
      <c r="BVO107"/>
      <c r="BVP107"/>
      <c r="BVQ107"/>
      <c r="BVR107"/>
      <c r="BVS107"/>
      <c r="BVT107"/>
      <c r="BVU107"/>
      <c r="BVV107"/>
      <c r="BVW107"/>
      <c r="BVX107"/>
      <c r="BVY107"/>
      <c r="BVZ107"/>
      <c r="BWA107"/>
      <c r="BWB107"/>
      <c r="BWC107"/>
      <c r="BWD107"/>
      <c r="BWE107"/>
      <c r="BWF107"/>
      <c r="BWG107"/>
      <c r="BWH107"/>
      <c r="BWI107"/>
      <c r="BWJ107"/>
      <c r="BWK107"/>
      <c r="BWL107"/>
      <c r="BWM107"/>
      <c r="BWN107"/>
      <c r="BWO107"/>
      <c r="BWP107"/>
      <c r="BWQ107"/>
      <c r="BWR107"/>
      <c r="BWS107"/>
      <c r="BWT107"/>
      <c r="BWU107"/>
      <c r="BWV107"/>
      <c r="BWW107"/>
      <c r="BWX107"/>
      <c r="BWY107"/>
      <c r="BWZ107"/>
      <c r="BXA107"/>
      <c r="BXB107"/>
      <c r="BXC107"/>
      <c r="BXD107"/>
      <c r="BXE107"/>
      <c r="BXF107"/>
      <c r="BXG107"/>
      <c r="BXH107"/>
      <c r="BXI107"/>
      <c r="BXJ107"/>
      <c r="BXK107"/>
      <c r="BXL107"/>
      <c r="BXM107"/>
      <c r="BXN107"/>
      <c r="BXO107"/>
      <c r="BXP107"/>
      <c r="BXQ107"/>
      <c r="BXR107"/>
      <c r="BXS107"/>
      <c r="BXT107"/>
      <c r="BXU107"/>
      <c r="BXV107"/>
      <c r="BXW107"/>
      <c r="BXX107"/>
      <c r="BXY107"/>
      <c r="BXZ107"/>
      <c r="BYA107"/>
      <c r="BYB107"/>
      <c r="BYC107"/>
      <c r="BYD107"/>
      <c r="BYE107"/>
      <c r="BYF107"/>
      <c r="BYG107"/>
      <c r="BYH107"/>
      <c r="BYI107"/>
      <c r="BYJ107"/>
      <c r="BYK107"/>
      <c r="BYL107"/>
      <c r="BYM107"/>
      <c r="BYN107"/>
      <c r="BYO107"/>
      <c r="BYP107"/>
      <c r="BYQ107"/>
      <c r="BYR107"/>
      <c r="BYS107"/>
      <c r="BYT107"/>
      <c r="BYU107"/>
      <c r="BYV107"/>
      <c r="BYW107"/>
      <c r="BYX107"/>
      <c r="BYY107"/>
      <c r="BYZ107"/>
      <c r="BZA107"/>
      <c r="BZB107"/>
      <c r="BZC107"/>
      <c r="BZD107"/>
      <c r="BZE107"/>
      <c r="BZF107"/>
      <c r="BZG107"/>
      <c r="BZH107"/>
      <c r="BZI107"/>
      <c r="BZJ107"/>
      <c r="BZK107"/>
      <c r="BZL107"/>
      <c r="BZM107"/>
      <c r="BZN107"/>
      <c r="BZO107"/>
      <c r="BZP107"/>
      <c r="BZQ107"/>
      <c r="BZR107"/>
      <c r="BZS107"/>
      <c r="BZT107"/>
      <c r="BZU107"/>
      <c r="BZV107"/>
      <c r="BZW107"/>
      <c r="BZX107"/>
      <c r="BZY107"/>
      <c r="BZZ107"/>
      <c r="CAA107"/>
      <c r="CAB107"/>
      <c r="CAC107"/>
      <c r="CAD107"/>
      <c r="CAE107"/>
      <c r="CAF107"/>
      <c r="CAG107"/>
      <c r="CAH107"/>
      <c r="CAI107"/>
      <c r="CAJ107"/>
      <c r="CAK107"/>
      <c r="CAL107"/>
      <c r="CAM107"/>
      <c r="CAN107"/>
      <c r="CAO107"/>
      <c r="CAP107"/>
      <c r="CAQ107"/>
      <c r="CAR107"/>
      <c r="CAS107"/>
      <c r="CAT107"/>
      <c r="CAU107"/>
      <c r="CAV107"/>
      <c r="CAW107"/>
      <c r="CAX107"/>
      <c r="CAY107"/>
      <c r="CAZ107"/>
      <c r="CBA107"/>
      <c r="CBB107"/>
      <c r="CBC107"/>
      <c r="CBD107"/>
      <c r="CBE107"/>
      <c r="CBF107"/>
      <c r="CBG107"/>
      <c r="CBH107"/>
      <c r="CBI107"/>
      <c r="CBJ107"/>
      <c r="CBK107"/>
      <c r="CBL107"/>
      <c r="CBM107"/>
      <c r="CBN107"/>
      <c r="CBO107"/>
      <c r="CBP107"/>
      <c r="CBQ107"/>
      <c r="CBR107"/>
      <c r="CBS107"/>
      <c r="CBT107"/>
      <c r="CBU107"/>
      <c r="CBV107"/>
      <c r="CBW107"/>
      <c r="CBX107"/>
      <c r="CBY107"/>
      <c r="CBZ107"/>
      <c r="CCA107"/>
      <c r="CCB107"/>
      <c r="CCC107"/>
      <c r="CCD107"/>
      <c r="CCE107"/>
      <c r="CCF107"/>
      <c r="CCG107"/>
      <c r="CCH107"/>
      <c r="CCI107"/>
      <c r="CCJ107"/>
      <c r="CCK107"/>
      <c r="CCL107"/>
      <c r="CCM107"/>
      <c r="CCN107"/>
      <c r="CCO107"/>
      <c r="CCP107"/>
      <c r="CCQ107"/>
      <c r="CCR107"/>
      <c r="CCS107"/>
      <c r="CCT107"/>
      <c r="CCU107"/>
      <c r="CCV107"/>
      <c r="CCW107"/>
      <c r="CCX107"/>
      <c r="CCY107"/>
      <c r="CCZ107"/>
      <c r="CDA107"/>
      <c r="CDB107"/>
      <c r="CDC107"/>
      <c r="CDD107"/>
      <c r="CDE107"/>
      <c r="CDF107"/>
      <c r="CDG107"/>
      <c r="CDH107"/>
      <c r="CDI107"/>
      <c r="CDJ107"/>
      <c r="CDK107"/>
      <c r="CDL107"/>
      <c r="CDM107"/>
      <c r="CDN107"/>
      <c r="CDO107"/>
      <c r="CDP107"/>
      <c r="CDQ107"/>
      <c r="CDR107"/>
      <c r="CDS107"/>
      <c r="CDT107"/>
      <c r="CDU107"/>
      <c r="CDV107"/>
      <c r="CDW107"/>
      <c r="CDX107"/>
      <c r="CDY107"/>
      <c r="CDZ107"/>
      <c r="CEA107"/>
      <c r="CEB107"/>
      <c r="CEC107"/>
      <c r="CED107"/>
      <c r="CEE107"/>
      <c r="CEF107"/>
      <c r="CEG107"/>
      <c r="CEH107"/>
      <c r="CEI107"/>
      <c r="CEJ107"/>
      <c r="CEK107"/>
      <c r="CEL107"/>
      <c r="CEM107"/>
      <c r="CEN107"/>
      <c r="CEO107"/>
      <c r="CEP107"/>
      <c r="CEQ107"/>
      <c r="CER107"/>
      <c r="CES107"/>
      <c r="CET107"/>
      <c r="CEU107"/>
      <c r="CEV107"/>
      <c r="CEW107"/>
      <c r="CEX107"/>
      <c r="CEY107"/>
      <c r="CEZ107"/>
      <c r="CFA107"/>
      <c r="CFB107"/>
      <c r="CFC107"/>
      <c r="CFD107"/>
      <c r="CFE107"/>
      <c r="CFF107"/>
      <c r="CFG107"/>
      <c r="CFH107"/>
      <c r="CFI107"/>
      <c r="CFJ107"/>
      <c r="CFK107"/>
      <c r="CFL107"/>
      <c r="CFM107"/>
      <c r="CFN107"/>
      <c r="CFO107"/>
      <c r="CFP107"/>
      <c r="CFQ107"/>
      <c r="CFR107"/>
      <c r="CFS107"/>
      <c r="CFT107"/>
      <c r="CFU107"/>
      <c r="CFV107"/>
      <c r="CFW107"/>
      <c r="CFX107"/>
      <c r="CFY107"/>
      <c r="CFZ107"/>
      <c r="CGA107"/>
      <c r="CGB107"/>
      <c r="CGC107"/>
      <c r="CGD107"/>
      <c r="CGE107"/>
      <c r="CGF107"/>
      <c r="CGG107"/>
      <c r="CGH107"/>
      <c r="CGI107"/>
      <c r="CGJ107"/>
      <c r="CGK107"/>
      <c r="CGL107"/>
      <c r="CGM107"/>
      <c r="CGN107"/>
      <c r="CGO107"/>
      <c r="CGP107"/>
      <c r="CGQ107"/>
      <c r="CGR107"/>
      <c r="CGS107"/>
      <c r="CGT107"/>
      <c r="CGU107"/>
      <c r="CGV107"/>
      <c r="CGW107"/>
      <c r="CGX107"/>
      <c r="CGY107"/>
      <c r="CGZ107"/>
      <c r="CHA107"/>
      <c r="CHB107"/>
      <c r="CHC107"/>
      <c r="CHD107"/>
      <c r="CHE107"/>
      <c r="CHF107"/>
      <c r="CHG107"/>
      <c r="CHH107"/>
      <c r="CHI107"/>
      <c r="CHJ107"/>
      <c r="CHK107"/>
      <c r="CHL107"/>
      <c r="CHM107"/>
      <c r="CHN107"/>
      <c r="CHO107"/>
      <c r="CHP107"/>
      <c r="CHQ107"/>
      <c r="CHR107"/>
      <c r="CHS107"/>
      <c r="CHT107"/>
      <c r="CHU107"/>
      <c r="CHV107"/>
      <c r="CHW107"/>
      <c r="CHX107"/>
      <c r="CHY107"/>
      <c r="CHZ107"/>
      <c r="CIA107"/>
      <c r="CIB107"/>
      <c r="CIC107"/>
      <c r="CID107"/>
      <c r="CIE107"/>
      <c r="CIF107"/>
      <c r="CIG107"/>
      <c r="CIH107"/>
      <c r="CII107"/>
      <c r="CIJ107"/>
      <c r="CIK107"/>
      <c r="CIL107"/>
      <c r="CIM107"/>
      <c r="CIN107"/>
      <c r="CIO107"/>
      <c r="CIP107"/>
      <c r="CIQ107"/>
      <c r="CIR107"/>
      <c r="CIS107"/>
      <c r="CIT107"/>
      <c r="CIU107"/>
      <c r="CIV107"/>
      <c r="CIW107"/>
      <c r="CIX107"/>
      <c r="CIY107"/>
      <c r="CIZ107"/>
      <c r="CJA107"/>
      <c r="CJB107"/>
      <c r="CJC107"/>
      <c r="CJD107"/>
      <c r="CJE107"/>
      <c r="CJF107"/>
      <c r="CJG107"/>
      <c r="CJH107"/>
      <c r="CJI107"/>
      <c r="CJJ107"/>
      <c r="CJK107"/>
      <c r="CJL107"/>
      <c r="CJM107"/>
      <c r="CJN107"/>
      <c r="CJO107"/>
      <c r="CJP107"/>
      <c r="CJQ107"/>
      <c r="CJR107"/>
      <c r="CJS107"/>
      <c r="CJT107"/>
      <c r="CJU107"/>
      <c r="CJV107"/>
      <c r="CJW107"/>
      <c r="CJX107"/>
      <c r="CJY107"/>
      <c r="CJZ107"/>
      <c r="CKA107"/>
      <c r="CKB107"/>
      <c r="CKC107"/>
      <c r="CKD107"/>
      <c r="CKE107"/>
      <c r="CKF107"/>
      <c r="CKG107"/>
      <c r="CKH107"/>
      <c r="CKI107"/>
      <c r="CKJ107"/>
      <c r="CKK107"/>
      <c r="CKL107"/>
      <c r="CKM107"/>
      <c r="CKN107"/>
      <c r="CKO107"/>
      <c r="CKP107"/>
      <c r="CKQ107"/>
      <c r="CKR107"/>
      <c r="CKS107"/>
      <c r="CKT107"/>
      <c r="CKU107"/>
      <c r="CKV107"/>
      <c r="CKW107"/>
      <c r="CKX107"/>
      <c r="CKY107"/>
      <c r="CKZ107"/>
      <c r="CLA107"/>
      <c r="CLB107"/>
      <c r="CLC107"/>
      <c r="CLD107"/>
      <c r="CLE107"/>
      <c r="CLF107"/>
      <c r="CLG107"/>
      <c r="CLH107"/>
      <c r="CLI107"/>
      <c r="CLJ107"/>
      <c r="CLK107"/>
      <c r="CLL107"/>
      <c r="CLM107"/>
      <c r="CLN107"/>
      <c r="CLO107"/>
      <c r="CLP107"/>
      <c r="CLQ107"/>
      <c r="CLR107"/>
      <c r="CLS107"/>
      <c r="CLT107"/>
      <c r="CLU107"/>
      <c r="CLV107"/>
      <c r="CLW107"/>
      <c r="CLX107"/>
      <c r="CLY107"/>
      <c r="CLZ107"/>
      <c r="CMA107"/>
      <c r="CMB107"/>
      <c r="CMC107"/>
      <c r="CMD107"/>
      <c r="CME107"/>
      <c r="CMF107"/>
      <c r="CMG107"/>
      <c r="CMH107"/>
      <c r="CMI107"/>
      <c r="CMJ107"/>
      <c r="CMK107"/>
      <c r="CML107"/>
      <c r="CMM107"/>
      <c r="CMN107"/>
      <c r="CMO107"/>
      <c r="CMP107"/>
      <c r="CMQ107"/>
      <c r="CMR107"/>
      <c r="CMS107"/>
      <c r="CMT107"/>
      <c r="CMU107"/>
      <c r="CMV107"/>
      <c r="CMW107"/>
      <c r="CMX107"/>
      <c r="CMY107"/>
      <c r="CMZ107"/>
      <c r="CNA107"/>
      <c r="CNB107"/>
      <c r="CNC107"/>
      <c r="CND107"/>
      <c r="CNE107"/>
      <c r="CNF107"/>
      <c r="CNG107"/>
      <c r="CNH107"/>
      <c r="CNI107"/>
      <c r="CNJ107"/>
      <c r="CNK107"/>
      <c r="CNL107"/>
      <c r="CNM107"/>
      <c r="CNN107"/>
      <c r="CNO107"/>
      <c r="CNP107"/>
      <c r="CNQ107"/>
      <c r="CNR107"/>
      <c r="CNS107"/>
      <c r="CNT107"/>
      <c r="CNU107"/>
      <c r="CNV107"/>
      <c r="CNW107"/>
      <c r="CNX107"/>
      <c r="CNY107"/>
      <c r="CNZ107"/>
      <c r="COA107"/>
      <c r="COB107"/>
      <c r="COC107"/>
      <c r="COD107"/>
      <c r="COE107"/>
      <c r="COF107"/>
      <c r="COG107"/>
      <c r="COH107"/>
      <c r="COI107"/>
      <c r="COJ107"/>
      <c r="COK107"/>
      <c r="COL107"/>
      <c r="COM107"/>
      <c r="CON107"/>
      <c r="COO107"/>
      <c r="COP107"/>
      <c r="COQ107"/>
      <c r="COR107"/>
      <c r="COS107"/>
      <c r="COT107"/>
      <c r="COU107"/>
      <c r="COV107"/>
      <c r="COW107"/>
      <c r="COX107"/>
      <c r="COY107"/>
      <c r="COZ107"/>
      <c r="CPA107"/>
      <c r="CPB107"/>
      <c r="CPC107"/>
      <c r="CPD107"/>
      <c r="CPE107"/>
      <c r="CPF107"/>
      <c r="CPG107"/>
      <c r="CPH107"/>
      <c r="CPI107"/>
      <c r="CPJ107"/>
      <c r="CPK107"/>
      <c r="CPL107"/>
      <c r="CPM107"/>
      <c r="CPN107"/>
      <c r="CPO107"/>
      <c r="CPP107"/>
      <c r="CPQ107"/>
      <c r="CPR107"/>
      <c r="CPS107"/>
      <c r="CPT107"/>
      <c r="CPU107"/>
      <c r="CPV107"/>
      <c r="CPW107"/>
      <c r="CPX107"/>
      <c r="CPY107"/>
      <c r="CPZ107"/>
      <c r="CQA107"/>
      <c r="CQB107"/>
      <c r="CQC107"/>
      <c r="CQD107"/>
      <c r="CQE107"/>
      <c r="CQF107"/>
      <c r="CQG107"/>
      <c r="CQH107"/>
      <c r="CQI107"/>
      <c r="CQJ107"/>
      <c r="CQK107"/>
      <c r="CQL107"/>
      <c r="CQM107"/>
      <c r="CQN107"/>
      <c r="CQO107"/>
      <c r="CQP107"/>
      <c r="CQQ107"/>
      <c r="CQR107"/>
      <c r="CQS107"/>
      <c r="CQT107"/>
      <c r="CQU107"/>
      <c r="CQV107"/>
      <c r="CQW107"/>
      <c r="CQX107"/>
      <c r="CQY107"/>
      <c r="CQZ107"/>
      <c r="CRA107"/>
      <c r="CRB107"/>
      <c r="CRC107"/>
      <c r="CRD107"/>
      <c r="CRE107"/>
      <c r="CRF107"/>
      <c r="CRG107"/>
      <c r="CRH107"/>
      <c r="CRI107"/>
    </row>
    <row r="108" spans="1:2505" ht="18" customHeight="1" x14ac:dyDescent="0.25">
      <c r="A108" s="13"/>
      <c r="B108" s="369" t="s">
        <v>109</v>
      </c>
      <c r="C108" s="59" t="s">
        <v>14</v>
      </c>
      <c r="D108" s="83">
        <v>5</v>
      </c>
      <c r="E108" s="83">
        <v>5</v>
      </c>
      <c r="F108" s="13"/>
      <c r="G108" s="369" t="s">
        <v>109</v>
      </c>
      <c r="H108" s="59" t="s">
        <v>14</v>
      </c>
      <c r="I108" s="78">
        <v>73.52529999999642</v>
      </c>
      <c r="J108" s="78">
        <f t="shared" si="27"/>
        <v>78.52529999999642</v>
      </c>
      <c r="K108" s="78">
        <f t="shared" si="11"/>
        <v>83.52529999999642</v>
      </c>
      <c r="L108"/>
      <c r="M108" s="78">
        <v>44.222777999827848</v>
      </c>
      <c r="N108" s="74">
        <f t="shared" si="22"/>
        <v>47.230095072987019</v>
      </c>
      <c r="O108" s="74">
        <f t="shared" si="23"/>
        <v>50.237412146146191</v>
      </c>
      <c r="P108" s="32">
        <f>3*ROUNDUP(O108*(1+K108)/3,0)</f>
        <v>4248</v>
      </c>
      <c r="Q108" s="32" t="e">
        <f>3*ROUNDUP(P108*(1+#REF!)/3,0)</f>
        <v>#REF!</v>
      </c>
      <c r="R108" s="32" t="e">
        <f>3*ROUNDUP(Q108*(1+#REF!)/3,0)</f>
        <v>#REF!</v>
      </c>
      <c r="U108">
        <f t="shared" si="25"/>
        <v>6.8003802772654387E-2</v>
      </c>
      <c r="V108">
        <f t="shared" si="26"/>
        <v>6.3673745913740198E-2</v>
      </c>
    </row>
    <row r="109" spans="1:2505" ht="18" customHeight="1" x14ac:dyDescent="0.25">
      <c r="A109" s="13"/>
      <c r="B109" s="369"/>
      <c r="C109" s="59" t="s">
        <v>16</v>
      </c>
      <c r="D109" s="83">
        <v>0</v>
      </c>
      <c r="E109" s="83">
        <v>0</v>
      </c>
      <c r="F109" s="13"/>
      <c r="G109" s="369"/>
      <c r="H109" s="59" t="s">
        <v>16</v>
      </c>
      <c r="I109" s="78">
        <v>3.2279399999999998</v>
      </c>
      <c r="J109" s="78">
        <f t="shared" si="27"/>
        <v>3.2279399999999998</v>
      </c>
      <c r="K109" s="78">
        <f t="shared" si="11"/>
        <v>3.2279399999999998</v>
      </c>
      <c r="L109"/>
      <c r="M109" s="78">
        <v>2.2236919999928269</v>
      </c>
      <c r="N109" s="74">
        <f t="shared" si="22"/>
        <v>2.2236919999928269</v>
      </c>
      <c r="O109" s="74">
        <f t="shared" si="23"/>
        <v>2.2236919999928269</v>
      </c>
      <c r="P109" s="32">
        <f>3*ROUNDUP(O109*(1+K109)/3,0)</f>
        <v>12</v>
      </c>
      <c r="Q109" s="32" t="e">
        <f>3*ROUNDUP(P109*(1+#REF!)/3,0)</f>
        <v>#REF!</v>
      </c>
      <c r="R109" s="32" t="e">
        <f>3*ROUNDUP(Q109*(1+#REF!)/3,0)</f>
        <v>#REF!</v>
      </c>
      <c r="U109">
        <f t="shared" si="25"/>
        <v>0</v>
      </c>
      <c r="V109">
        <f t="shared" si="26"/>
        <v>0</v>
      </c>
    </row>
    <row r="110" spans="1:2505" s="30" customFormat="1" ht="18" customHeight="1" x14ac:dyDescent="0.25">
      <c r="A110" s="13"/>
      <c r="B110" s="369" t="s">
        <v>70</v>
      </c>
      <c r="C110" s="59" t="s">
        <v>14</v>
      </c>
      <c r="D110" s="83">
        <v>1</v>
      </c>
      <c r="E110" s="83">
        <v>1</v>
      </c>
      <c r="F110" s="13"/>
      <c r="G110" s="369" t="s">
        <v>70</v>
      </c>
      <c r="H110" s="59" t="s">
        <v>14</v>
      </c>
      <c r="I110" s="78">
        <v>20.443619999999999</v>
      </c>
      <c r="J110" s="78">
        <f t="shared" si="27"/>
        <v>21.443619999999999</v>
      </c>
      <c r="K110" s="78">
        <f t="shared" si="11"/>
        <v>22.443619999999999</v>
      </c>
      <c r="L110"/>
      <c r="M110" s="78">
        <v>17.502607999562436</v>
      </c>
      <c r="N110" s="74">
        <f t="shared" si="22"/>
        <v>18.358748350418225</v>
      </c>
      <c r="O110" s="74">
        <f t="shared" si="23"/>
        <v>19.214888701274013</v>
      </c>
      <c r="P110" s="34"/>
      <c r="Q110" s="34"/>
      <c r="R110" s="34"/>
      <c r="S110" s="45"/>
      <c r="T110" s="45"/>
      <c r="U110">
        <f t="shared" si="25"/>
        <v>4.8915016029450697E-2</v>
      </c>
      <c r="V110">
        <f t="shared" si="26"/>
        <v>4.6633917221066135E-2</v>
      </c>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c r="CA110" s="45"/>
      <c r="CB110" s="45"/>
      <c r="CC110" s="45"/>
      <c r="CD110" s="45"/>
      <c r="CE110" s="45"/>
      <c r="CF110" s="45"/>
      <c r="CG110" s="45"/>
      <c r="CH110" s="45"/>
      <c r="CI110" s="45"/>
      <c r="CJ110" s="45"/>
      <c r="CK110" s="45"/>
      <c r="CL110" s="45"/>
      <c r="CM110" s="45"/>
      <c r="CN110" s="45"/>
      <c r="CO110" s="45"/>
      <c r="CP110" s="45"/>
      <c r="CQ110" s="45"/>
      <c r="CR110" s="45"/>
      <c r="CS110" s="45"/>
      <c r="CT110" s="45"/>
      <c r="CU110" s="45"/>
      <c r="CV110" s="45"/>
      <c r="CW110" s="45"/>
      <c r="CX110" s="45"/>
      <c r="CY110" s="45"/>
      <c r="CZ110" s="45"/>
      <c r="DA110" s="45"/>
      <c r="DB110" s="45"/>
      <c r="DC110" s="45"/>
      <c r="DD110" s="45"/>
      <c r="DE110" s="45"/>
      <c r="DF110" s="45"/>
      <c r="DG110" s="45"/>
      <c r="DH110" s="45"/>
      <c r="DI110" s="45"/>
      <c r="DJ110" s="45"/>
      <c r="DK110" s="45"/>
      <c r="DL110" s="45"/>
      <c r="DM110" s="45"/>
      <c r="DN110" s="45"/>
      <c r="DO110" s="45"/>
      <c r="DP110" s="45"/>
      <c r="DQ110" s="45"/>
      <c r="DR110" s="45"/>
      <c r="DS110" s="45"/>
      <c r="DT110" s="45"/>
      <c r="DU110" s="45"/>
      <c r="DV110" s="45"/>
      <c r="DW110" s="45"/>
      <c r="DX110" s="45"/>
      <c r="DY110" s="45"/>
      <c r="DZ110" s="45"/>
      <c r="EA110" s="45"/>
      <c r="EB110" s="45"/>
      <c r="EC110" s="45"/>
      <c r="ED110" s="45"/>
      <c r="EE110" s="45"/>
      <c r="EF110" s="45"/>
      <c r="EG110" s="45"/>
      <c r="EH110" s="45"/>
      <c r="EI110" s="45"/>
      <c r="EJ110" s="45"/>
      <c r="EK110" s="45"/>
      <c r="EL110" s="45"/>
      <c r="EM110" s="45"/>
      <c r="EN110" s="45"/>
      <c r="EO110" s="45"/>
      <c r="EP110" s="45"/>
      <c r="EQ110" s="45"/>
      <c r="ER110" s="45"/>
      <c r="ES110" s="45"/>
      <c r="ET110" s="45"/>
      <c r="EU110" s="45"/>
      <c r="EV110" s="45"/>
      <c r="EW110" s="45"/>
      <c r="EX110" s="45"/>
      <c r="EY110" s="45"/>
      <c r="EZ110" s="45"/>
      <c r="FA110" s="45"/>
      <c r="FB110" s="45"/>
      <c r="FC110" s="45"/>
      <c r="FD110" s="45"/>
      <c r="FE110" s="45"/>
      <c r="FF110" s="45"/>
      <c r="FG110" s="45"/>
      <c r="FH110" s="45"/>
      <c r="FI110" s="45"/>
      <c r="FJ110" s="45"/>
      <c r="FK110" s="45"/>
      <c r="FL110" s="45"/>
      <c r="FM110" s="45"/>
      <c r="FN110" s="45"/>
      <c r="FO110" s="45"/>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c r="GZ110" s="45"/>
      <c r="HA110" s="45"/>
      <c r="HB110" s="45"/>
      <c r="HC110" s="45"/>
      <c r="HD110" s="45"/>
      <c r="HE110" s="45"/>
      <c r="HF110" s="45"/>
      <c r="HG110" s="45"/>
      <c r="HH110" s="45"/>
      <c r="HI110" s="45"/>
      <c r="HJ110" s="45"/>
      <c r="HK110" s="45"/>
      <c r="HL110" s="45"/>
      <c r="HM110" s="45"/>
      <c r="HN110" s="45"/>
      <c r="HO110" s="45"/>
      <c r="HP110" s="45"/>
      <c r="HQ110" s="45"/>
      <c r="HR110" s="45"/>
      <c r="HS110" s="45"/>
      <c r="HT110" s="45"/>
      <c r="HU110" s="45"/>
      <c r="HV110" s="45"/>
      <c r="HW110" s="45"/>
      <c r="HX110" s="45"/>
      <c r="HY110" s="45"/>
      <c r="HZ110" s="45"/>
      <c r="IA110" s="45"/>
      <c r="IB110" s="45"/>
      <c r="IC110" s="45"/>
      <c r="ID110" s="45"/>
      <c r="IE110" s="45"/>
      <c r="IF110" s="45"/>
      <c r="IG110" s="45"/>
      <c r="IH110" s="45"/>
      <c r="II110" s="45"/>
      <c r="IJ110" s="45"/>
      <c r="IK110" s="45"/>
      <c r="IL110" s="45"/>
      <c r="IM110" s="45"/>
      <c r="IN110" s="45"/>
      <c r="IO110" s="45"/>
      <c r="IP110" s="45"/>
      <c r="IQ110" s="45"/>
      <c r="IR110" s="45"/>
      <c r="IS110" s="45"/>
      <c r="IT110" s="45"/>
      <c r="IU110" s="45"/>
      <c r="IV110" s="45"/>
      <c r="IW110" s="45"/>
      <c r="IX110" s="45"/>
      <c r="IY110" s="45"/>
      <c r="IZ110" s="45"/>
      <c r="JA110" s="45"/>
      <c r="JB110" s="45"/>
      <c r="JC110" s="45"/>
      <c r="JD110" s="45"/>
      <c r="JE110" s="45"/>
      <c r="JF110" s="45"/>
      <c r="JG110" s="45"/>
      <c r="JH110" s="45"/>
      <c r="JI110" s="45"/>
      <c r="JJ110" s="45"/>
      <c r="JK110" s="45"/>
      <c r="JL110" s="45"/>
      <c r="JM110" s="45"/>
      <c r="JN110" s="45"/>
      <c r="JO110" s="45"/>
      <c r="JP110" s="45"/>
      <c r="JQ110" s="45"/>
      <c r="JR110" s="45"/>
      <c r="JS110" s="45"/>
      <c r="JT110" s="45"/>
      <c r="JU110" s="45"/>
      <c r="JV110" s="45"/>
      <c r="JW110" s="45"/>
      <c r="JX110" s="45"/>
      <c r="JY110" s="45"/>
      <c r="JZ110" s="45"/>
      <c r="KA110" s="45"/>
      <c r="KB110" s="45"/>
      <c r="KC110" s="45"/>
      <c r="KD110" s="45"/>
      <c r="KE110" s="45"/>
      <c r="KF110" s="45"/>
      <c r="KG110" s="45"/>
      <c r="KH110" s="45"/>
      <c r="KI110" s="45"/>
      <c r="KJ110" s="45"/>
      <c r="KK110" s="45"/>
      <c r="KL110" s="45"/>
      <c r="KM110" s="45"/>
      <c r="KN110" s="45"/>
      <c r="KO110" s="45"/>
      <c r="KP110" s="45"/>
      <c r="KQ110" s="45"/>
      <c r="KR110" s="45"/>
      <c r="KS110" s="45"/>
      <c r="KT110" s="45"/>
      <c r="KU110" s="45"/>
      <c r="KV110" s="45"/>
      <c r="KW110" s="45"/>
      <c r="KX110" s="45"/>
      <c r="KY110" s="45"/>
      <c r="KZ110" s="45"/>
      <c r="LA110" s="45"/>
      <c r="LB110" s="45"/>
      <c r="LC110" s="45"/>
      <c r="LD110" s="45"/>
      <c r="LE110" s="45"/>
      <c r="LF110" s="45"/>
      <c r="LG110" s="45"/>
      <c r="LH110" s="45"/>
      <c r="LI110" s="45"/>
      <c r="LJ110" s="45"/>
      <c r="LK110" s="45"/>
      <c r="LL110" s="45"/>
      <c r="LM110" s="45"/>
      <c r="LN110" s="45"/>
      <c r="LO110" s="45"/>
      <c r="LP110" s="45"/>
      <c r="LQ110" s="45"/>
      <c r="LR110" s="45"/>
      <c r="LS110" s="45"/>
      <c r="LT110" s="45"/>
      <c r="LU110" s="45"/>
      <c r="LV110" s="45"/>
      <c r="LW110" s="45"/>
      <c r="LX110" s="45"/>
      <c r="LY110" s="45"/>
      <c r="LZ110" s="45"/>
      <c r="MA110" s="45"/>
      <c r="MB110" s="45"/>
      <c r="MC110" s="45"/>
      <c r="MD110" s="45"/>
      <c r="ME110" s="45"/>
      <c r="MF110" s="45"/>
      <c r="MG110" s="45"/>
      <c r="MH110" s="45"/>
      <c r="MI110" s="45"/>
      <c r="MJ110" s="45"/>
      <c r="MK110" s="45"/>
      <c r="ML110" s="45"/>
      <c r="MM110" s="45"/>
      <c r="MN110" s="45"/>
      <c r="MO110" s="45"/>
      <c r="MP110" s="45"/>
      <c r="MQ110" s="45"/>
      <c r="MR110" s="45"/>
      <c r="MS110" s="45"/>
      <c r="MT110" s="45"/>
      <c r="MU110" s="45"/>
      <c r="MV110" s="45"/>
      <c r="MW110" s="45"/>
      <c r="MX110" s="45"/>
      <c r="MY110" s="45"/>
      <c r="MZ110" s="45"/>
      <c r="NA110" s="45"/>
      <c r="NB110" s="45"/>
      <c r="NC110" s="45"/>
      <c r="ND110" s="45"/>
      <c r="NE110" s="45"/>
      <c r="NF110" s="45"/>
      <c r="NG110" s="45"/>
      <c r="NH110" s="45"/>
      <c r="NI110" s="45"/>
      <c r="NJ110" s="45"/>
      <c r="NK110" s="45"/>
      <c r="NL110" s="45"/>
      <c r="NM110" s="45"/>
      <c r="NN110" s="45"/>
      <c r="NO110" s="45"/>
      <c r="NP110" s="45"/>
      <c r="NQ110" s="45"/>
      <c r="NR110" s="45"/>
      <c r="NS110" s="45"/>
      <c r="NT110" s="45"/>
      <c r="NU110" s="45"/>
      <c r="NV110" s="45"/>
      <c r="NW110" s="45"/>
      <c r="NX110" s="45"/>
      <c r="NY110" s="45"/>
      <c r="NZ110" s="45"/>
      <c r="OA110" s="45"/>
      <c r="OB110" s="45"/>
      <c r="OC110" s="45"/>
      <c r="OD110" s="45"/>
      <c r="OE110" s="45"/>
      <c r="OF110" s="45"/>
      <c r="OG110" s="45"/>
      <c r="OH110" s="45"/>
      <c r="OI110" s="45"/>
      <c r="OJ110" s="45"/>
      <c r="OK110" s="45"/>
      <c r="OL110" s="45"/>
      <c r="OM110" s="45"/>
      <c r="ON110" s="45"/>
      <c r="OO110" s="45"/>
      <c r="OP110" s="45"/>
      <c r="OQ110" s="45"/>
      <c r="OR110" s="45"/>
      <c r="OS110" s="45"/>
      <c r="OT110" s="45"/>
      <c r="OU110" s="45"/>
      <c r="OV110" s="45"/>
      <c r="OW110" s="45"/>
      <c r="OX110" s="45"/>
      <c r="OY110" s="45"/>
      <c r="OZ110" s="45"/>
      <c r="PA110" s="45"/>
      <c r="PB110" s="45"/>
      <c r="PC110" s="45"/>
      <c r="PD110" s="45"/>
      <c r="PE110" s="45"/>
      <c r="PF110" s="45"/>
      <c r="PG110" s="45"/>
      <c r="PH110" s="45"/>
      <c r="PI110" s="45"/>
      <c r="PJ110" s="45"/>
      <c r="PK110" s="45"/>
      <c r="PL110" s="45"/>
      <c r="PM110" s="45"/>
      <c r="PN110" s="45"/>
      <c r="PO110" s="45"/>
      <c r="PP110" s="45"/>
      <c r="PQ110" s="45"/>
      <c r="PR110" s="45"/>
      <c r="PS110" s="45"/>
      <c r="PT110" s="45"/>
      <c r="PU110" s="45"/>
      <c r="PV110" s="45"/>
      <c r="PW110" s="45"/>
      <c r="PX110" s="45"/>
      <c r="PY110" s="45"/>
      <c r="PZ110" s="45"/>
      <c r="QA110" s="45"/>
      <c r="QB110" s="45"/>
      <c r="QC110" s="45"/>
      <c r="QD110" s="45"/>
      <c r="QE110" s="45"/>
      <c r="QF110" s="45"/>
      <c r="QG110" s="45"/>
      <c r="QH110" s="45"/>
      <c r="QI110" s="45"/>
      <c r="QJ110" s="45"/>
      <c r="QK110" s="45"/>
      <c r="QL110" s="45"/>
      <c r="QM110" s="45"/>
      <c r="QN110" s="45"/>
      <c r="QO110" s="45"/>
      <c r="QP110" s="45"/>
      <c r="QQ110" s="45"/>
      <c r="QR110" s="45"/>
      <c r="QS110" s="45"/>
      <c r="QT110" s="45"/>
      <c r="QU110" s="45"/>
      <c r="QV110" s="45"/>
      <c r="QW110" s="45"/>
      <c r="QX110" s="45"/>
      <c r="QY110" s="45"/>
      <c r="QZ110" s="45"/>
      <c r="RA110" s="45"/>
      <c r="RB110" s="45"/>
      <c r="RC110" s="45"/>
      <c r="RD110" s="45"/>
      <c r="RE110" s="45"/>
      <c r="RF110" s="45"/>
      <c r="RG110" s="45"/>
      <c r="RH110" s="45"/>
      <c r="RI110" s="45"/>
      <c r="RJ110" s="45"/>
      <c r="RK110" s="45"/>
      <c r="RL110" s="45"/>
      <c r="RM110" s="45"/>
      <c r="RN110" s="45"/>
      <c r="RO110" s="45"/>
      <c r="RP110" s="45"/>
      <c r="RQ110" s="45"/>
      <c r="RR110" s="45"/>
      <c r="RS110" s="45"/>
      <c r="RT110" s="45"/>
      <c r="RU110" s="45"/>
      <c r="RV110" s="45"/>
      <c r="RW110" s="45"/>
      <c r="RX110" s="45"/>
      <c r="RY110" s="45"/>
      <c r="RZ110" s="45"/>
      <c r="SA110" s="45"/>
      <c r="SB110" s="45"/>
      <c r="SC110" s="45"/>
      <c r="SD110" s="45"/>
      <c r="SE110" s="45"/>
      <c r="SF110" s="45"/>
      <c r="SG110" s="45"/>
      <c r="SH110" s="45"/>
      <c r="SI110" s="45"/>
      <c r="SJ110" s="45"/>
      <c r="SK110" s="45"/>
      <c r="SL110" s="45"/>
      <c r="SM110" s="45"/>
      <c r="SN110" s="45"/>
      <c r="SO110" s="45"/>
      <c r="SP110" s="45"/>
      <c r="SQ110" s="45"/>
      <c r="SR110" s="45"/>
      <c r="SS110" s="45"/>
      <c r="ST110" s="45"/>
      <c r="SU110" s="45"/>
      <c r="SV110" s="45"/>
      <c r="SW110" s="45"/>
      <c r="SX110" s="45"/>
      <c r="SY110" s="45"/>
      <c r="SZ110" s="45"/>
      <c r="TA110" s="45"/>
      <c r="TB110" s="45"/>
      <c r="TC110" s="45"/>
      <c r="TD110" s="45"/>
      <c r="TE110" s="45"/>
      <c r="TF110" s="45"/>
      <c r="TG110" s="45"/>
      <c r="TH110" s="45"/>
      <c r="TI110" s="45"/>
      <c r="TJ110" s="45"/>
      <c r="TK110" s="45"/>
      <c r="TL110" s="45"/>
      <c r="TM110" s="45"/>
      <c r="TN110" s="45"/>
      <c r="TO110" s="45"/>
      <c r="TP110" s="45"/>
      <c r="TQ110" s="45"/>
      <c r="TR110" s="45"/>
      <c r="TS110" s="45"/>
      <c r="TT110" s="45"/>
      <c r="TU110" s="45"/>
      <c r="TV110" s="45"/>
      <c r="TW110" s="45"/>
      <c r="TX110" s="45"/>
      <c r="TY110" s="45"/>
      <c r="TZ110" s="45"/>
      <c r="UA110" s="45"/>
      <c r="UB110" s="45"/>
      <c r="UC110" s="45"/>
      <c r="UD110" s="45"/>
      <c r="UE110" s="45"/>
      <c r="UF110" s="45"/>
      <c r="UG110" s="45"/>
      <c r="UH110" s="45"/>
      <c r="UI110" s="45"/>
      <c r="UJ110" s="45"/>
      <c r="UK110" s="45"/>
      <c r="UL110" s="45"/>
      <c r="UM110" s="45"/>
      <c r="UN110" s="45"/>
      <c r="UO110" s="45"/>
      <c r="UP110" s="45"/>
      <c r="UQ110" s="45"/>
      <c r="UR110" s="45"/>
      <c r="US110" s="45"/>
      <c r="UT110" s="45"/>
      <c r="UU110" s="45"/>
      <c r="UV110" s="45"/>
      <c r="UW110" s="45"/>
      <c r="UX110" s="45"/>
      <c r="UY110" s="45"/>
      <c r="UZ110" s="45"/>
      <c r="VA110" s="45"/>
      <c r="VB110" s="45"/>
      <c r="VC110" s="45"/>
      <c r="VD110" s="45"/>
      <c r="VE110" s="45"/>
      <c r="VF110" s="45"/>
      <c r="VG110" s="45"/>
      <c r="VH110" s="45"/>
      <c r="VI110" s="45"/>
      <c r="VJ110" s="45"/>
      <c r="VK110" s="45"/>
      <c r="VL110" s="45"/>
      <c r="VM110" s="45"/>
      <c r="VN110" s="45"/>
      <c r="VO110" s="45"/>
      <c r="VP110" s="45"/>
      <c r="VQ110" s="45"/>
      <c r="VR110" s="45"/>
      <c r="VS110" s="45"/>
      <c r="VT110" s="45"/>
      <c r="VU110" s="45"/>
      <c r="VV110" s="45"/>
      <c r="VW110" s="45"/>
      <c r="VX110" s="45"/>
      <c r="VY110" s="45"/>
      <c r="VZ110" s="45"/>
      <c r="WA110" s="45"/>
      <c r="WB110" s="45"/>
      <c r="WC110" s="45"/>
      <c r="WD110" s="45"/>
      <c r="WE110" s="45"/>
      <c r="WF110" s="45"/>
      <c r="WG110" s="45"/>
      <c r="WH110" s="45"/>
      <c r="WI110" s="45"/>
      <c r="WJ110" s="45"/>
      <c r="WK110" s="45"/>
      <c r="WL110" s="45"/>
      <c r="WM110" s="45"/>
      <c r="WN110" s="45"/>
      <c r="WO110" s="45"/>
      <c r="WP110" s="45"/>
      <c r="WQ110" s="45"/>
      <c r="WR110" s="45"/>
      <c r="WS110" s="45"/>
      <c r="WT110" s="45"/>
      <c r="WU110" s="45"/>
      <c r="WV110" s="45"/>
      <c r="WW110" s="45"/>
      <c r="WX110" s="45"/>
      <c r="WY110" s="45"/>
      <c r="WZ110" s="45"/>
      <c r="XA110" s="45"/>
      <c r="XB110" s="45"/>
      <c r="XC110" s="45"/>
      <c r="XD110" s="45"/>
      <c r="XE110" s="45"/>
      <c r="XF110" s="45"/>
      <c r="XG110" s="45"/>
      <c r="XH110" s="45"/>
      <c r="XI110" s="45"/>
      <c r="XJ110" s="45"/>
      <c r="XK110" s="45"/>
      <c r="XL110" s="45"/>
      <c r="XM110" s="45"/>
      <c r="XN110" s="45"/>
      <c r="XO110" s="45"/>
      <c r="XP110" s="45"/>
      <c r="XQ110" s="45"/>
      <c r="XR110" s="45"/>
      <c r="XS110" s="45"/>
      <c r="XT110" s="45"/>
      <c r="XU110" s="45"/>
      <c r="XV110" s="45"/>
      <c r="XW110" s="45"/>
      <c r="XX110" s="45"/>
      <c r="XY110" s="45"/>
      <c r="XZ110" s="45"/>
      <c r="YA110" s="45"/>
      <c r="YB110" s="45"/>
      <c r="YC110" s="45"/>
      <c r="YD110" s="45"/>
      <c r="YE110" s="45"/>
      <c r="YF110" s="45"/>
      <c r="YG110" s="45"/>
      <c r="YH110" s="45"/>
      <c r="YI110" s="45"/>
      <c r="YJ110" s="45"/>
      <c r="YK110" s="45"/>
      <c r="YL110" s="45"/>
      <c r="YM110" s="45"/>
      <c r="YN110" s="45"/>
      <c r="YO110" s="45"/>
      <c r="YP110" s="45"/>
      <c r="YQ110" s="45"/>
      <c r="YR110" s="45"/>
      <c r="YS110" s="45"/>
      <c r="YT110" s="45"/>
      <c r="YU110" s="45"/>
      <c r="YV110" s="45"/>
      <c r="YW110" s="45"/>
      <c r="YX110" s="45"/>
      <c r="YY110" s="45"/>
      <c r="YZ110" s="45"/>
      <c r="ZA110" s="45"/>
      <c r="ZB110" s="45"/>
      <c r="ZC110" s="45"/>
      <c r="ZD110" s="45"/>
      <c r="ZE110" s="45"/>
      <c r="ZF110" s="45"/>
      <c r="ZG110" s="45"/>
      <c r="ZH110" s="45"/>
      <c r="ZI110" s="45"/>
      <c r="ZJ110" s="45"/>
      <c r="ZK110" s="45"/>
      <c r="ZL110" s="45"/>
      <c r="ZM110" s="45"/>
      <c r="ZN110" s="45"/>
      <c r="ZO110" s="45"/>
      <c r="ZP110" s="45"/>
      <c r="ZQ110" s="45"/>
      <c r="ZR110" s="45"/>
      <c r="ZS110" s="45"/>
      <c r="ZT110" s="45"/>
      <c r="ZU110" s="45"/>
      <c r="ZV110" s="45"/>
      <c r="ZW110" s="45"/>
      <c r="ZX110" s="45"/>
      <c r="ZY110" s="45"/>
      <c r="ZZ110" s="45"/>
      <c r="AAA110" s="45"/>
      <c r="AAB110" s="45"/>
      <c r="AAC110" s="45"/>
      <c r="AAD110" s="45"/>
      <c r="AAE110" s="45"/>
      <c r="AAF110" s="45"/>
      <c r="AAG110" s="45"/>
      <c r="AAH110" s="45"/>
      <c r="AAI110" s="45"/>
      <c r="AAJ110" s="45"/>
      <c r="AAK110" s="45"/>
      <c r="AAL110" s="45"/>
      <c r="AAM110" s="45"/>
      <c r="AAN110" s="45"/>
      <c r="AAO110" s="45"/>
      <c r="AAP110" s="45"/>
      <c r="AAQ110" s="45"/>
      <c r="AAR110" s="45"/>
      <c r="AAS110" s="45"/>
      <c r="AAT110" s="45"/>
      <c r="AAU110" s="45"/>
      <c r="AAV110" s="45"/>
      <c r="AAW110" s="45"/>
      <c r="AAX110" s="45"/>
      <c r="AAY110" s="45"/>
      <c r="AAZ110" s="45"/>
      <c r="ABA110" s="45"/>
      <c r="ABB110" s="45"/>
      <c r="ABC110" s="45"/>
      <c r="ABD110" s="45"/>
      <c r="ABE110" s="45"/>
      <c r="ABF110" s="45"/>
      <c r="ABG110" s="45"/>
      <c r="ABH110" s="45"/>
      <c r="ABI110" s="45"/>
      <c r="ABJ110" s="45"/>
      <c r="ABK110" s="45"/>
      <c r="ABL110" s="45"/>
      <c r="ABM110" s="45"/>
      <c r="ABN110" s="45"/>
      <c r="ABO110" s="45"/>
      <c r="ABP110" s="45"/>
      <c r="ABQ110" s="45"/>
      <c r="ABR110" s="45"/>
      <c r="ABS110" s="45"/>
      <c r="ABT110" s="45"/>
      <c r="ABU110" s="45"/>
      <c r="ABV110" s="45"/>
      <c r="ABW110" s="45"/>
      <c r="ABX110" s="45"/>
      <c r="ABY110" s="45"/>
      <c r="ABZ110" s="45"/>
      <c r="ACA110" s="45"/>
      <c r="ACB110" s="45"/>
      <c r="ACC110" s="45"/>
      <c r="ACD110" s="45"/>
      <c r="ACE110" s="45"/>
      <c r="ACF110" s="45"/>
      <c r="ACG110" s="45"/>
      <c r="ACH110" s="45"/>
      <c r="ACI110" s="45"/>
      <c r="ACJ110" s="45"/>
      <c r="ACK110" s="45"/>
      <c r="ACL110" s="45"/>
      <c r="ACM110" s="45"/>
      <c r="ACN110" s="45"/>
      <c r="ACO110" s="45"/>
      <c r="ACP110" s="45"/>
      <c r="ACQ110" s="45"/>
      <c r="ACR110" s="45"/>
      <c r="ACS110" s="45"/>
      <c r="ACT110" s="45"/>
      <c r="ACU110" s="45"/>
      <c r="ACV110" s="45"/>
      <c r="ACW110" s="45"/>
      <c r="ACX110" s="45"/>
      <c r="ACY110" s="45"/>
      <c r="ACZ110" s="45"/>
      <c r="ADA110" s="45"/>
      <c r="ADB110" s="45"/>
      <c r="ADC110" s="45"/>
      <c r="ADD110" s="45"/>
      <c r="ADE110" s="45"/>
      <c r="ADF110" s="45"/>
      <c r="ADG110" s="45"/>
      <c r="ADH110" s="45"/>
      <c r="ADI110" s="45"/>
      <c r="ADJ110" s="45"/>
      <c r="ADK110" s="45"/>
      <c r="ADL110" s="45"/>
      <c r="ADM110" s="45"/>
      <c r="ADN110" s="45"/>
      <c r="ADO110" s="45"/>
      <c r="ADP110" s="45"/>
      <c r="ADQ110" s="45"/>
      <c r="ADR110" s="45"/>
      <c r="ADS110" s="45"/>
      <c r="ADT110" s="45"/>
      <c r="ADU110" s="45"/>
      <c r="ADV110" s="45"/>
      <c r="ADW110" s="45"/>
      <c r="ADX110" s="45"/>
      <c r="ADY110" s="45"/>
      <c r="ADZ110" s="45"/>
      <c r="AEA110" s="45"/>
      <c r="AEB110" s="45"/>
      <c r="AEC110" s="45"/>
      <c r="AED110" s="45"/>
      <c r="AEE110" s="45"/>
      <c r="AEF110" s="45"/>
      <c r="AEG110" s="45"/>
      <c r="AEH110" s="45"/>
      <c r="AEI110" s="45"/>
      <c r="AEJ110" s="45"/>
      <c r="AEK110" s="45"/>
      <c r="AEL110" s="45"/>
      <c r="AEM110" s="45"/>
      <c r="AEN110" s="45"/>
      <c r="AEO110" s="45"/>
      <c r="AEP110" s="45"/>
      <c r="AEQ110" s="45"/>
      <c r="AER110" s="45"/>
      <c r="AES110" s="45"/>
      <c r="AET110" s="45"/>
      <c r="AEU110" s="45"/>
      <c r="AEV110" s="45"/>
      <c r="AEW110" s="45"/>
      <c r="AEX110" s="45"/>
      <c r="AEY110" s="45"/>
      <c r="AEZ110" s="45"/>
      <c r="AFA110" s="45"/>
      <c r="AFB110" s="45"/>
      <c r="AFC110" s="45"/>
      <c r="AFD110" s="45"/>
      <c r="AFE110" s="45"/>
      <c r="AFF110" s="45"/>
      <c r="AFG110" s="45"/>
      <c r="AFH110" s="45"/>
      <c r="AFI110" s="45"/>
      <c r="AFJ110" s="45"/>
      <c r="AFK110" s="45"/>
      <c r="AFL110" s="45"/>
      <c r="AFM110" s="45"/>
      <c r="AFN110" s="45"/>
      <c r="AFO110" s="45"/>
      <c r="AFP110" s="45"/>
      <c r="AFQ110" s="45"/>
      <c r="AFR110" s="45"/>
      <c r="AFS110" s="45"/>
      <c r="AFT110" s="45"/>
      <c r="AFU110" s="45"/>
      <c r="AFV110" s="45"/>
      <c r="AFW110" s="45"/>
      <c r="AFX110" s="45"/>
      <c r="AFY110" s="45"/>
      <c r="AFZ110" s="45"/>
      <c r="AGA110" s="45"/>
      <c r="AGB110" s="45"/>
      <c r="AGC110" s="45"/>
      <c r="AGD110" s="45"/>
      <c r="AGE110" s="45"/>
      <c r="AGF110" s="45"/>
      <c r="AGG110" s="45"/>
      <c r="AGH110" s="45"/>
      <c r="AGI110" s="45"/>
      <c r="AGJ110" s="45"/>
      <c r="AGK110" s="45"/>
      <c r="AGL110" s="45"/>
      <c r="AGM110" s="45"/>
      <c r="AGN110" s="45"/>
      <c r="AGO110" s="45"/>
      <c r="AGP110" s="45"/>
      <c r="AGQ110" s="45"/>
      <c r="AGR110" s="45"/>
      <c r="AGS110" s="45"/>
      <c r="AGT110" s="45"/>
      <c r="AGU110" s="45"/>
      <c r="AGV110" s="45"/>
      <c r="AGW110" s="45"/>
      <c r="AGX110" s="45"/>
      <c r="AGY110" s="45"/>
      <c r="AGZ110" s="45"/>
      <c r="AHA110" s="45"/>
      <c r="AHB110" s="45"/>
      <c r="AHC110" s="45"/>
      <c r="AHD110" s="45"/>
      <c r="AHE110" s="45"/>
      <c r="AHF110" s="45"/>
      <c r="AHG110" s="45"/>
      <c r="AHH110" s="45"/>
      <c r="AHI110" s="45"/>
      <c r="AHJ110" s="45"/>
      <c r="AHK110" s="45"/>
      <c r="AHL110" s="45"/>
      <c r="AHM110" s="45"/>
      <c r="AHN110" s="45"/>
      <c r="AHO110" s="45"/>
      <c r="AHP110" s="45"/>
      <c r="AHQ110" s="45"/>
      <c r="AHR110" s="45"/>
      <c r="AHS110" s="45"/>
      <c r="AHT110" s="45"/>
      <c r="AHU110" s="45"/>
      <c r="AHV110" s="45"/>
      <c r="AHW110" s="45"/>
      <c r="AHX110" s="45"/>
      <c r="AHY110" s="45"/>
      <c r="AHZ110" s="45"/>
      <c r="AIA110" s="45"/>
      <c r="AIB110" s="45"/>
      <c r="AIC110" s="45"/>
      <c r="AID110" s="45"/>
      <c r="AIE110" s="45"/>
      <c r="AIF110" s="45"/>
      <c r="AIG110" s="45"/>
      <c r="AIH110" s="45"/>
      <c r="AII110" s="45"/>
      <c r="AIJ110" s="45"/>
      <c r="AIK110" s="45"/>
      <c r="AIL110" s="45"/>
      <c r="AIM110" s="45"/>
      <c r="AIN110" s="45"/>
      <c r="AIO110" s="45"/>
      <c r="AIP110" s="45"/>
      <c r="AIQ110" s="45"/>
      <c r="AIR110" s="45"/>
      <c r="AIS110" s="45"/>
      <c r="AIT110" s="45"/>
      <c r="AIU110" s="45"/>
      <c r="AIV110" s="45"/>
      <c r="AIW110" s="45"/>
      <c r="AIX110" s="45"/>
      <c r="AIY110" s="45"/>
      <c r="AIZ110" s="45"/>
      <c r="AJA110" s="45"/>
      <c r="AJB110" s="45"/>
      <c r="AJC110" s="45"/>
      <c r="AJD110" s="45"/>
      <c r="AJE110" s="45"/>
      <c r="AJF110" s="45"/>
      <c r="AJG110" s="45"/>
      <c r="AJH110" s="45"/>
      <c r="AJI110" s="45"/>
      <c r="AJJ110" s="45"/>
      <c r="AJK110" s="45"/>
      <c r="AJL110" s="45"/>
      <c r="AJM110" s="45"/>
      <c r="AJN110" s="45"/>
      <c r="AJO110" s="45"/>
      <c r="AJP110" s="45"/>
      <c r="AJQ110" s="45"/>
      <c r="AJR110" s="45"/>
      <c r="AJS110" s="45"/>
      <c r="AJT110" s="45"/>
      <c r="AJU110" s="45"/>
      <c r="AJV110" s="45"/>
      <c r="AJW110" s="45"/>
      <c r="AJX110" s="45"/>
      <c r="AJY110" s="45"/>
      <c r="AJZ110" s="45"/>
      <c r="AKA110" s="45"/>
      <c r="AKB110" s="45"/>
      <c r="AKC110" s="45"/>
      <c r="AKD110" s="45"/>
      <c r="AKE110" s="45"/>
      <c r="AKF110" s="45"/>
      <c r="AKG110" s="45"/>
      <c r="AKH110" s="45"/>
      <c r="AKI110" s="45"/>
      <c r="AKJ110" s="45"/>
      <c r="AKK110" s="45"/>
      <c r="AKL110" s="45"/>
      <c r="AKM110" s="45"/>
      <c r="AKN110" s="45"/>
      <c r="AKO110" s="45"/>
      <c r="AKP110" s="45"/>
      <c r="AKQ110" s="45"/>
      <c r="AKR110" s="45"/>
      <c r="AKS110" s="45"/>
      <c r="AKT110" s="45"/>
      <c r="AKU110" s="45"/>
      <c r="AKV110" s="45"/>
      <c r="AKW110" s="45"/>
      <c r="AKX110" s="45"/>
      <c r="AKY110" s="45"/>
      <c r="AKZ110" s="45"/>
      <c r="ALA110" s="45"/>
      <c r="ALB110" s="45"/>
      <c r="ALC110" s="45"/>
      <c r="ALD110" s="45"/>
      <c r="ALE110" s="45"/>
      <c r="ALF110" s="45"/>
      <c r="ALG110" s="45"/>
      <c r="ALH110" s="45"/>
      <c r="ALI110" s="45"/>
      <c r="ALJ110" s="45"/>
      <c r="ALK110" s="45"/>
      <c r="ALL110" s="45"/>
      <c r="ALM110" s="45"/>
      <c r="ALN110" s="45"/>
      <c r="ALO110" s="45"/>
      <c r="ALP110" s="45"/>
      <c r="ALQ110" s="45"/>
      <c r="ALR110" s="45"/>
      <c r="ALS110" s="45"/>
      <c r="ALT110" s="45"/>
      <c r="ALU110" s="45"/>
      <c r="ALV110" s="45"/>
      <c r="ALW110" s="45"/>
      <c r="ALX110" s="45"/>
      <c r="ALY110" s="45"/>
      <c r="ALZ110" s="45"/>
      <c r="AMA110" s="45"/>
      <c r="AMB110" s="45"/>
      <c r="AMC110" s="45"/>
      <c r="AMD110" s="45"/>
      <c r="AME110" s="45"/>
      <c r="AMF110" s="45"/>
      <c r="AMG110" s="45"/>
      <c r="AMH110" s="45"/>
      <c r="AMI110" s="45"/>
      <c r="AMJ110" s="45"/>
      <c r="AMK110" s="45"/>
      <c r="AML110" s="45"/>
      <c r="AMM110" s="45"/>
      <c r="AMN110" s="45"/>
      <c r="AMO110" s="45"/>
      <c r="AMP110" s="45"/>
      <c r="AMQ110" s="45"/>
      <c r="AMR110" s="45"/>
      <c r="AMS110" s="45"/>
      <c r="AMT110" s="45"/>
      <c r="AMU110" s="45"/>
      <c r="AMV110" s="45"/>
      <c r="AMW110" s="45"/>
      <c r="AMX110" s="45"/>
      <c r="AMY110" s="45"/>
      <c r="AMZ110" s="45"/>
      <c r="ANA110" s="45"/>
      <c r="ANB110" s="45"/>
      <c r="ANC110" s="45"/>
      <c r="AND110" s="45"/>
      <c r="ANE110" s="45"/>
      <c r="ANF110" s="45"/>
      <c r="ANG110" s="45"/>
      <c r="ANH110" s="45"/>
      <c r="ANI110" s="45"/>
      <c r="ANJ110" s="45"/>
      <c r="ANK110" s="45"/>
      <c r="ANL110" s="45"/>
      <c r="ANM110" s="45"/>
      <c r="ANN110" s="45"/>
      <c r="ANO110" s="45"/>
      <c r="ANP110" s="45"/>
      <c r="ANQ110" s="45"/>
      <c r="ANR110" s="45"/>
      <c r="ANS110" s="45"/>
      <c r="ANT110" s="45"/>
      <c r="ANU110" s="45"/>
      <c r="ANV110" s="45"/>
      <c r="ANW110" s="45"/>
      <c r="ANX110" s="45"/>
      <c r="ANY110" s="45"/>
      <c r="ANZ110" s="45"/>
      <c r="AOA110" s="45"/>
      <c r="AOB110" s="45"/>
      <c r="AOC110" s="45"/>
      <c r="AOD110" s="45"/>
      <c r="AOE110" s="45"/>
      <c r="AOF110" s="45"/>
      <c r="AOG110" s="45"/>
      <c r="AOH110" s="45"/>
      <c r="AOI110" s="45"/>
      <c r="AOJ110" s="45"/>
      <c r="AOK110" s="45"/>
      <c r="AOL110" s="45"/>
      <c r="AOM110" s="45"/>
      <c r="AON110" s="45"/>
      <c r="AOO110" s="45"/>
      <c r="AOP110" s="45"/>
      <c r="AOQ110" s="45"/>
      <c r="AOR110" s="45"/>
      <c r="AOS110" s="45"/>
      <c r="AOT110" s="45"/>
      <c r="AOU110" s="45"/>
      <c r="AOV110" s="45"/>
      <c r="AOW110" s="45"/>
      <c r="AOX110" s="45"/>
      <c r="AOY110" s="45"/>
      <c r="AOZ110" s="45"/>
      <c r="APA110" s="45"/>
      <c r="APB110" s="45"/>
      <c r="APC110" s="45"/>
      <c r="APD110" s="45"/>
      <c r="APE110" s="45"/>
      <c r="APF110" s="45"/>
      <c r="APG110" s="45"/>
      <c r="APH110" s="45"/>
      <c r="API110" s="45"/>
      <c r="APJ110" s="45"/>
      <c r="APK110" s="45"/>
      <c r="APL110" s="45"/>
      <c r="APM110" s="45"/>
      <c r="APN110" s="45"/>
      <c r="APO110" s="45"/>
      <c r="APP110" s="45"/>
      <c r="APQ110" s="45"/>
      <c r="APR110" s="45"/>
      <c r="APS110" s="45"/>
      <c r="APT110" s="45"/>
      <c r="APU110" s="45"/>
      <c r="APV110" s="45"/>
      <c r="APW110" s="45"/>
      <c r="APX110" s="45"/>
      <c r="APY110" s="45"/>
      <c r="APZ110" s="45"/>
      <c r="AQA110" s="45"/>
      <c r="AQB110" s="45"/>
      <c r="AQC110" s="45"/>
      <c r="AQD110" s="45"/>
      <c r="AQE110" s="45"/>
      <c r="AQF110" s="45"/>
      <c r="AQG110" s="45"/>
      <c r="AQH110" s="45"/>
      <c r="AQI110" s="45"/>
      <c r="AQJ110" s="45"/>
      <c r="AQK110" s="45"/>
      <c r="AQL110" s="45"/>
      <c r="AQM110" s="45"/>
      <c r="AQN110" s="45"/>
      <c r="AQO110" s="45"/>
      <c r="AQP110" s="45"/>
      <c r="AQQ110" s="45"/>
      <c r="AQR110" s="45"/>
      <c r="AQS110" s="45"/>
      <c r="AQT110" s="45"/>
      <c r="AQU110" s="45"/>
      <c r="AQV110" s="45"/>
      <c r="AQW110" s="45"/>
      <c r="AQX110" s="45"/>
      <c r="AQY110" s="45"/>
      <c r="AQZ110" s="45"/>
      <c r="ARA110" s="45"/>
      <c r="ARB110" s="45"/>
      <c r="ARC110" s="45"/>
      <c r="ARD110" s="45"/>
      <c r="ARE110" s="45"/>
      <c r="ARF110" s="45"/>
      <c r="ARG110" s="45"/>
      <c r="ARH110" s="45"/>
      <c r="ARI110" s="45"/>
      <c r="ARJ110" s="45"/>
      <c r="ARK110" s="45"/>
      <c r="ARL110" s="45"/>
      <c r="ARM110" s="45"/>
      <c r="ARN110" s="45"/>
      <c r="ARO110" s="45"/>
      <c r="ARP110" s="45"/>
      <c r="ARQ110" s="45"/>
      <c r="ARR110" s="45"/>
      <c r="ARS110" s="45"/>
      <c r="ART110" s="45"/>
      <c r="ARU110" s="45"/>
      <c r="ARV110" s="45"/>
      <c r="ARW110" s="45"/>
      <c r="ARX110" s="45"/>
      <c r="ARY110" s="45"/>
      <c r="ARZ110" s="45"/>
      <c r="ASA110" s="45"/>
      <c r="ASB110" s="45"/>
      <c r="ASC110" s="45"/>
      <c r="ASD110" s="45"/>
      <c r="ASE110" s="45"/>
      <c r="ASF110" s="45"/>
      <c r="ASG110" s="45"/>
      <c r="ASH110" s="45"/>
      <c r="ASI110" s="45"/>
      <c r="ASJ110" s="45"/>
      <c r="ASK110" s="45"/>
      <c r="ASL110" s="45"/>
      <c r="ASM110" s="45"/>
      <c r="ASN110" s="45"/>
      <c r="ASO110" s="45"/>
      <c r="ASP110" s="45"/>
      <c r="ASQ110" s="45"/>
      <c r="ASR110" s="45"/>
      <c r="ASS110" s="45"/>
      <c r="AST110" s="45"/>
      <c r="ASU110" s="45"/>
      <c r="ASV110" s="45"/>
      <c r="ASW110" s="45"/>
      <c r="ASX110" s="45"/>
      <c r="ASY110" s="45"/>
      <c r="ASZ110" s="45"/>
      <c r="ATA110" s="45"/>
      <c r="ATB110" s="45"/>
      <c r="ATC110" s="45"/>
      <c r="ATD110" s="45"/>
      <c r="ATE110" s="45"/>
      <c r="ATF110" s="45"/>
      <c r="ATG110" s="45"/>
      <c r="ATH110" s="45"/>
      <c r="ATI110" s="45"/>
      <c r="ATJ110" s="45"/>
      <c r="ATK110" s="45"/>
      <c r="ATL110" s="45"/>
      <c r="ATM110" s="45"/>
      <c r="ATN110" s="45"/>
      <c r="ATO110" s="45"/>
      <c r="ATP110" s="45"/>
      <c r="ATQ110" s="45"/>
      <c r="ATR110" s="45"/>
      <c r="ATS110" s="45"/>
      <c r="ATT110" s="45"/>
      <c r="ATU110" s="45"/>
      <c r="ATV110" s="45"/>
      <c r="ATW110" s="45"/>
      <c r="ATX110" s="45"/>
      <c r="ATY110" s="45"/>
      <c r="ATZ110" s="45"/>
      <c r="AUA110" s="45"/>
      <c r="AUB110" s="45"/>
      <c r="AUC110" s="45"/>
      <c r="AUD110" s="45"/>
      <c r="AUE110" s="45"/>
      <c r="AUF110" s="45"/>
      <c r="AUG110" s="45"/>
      <c r="AUH110" s="45"/>
      <c r="AUI110" s="45"/>
      <c r="AUJ110" s="45"/>
      <c r="AUK110" s="45"/>
      <c r="AUL110" s="45"/>
      <c r="AUM110" s="45"/>
      <c r="AUN110" s="45"/>
      <c r="AUO110" s="45"/>
      <c r="AUP110" s="45"/>
      <c r="AUQ110" s="45"/>
      <c r="AUR110" s="45"/>
      <c r="AUS110" s="45"/>
      <c r="AUT110" s="45"/>
      <c r="AUU110" s="45"/>
      <c r="AUV110" s="45"/>
      <c r="AUW110" s="45"/>
      <c r="AUX110" s="45"/>
      <c r="AUY110" s="45"/>
      <c r="AUZ110" s="45"/>
      <c r="AVA110" s="45"/>
      <c r="AVB110" s="45"/>
      <c r="AVC110" s="45"/>
      <c r="AVD110" s="45"/>
      <c r="AVE110" s="45"/>
      <c r="AVF110" s="45"/>
      <c r="AVG110" s="45"/>
      <c r="AVH110" s="45"/>
      <c r="AVI110" s="45"/>
      <c r="AVJ110" s="45"/>
      <c r="AVK110" s="45"/>
      <c r="AVL110" s="45"/>
      <c r="AVM110" s="45"/>
      <c r="AVN110" s="45"/>
      <c r="AVO110" s="45"/>
      <c r="AVP110" s="45"/>
      <c r="AVQ110" s="45"/>
      <c r="AVR110" s="45"/>
      <c r="AVS110" s="45"/>
      <c r="AVT110" s="45"/>
      <c r="AVU110" s="45"/>
      <c r="AVV110" s="45"/>
      <c r="AVW110" s="45"/>
      <c r="AVX110" s="45"/>
      <c r="AVY110" s="45"/>
      <c r="AVZ110" s="45"/>
      <c r="AWA110" s="45"/>
      <c r="AWB110" s="45"/>
      <c r="AWC110" s="45"/>
      <c r="AWD110" s="45"/>
      <c r="AWE110" s="45"/>
      <c r="AWF110" s="45"/>
      <c r="AWG110" s="45"/>
      <c r="AWH110" s="45"/>
      <c r="AWI110" s="45"/>
      <c r="AWJ110" s="45"/>
      <c r="AWK110" s="45"/>
      <c r="AWL110" s="45"/>
      <c r="AWM110" s="45"/>
      <c r="AWN110" s="45"/>
      <c r="AWO110" s="45"/>
      <c r="AWP110" s="45"/>
      <c r="AWQ110" s="45"/>
      <c r="AWR110" s="45"/>
      <c r="AWS110" s="45"/>
      <c r="AWT110" s="45"/>
      <c r="AWU110" s="45"/>
      <c r="AWV110" s="45"/>
      <c r="AWW110" s="45"/>
      <c r="AWX110" s="45"/>
      <c r="AWY110" s="45"/>
      <c r="AWZ110" s="45"/>
      <c r="AXA110" s="45"/>
      <c r="AXB110" s="45"/>
      <c r="AXC110" s="45"/>
      <c r="AXD110" s="45"/>
      <c r="AXE110" s="45"/>
      <c r="AXF110" s="45"/>
      <c r="AXG110" s="45"/>
      <c r="AXH110" s="45"/>
      <c r="AXI110" s="45"/>
      <c r="AXJ110" s="45"/>
      <c r="AXK110" s="45"/>
      <c r="AXL110" s="45"/>
      <c r="AXM110" s="45"/>
      <c r="AXN110" s="45"/>
      <c r="AXO110" s="45"/>
      <c r="AXP110" s="45"/>
      <c r="AXQ110" s="45"/>
      <c r="AXR110" s="45"/>
      <c r="AXS110" s="45"/>
      <c r="AXT110" s="45"/>
      <c r="AXU110" s="45"/>
      <c r="AXV110" s="45"/>
      <c r="AXW110" s="45"/>
      <c r="AXX110" s="45"/>
      <c r="AXY110" s="45"/>
      <c r="AXZ110" s="45"/>
      <c r="AYA110" s="45"/>
      <c r="AYB110" s="45"/>
      <c r="AYC110" s="45"/>
      <c r="AYD110" s="45"/>
      <c r="AYE110" s="45"/>
      <c r="AYF110" s="45"/>
      <c r="AYG110" s="45"/>
      <c r="AYH110" s="45"/>
      <c r="AYI110" s="45"/>
      <c r="AYJ110" s="45"/>
      <c r="AYK110" s="45"/>
      <c r="AYL110" s="45"/>
      <c r="AYM110" s="45"/>
      <c r="AYN110" s="45"/>
      <c r="AYO110" s="45"/>
      <c r="AYP110" s="45"/>
      <c r="AYQ110" s="45"/>
      <c r="AYR110" s="45"/>
      <c r="AYS110" s="45"/>
      <c r="AYT110" s="45"/>
      <c r="AYU110" s="45"/>
      <c r="AYV110" s="45"/>
      <c r="AYW110" s="45"/>
      <c r="AYX110" s="45"/>
      <c r="AYY110" s="45"/>
      <c r="AYZ110" s="45"/>
      <c r="AZA110" s="45"/>
      <c r="AZB110" s="45"/>
      <c r="AZC110" s="45"/>
      <c r="AZD110" s="45"/>
      <c r="AZE110" s="45"/>
      <c r="AZF110" s="45"/>
      <c r="AZG110" s="45"/>
      <c r="AZH110" s="45"/>
      <c r="AZI110" s="45"/>
      <c r="AZJ110" s="45"/>
      <c r="AZK110" s="45"/>
      <c r="AZL110" s="45"/>
      <c r="AZM110" s="45"/>
      <c r="AZN110" s="45"/>
      <c r="AZO110" s="45"/>
      <c r="AZP110" s="45"/>
      <c r="AZQ110" s="45"/>
      <c r="AZR110" s="45"/>
      <c r="AZS110" s="45"/>
      <c r="AZT110" s="45"/>
      <c r="AZU110" s="45"/>
      <c r="AZV110" s="45"/>
      <c r="AZW110" s="45"/>
      <c r="AZX110" s="45"/>
      <c r="AZY110" s="45"/>
      <c r="AZZ110" s="45"/>
      <c r="BAA110" s="45"/>
      <c r="BAB110" s="45"/>
      <c r="BAC110" s="45"/>
      <c r="BAD110" s="45"/>
      <c r="BAE110" s="45"/>
      <c r="BAF110" s="45"/>
      <c r="BAG110" s="45"/>
      <c r="BAH110" s="45"/>
      <c r="BAI110" s="45"/>
      <c r="BAJ110" s="45"/>
      <c r="BAK110" s="45"/>
      <c r="BAL110" s="45"/>
      <c r="BAM110" s="45"/>
      <c r="BAN110" s="45"/>
      <c r="BAO110" s="45"/>
      <c r="BAP110" s="45"/>
      <c r="BAQ110" s="45"/>
      <c r="BAR110" s="45"/>
      <c r="BAS110" s="45"/>
      <c r="BAT110" s="45"/>
      <c r="BAU110" s="45"/>
      <c r="BAV110" s="45"/>
      <c r="BAW110" s="45"/>
      <c r="BAX110" s="45"/>
      <c r="BAY110" s="45"/>
      <c r="BAZ110" s="45"/>
      <c r="BBA110" s="45"/>
      <c r="BBB110" s="45"/>
      <c r="BBC110" s="45"/>
      <c r="BBD110" s="45"/>
      <c r="BBE110" s="45"/>
      <c r="BBF110" s="45"/>
      <c r="BBG110" s="45"/>
      <c r="BBH110" s="45"/>
      <c r="BBI110" s="45"/>
      <c r="BBJ110" s="45"/>
      <c r="BBK110" s="45"/>
      <c r="BBL110" s="45"/>
      <c r="BBM110" s="45"/>
      <c r="BBN110" s="45"/>
      <c r="BBO110" s="45"/>
      <c r="BBP110" s="45"/>
      <c r="BBQ110" s="45"/>
      <c r="BBR110" s="45"/>
      <c r="BBS110" s="45"/>
      <c r="BBT110" s="45"/>
      <c r="BBU110" s="45"/>
      <c r="BBV110" s="45"/>
      <c r="BBW110" s="45"/>
      <c r="BBX110" s="45"/>
      <c r="BBY110" s="45"/>
      <c r="BBZ110" s="45"/>
      <c r="BCA110" s="45"/>
      <c r="BCB110" s="45"/>
      <c r="BCC110" s="45"/>
      <c r="BCD110" s="45"/>
      <c r="BCE110" s="45"/>
      <c r="BCF110" s="45"/>
      <c r="BCG110" s="45"/>
      <c r="BCH110" s="45"/>
      <c r="BCI110" s="45"/>
      <c r="BCJ110" s="45"/>
      <c r="BCK110" s="45"/>
      <c r="BCL110" s="45"/>
      <c r="BCM110" s="45"/>
      <c r="BCN110" s="45"/>
      <c r="BCO110" s="45"/>
      <c r="BCP110" s="45"/>
      <c r="BCQ110" s="45"/>
      <c r="BCR110" s="45"/>
      <c r="BCS110" s="45"/>
      <c r="BCT110" s="45"/>
      <c r="BCU110" s="45"/>
      <c r="BCV110" s="45"/>
      <c r="BCW110" s="45"/>
      <c r="BCX110" s="45"/>
      <c r="BCY110" s="45"/>
      <c r="BCZ110" s="45"/>
      <c r="BDA110" s="45"/>
      <c r="BDB110" s="45"/>
      <c r="BDC110" s="45"/>
      <c r="BDD110" s="45"/>
      <c r="BDE110" s="45"/>
      <c r="BDF110" s="45"/>
      <c r="BDG110" s="45"/>
      <c r="BDH110" s="45"/>
      <c r="BDI110" s="45"/>
      <c r="BDJ110" s="45"/>
      <c r="BDK110" s="45"/>
      <c r="BDL110" s="45"/>
      <c r="BDM110" s="45"/>
      <c r="BDN110" s="45"/>
      <c r="BDO110" s="45"/>
      <c r="BDP110" s="45"/>
      <c r="BDQ110" s="45"/>
      <c r="BDR110" s="45"/>
      <c r="BDS110" s="45"/>
      <c r="BDT110" s="45"/>
      <c r="BDU110" s="45"/>
      <c r="BDV110" s="45"/>
      <c r="BDW110" s="45"/>
      <c r="BDX110" s="45"/>
      <c r="BDY110" s="45"/>
      <c r="BDZ110" s="45"/>
      <c r="BEA110" s="45"/>
      <c r="BEB110" s="45"/>
      <c r="BEC110" s="45"/>
      <c r="BED110" s="45"/>
      <c r="BEE110" s="45"/>
      <c r="BEF110" s="45"/>
      <c r="BEG110" s="45"/>
      <c r="BEH110" s="45"/>
      <c r="BEI110" s="45"/>
      <c r="BEJ110" s="45"/>
      <c r="BEK110" s="45"/>
      <c r="BEL110" s="45"/>
      <c r="BEM110" s="45"/>
      <c r="BEN110" s="45"/>
      <c r="BEO110" s="45"/>
      <c r="BEP110" s="45"/>
      <c r="BEQ110" s="45"/>
      <c r="BER110" s="45"/>
      <c r="BES110" s="45"/>
      <c r="BET110" s="45"/>
      <c r="BEU110" s="45"/>
      <c r="BEV110" s="45"/>
      <c r="BEW110" s="45"/>
      <c r="BEX110" s="45"/>
      <c r="BEY110" s="45"/>
      <c r="BEZ110" s="45"/>
      <c r="BFA110" s="45"/>
      <c r="BFB110" s="45"/>
      <c r="BFC110" s="45"/>
      <c r="BFD110" s="45"/>
      <c r="BFE110" s="45"/>
      <c r="BFF110" s="45"/>
      <c r="BFG110" s="45"/>
      <c r="BFH110" s="45"/>
      <c r="BFI110" s="45"/>
      <c r="BFJ110" s="45"/>
      <c r="BFK110" s="45"/>
      <c r="BFL110" s="45"/>
      <c r="BFM110" s="45"/>
      <c r="BFN110" s="45"/>
      <c r="BFO110" s="45"/>
      <c r="BFP110" s="45"/>
      <c r="BFQ110" s="45"/>
      <c r="BFR110" s="45"/>
      <c r="BFS110" s="45"/>
      <c r="BFT110" s="45"/>
      <c r="BFU110" s="45"/>
      <c r="BFV110" s="45"/>
      <c r="BFW110" s="45"/>
      <c r="BFX110" s="45"/>
      <c r="BFY110" s="45"/>
      <c r="BFZ110" s="45"/>
      <c r="BGA110" s="45"/>
      <c r="BGB110" s="45"/>
      <c r="BGC110" s="45"/>
      <c r="BGD110" s="45"/>
      <c r="BGE110" s="45"/>
      <c r="BGF110" s="45"/>
      <c r="BGG110" s="45"/>
      <c r="BGH110" s="45"/>
      <c r="BGI110" s="45"/>
      <c r="BGJ110" s="45"/>
      <c r="BGK110" s="45"/>
      <c r="BGL110" s="45"/>
      <c r="BGM110" s="45"/>
      <c r="BGN110" s="45"/>
      <c r="BGO110" s="45"/>
      <c r="BGP110" s="45"/>
      <c r="BGQ110" s="45"/>
      <c r="BGR110" s="45"/>
      <c r="BGS110" s="45"/>
      <c r="BGT110" s="45"/>
      <c r="BGU110" s="45"/>
      <c r="BGV110" s="45"/>
      <c r="BGW110" s="45"/>
      <c r="BGX110" s="45"/>
      <c r="BGY110" s="45"/>
      <c r="BGZ110" s="45"/>
      <c r="BHA110" s="45"/>
      <c r="BHB110" s="45"/>
      <c r="BHC110" s="45"/>
      <c r="BHD110" s="45"/>
      <c r="BHE110" s="45"/>
      <c r="BHF110" s="45"/>
      <c r="BHG110" s="45"/>
      <c r="BHH110" s="45"/>
      <c r="BHI110" s="45"/>
      <c r="BHJ110" s="45"/>
      <c r="BHK110" s="45"/>
      <c r="BHL110" s="45"/>
      <c r="BHM110" s="45"/>
      <c r="BHN110" s="45"/>
      <c r="BHO110" s="45"/>
      <c r="BHP110" s="45"/>
      <c r="BHQ110" s="45"/>
      <c r="BHR110" s="45"/>
      <c r="BHS110" s="45"/>
      <c r="BHT110" s="45"/>
      <c r="BHU110" s="45"/>
      <c r="BHV110" s="45"/>
      <c r="BHW110" s="45"/>
      <c r="BHX110" s="45"/>
      <c r="BHY110" s="45"/>
      <c r="BHZ110" s="45"/>
      <c r="BIA110" s="45"/>
      <c r="BIB110" s="45"/>
      <c r="BIC110" s="45"/>
      <c r="BID110" s="45"/>
      <c r="BIE110" s="45"/>
      <c r="BIF110" s="45"/>
      <c r="BIG110" s="45"/>
      <c r="BIH110" s="45"/>
      <c r="BII110" s="45"/>
      <c r="BIJ110" s="45"/>
      <c r="BIK110" s="45"/>
      <c r="BIL110" s="45"/>
      <c r="BIM110" s="45"/>
      <c r="BIN110" s="45"/>
      <c r="BIO110" s="45"/>
      <c r="BIP110" s="45"/>
      <c r="BIQ110" s="45"/>
      <c r="BIR110" s="45"/>
      <c r="BIS110" s="45"/>
      <c r="BIT110" s="45"/>
      <c r="BIU110" s="45"/>
      <c r="BIV110" s="45"/>
      <c r="BIW110" s="45"/>
      <c r="BIX110" s="45"/>
      <c r="BIY110" s="45"/>
      <c r="BIZ110" s="45"/>
      <c r="BJA110" s="45"/>
      <c r="BJB110" s="45"/>
      <c r="BJC110" s="45"/>
      <c r="BJD110" s="45"/>
      <c r="BJE110" s="45"/>
      <c r="BJF110" s="45"/>
      <c r="BJG110" s="45"/>
      <c r="BJH110" s="45"/>
      <c r="BJI110" s="45"/>
      <c r="BJJ110" s="45"/>
      <c r="BJK110" s="45"/>
      <c r="BJL110" s="45"/>
      <c r="BJM110" s="45"/>
      <c r="BJN110" s="45"/>
      <c r="BJO110" s="45"/>
      <c r="BJP110" s="45"/>
      <c r="BJQ110" s="45"/>
      <c r="BJR110" s="45"/>
      <c r="BJS110" s="45"/>
      <c r="BJT110" s="45"/>
      <c r="BJU110" s="45"/>
      <c r="BJV110" s="45"/>
      <c r="BJW110" s="45"/>
      <c r="BJX110" s="45"/>
      <c r="BJY110" s="45"/>
      <c r="BJZ110" s="45"/>
      <c r="BKA110" s="45"/>
      <c r="BKB110" s="45"/>
      <c r="BKC110" s="45"/>
      <c r="BKD110" s="45"/>
      <c r="BKE110" s="45"/>
      <c r="BKF110" s="45"/>
      <c r="BKG110" s="45"/>
      <c r="BKH110" s="45"/>
      <c r="BKI110" s="45"/>
      <c r="BKJ110" s="45"/>
      <c r="BKK110" s="45"/>
      <c r="BKL110" s="45"/>
      <c r="BKM110" s="45"/>
      <c r="BKN110" s="45"/>
      <c r="BKO110" s="45"/>
      <c r="BKP110" s="45"/>
      <c r="BKQ110" s="45"/>
      <c r="BKR110" s="45"/>
      <c r="BKS110" s="45"/>
      <c r="BKT110" s="45"/>
      <c r="BKU110" s="45"/>
      <c r="BKV110" s="45"/>
      <c r="BKW110" s="45"/>
      <c r="BKX110" s="45"/>
      <c r="BKY110" s="45"/>
      <c r="BKZ110" s="45"/>
      <c r="BLA110" s="45"/>
      <c r="BLB110" s="45"/>
      <c r="BLC110" s="45"/>
      <c r="BLD110" s="45"/>
      <c r="BLE110" s="45"/>
      <c r="BLF110" s="45"/>
      <c r="BLG110" s="45"/>
      <c r="BLH110" s="45"/>
      <c r="BLI110" s="45"/>
      <c r="BLJ110" s="45"/>
      <c r="BLK110" s="45"/>
      <c r="BLL110" s="45"/>
      <c r="BLM110" s="45"/>
      <c r="BLN110" s="45"/>
      <c r="BLO110" s="45"/>
      <c r="BLP110" s="45"/>
      <c r="BLQ110" s="45"/>
      <c r="BLR110" s="45"/>
      <c r="BLS110" s="45"/>
      <c r="BLT110" s="45"/>
      <c r="BLU110" s="45"/>
      <c r="BLV110" s="45"/>
      <c r="BLW110" s="45"/>
      <c r="BLX110" s="45"/>
      <c r="BLY110" s="45"/>
      <c r="BLZ110" s="45"/>
      <c r="BMA110" s="45"/>
      <c r="BMB110" s="45"/>
      <c r="BMC110" s="45"/>
      <c r="BMD110" s="45"/>
      <c r="BME110" s="45"/>
      <c r="BMF110" s="45"/>
      <c r="BMG110" s="45"/>
      <c r="BMH110" s="45"/>
      <c r="BMI110" s="45"/>
      <c r="BMJ110" s="45"/>
      <c r="BMK110" s="45"/>
      <c r="BML110" s="45"/>
      <c r="BMM110" s="45"/>
      <c r="BMN110" s="45"/>
      <c r="BMO110" s="45"/>
      <c r="BMP110" s="45"/>
      <c r="BMQ110" s="45"/>
      <c r="BMR110" s="45"/>
      <c r="BMS110" s="45"/>
      <c r="BMT110" s="45"/>
      <c r="BMU110" s="45"/>
      <c r="BMV110" s="45"/>
      <c r="BMW110" s="45"/>
      <c r="BMX110" s="45"/>
      <c r="BMY110" s="45"/>
      <c r="BMZ110" s="45"/>
      <c r="BNA110" s="45"/>
      <c r="BNB110" s="45"/>
      <c r="BNC110" s="45"/>
      <c r="BND110" s="45"/>
      <c r="BNE110" s="45"/>
      <c r="BNF110" s="45"/>
      <c r="BNG110" s="45"/>
      <c r="BNH110" s="45"/>
      <c r="BNI110" s="45"/>
      <c r="BNJ110" s="45"/>
      <c r="BNK110" s="45"/>
      <c r="BNL110" s="45"/>
      <c r="BNM110" s="45"/>
      <c r="BNN110" s="45"/>
      <c r="BNO110" s="45"/>
      <c r="BNP110" s="45"/>
      <c r="BNQ110" s="45"/>
      <c r="BNR110" s="45"/>
      <c r="BNS110" s="45"/>
      <c r="BNT110" s="45"/>
      <c r="BNU110" s="45"/>
      <c r="BNV110" s="45"/>
      <c r="BNW110" s="45"/>
      <c r="BNX110" s="45"/>
      <c r="BNY110" s="45"/>
      <c r="BNZ110" s="45"/>
      <c r="BOA110" s="45"/>
      <c r="BOB110" s="45"/>
      <c r="BOC110" s="45"/>
      <c r="BOD110" s="45"/>
      <c r="BOE110" s="45"/>
      <c r="BOF110" s="45"/>
      <c r="BOG110" s="45"/>
      <c r="BOH110" s="45"/>
      <c r="BOI110" s="45"/>
      <c r="BOJ110" s="45"/>
      <c r="BOK110" s="45"/>
      <c r="BOL110" s="45"/>
      <c r="BOM110" s="45"/>
      <c r="BON110" s="45"/>
      <c r="BOO110" s="45"/>
      <c r="BOP110" s="45"/>
      <c r="BOQ110" s="45"/>
      <c r="BOR110" s="45"/>
      <c r="BOS110" s="45"/>
      <c r="BOT110" s="45"/>
      <c r="BOU110" s="45"/>
      <c r="BOV110" s="45"/>
      <c r="BOW110" s="45"/>
      <c r="BOX110" s="45"/>
      <c r="BOY110" s="45"/>
      <c r="BOZ110" s="45"/>
      <c r="BPA110" s="45"/>
      <c r="BPB110" s="45"/>
      <c r="BPC110" s="45"/>
      <c r="BPD110" s="45"/>
      <c r="BPE110" s="45"/>
      <c r="BPF110" s="45"/>
      <c r="BPG110" s="45"/>
      <c r="BPH110" s="45"/>
      <c r="BPI110" s="45"/>
      <c r="BPJ110" s="45"/>
      <c r="BPK110" s="45"/>
      <c r="BPL110" s="45"/>
      <c r="BPM110" s="45"/>
      <c r="BPN110" s="45"/>
      <c r="BPO110" s="45"/>
      <c r="BPP110" s="45"/>
      <c r="BPQ110" s="45"/>
      <c r="BPR110" s="45"/>
      <c r="BPS110" s="45"/>
      <c r="BPT110" s="45"/>
      <c r="BPU110" s="45"/>
      <c r="BPV110" s="45"/>
      <c r="BPW110" s="45"/>
      <c r="BPX110" s="45"/>
      <c r="BPY110" s="45"/>
      <c r="BPZ110" s="45"/>
      <c r="BQA110" s="45"/>
      <c r="BQB110" s="45"/>
      <c r="BQC110" s="45"/>
      <c r="BQD110" s="45"/>
      <c r="BQE110" s="45"/>
      <c r="BQF110" s="45"/>
      <c r="BQG110" s="45"/>
      <c r="BQH110" s="45"/>
      <c r="BQI110" s="45"/>
      <c r="BQJ110" s="45"/>
      <c r="BQK110" s="45"/>
      <c r="BQL110" s="45"/>
      <c r="BQM110" s="45"/>
      <c r="BQN110" s="45"/>
      <c r="BQO110" s="45"/>
      <c r="BQP110" s="45"/>
      <c r="BQQ110" s="45"/>
      <c r="BQR110" s="45"/>
      <c r="BQS110" s="45"/>
      <c r="BQT110" s="45"/>
      <c r="BQU110" s="45"/>
      <c r="BQV110" s="45"/>
      <c r="BQW110" s="45"/>
      <c r="BQX110" s="45"/>
      <c r="BQY110" s="45"/>
      <c r="BQZ110" s="45"/>
      <c r="BRA110" s="45"/>
      <c r="BRB110" s="45"/>
      <c r="BRC110" s="45"/>
      <c r="BRD110" s="45"/>
      <c r="BRE110" s="45"/>
      <c r="BRF110" s="45"/>
      <c r="BRG110" s="45"/>
      <c r="BRH110" s="45"/>
      <c r="BRI110" s="45"/>
      <c r="BRJ110" s="45"/>
      <c r="BRK110" s="45"/>
      <c r="BRL110" s="45"/>
      <c r="BRM110" s="45"/>
      <c r="BRN110" s="45"/>
      <c r="BRO110" s="45"/>
      <c r="BRP110" s="45"/>
      <c r="BRQ110" s="45"/>
      <c r="BRR110" s="45"/>
      <c r="BRS110" s="45"/>
      <c r="BRT110" s="45"/>
      <c r="BRU110" s="45"/>
      <c r="BRV110" s="45"/>
      <c r="BRW110" s="45"/>
      <c r="BRX110" s="45"/>
      <c r="BRY110" s="45"/>
      <c r="BRZ110" s="45"/>
      <c r="BSA110" s="45"/>
      <c r="BSB110" s="45"/>
      <c r="BSC110" s="45"/>
      <c r="BSD110" s="45"/>
      <c r="BSE110" s="45"/>
      <c r="BSF110" s="45"/>
      <c r="BSG110" s="45"/>
      <c r="BSH110" s="45"/>
      <c r="BSI110" s="45"/>
      <c r="BSJ110" s="45"/>
      <c r="BSK110" s="45"/>
      <c r="BSL110" s="45"/>
      <c r="BSM110" s="45"/>
      <c r="BSN110" s="45"/>
      <c r="BSO110" s="45"/>
      <c r="BSP110" s="45"/>
      <c r="BSQ110" s="45"/>
      <c r="BSR110" s="45"/>
      <c r="BSS110" s="45"/>
      <c r="BST110" s="45"/>
      <c r="BSU110" s="45"/>
      <c r="BSV110" s="45"/>
      <c r="BSW110" s="45"/>
      <c r="BSX110" s="45"/>
      <c r="BSY110" s="45"/>
      <c r="BSZ110" s="45"/>
      <c r="BTA110" s="45"/>
      <c r="BTB110" s="45"/>
      <c r="BTC110" s="45"/>
      <c r="BTD110" s="45"/>
      <c r="BTE110" s="45"/>
      <c r="BTF110" s="45"/>
      <c r="BTG110" s="45"/>
      <c r="BTH110" s="45"/>
      <c r="BTI110" s="45"/>
      <c r="BTJ110" s="45"/>
      <c r="BTK110" s="45"/>
      <c r="BTL110" s="45"/>
      <c r="BTM110" s="45"/>
      <c r="BTN110" s="45"/>
      <c r="BTO110" s="45"/>
      <c r="BTP110" s="45"/>
      <c r="BTQ110" s="45"/>
      <c r="BTR110" s="45"/>
      <c r="BTS110" s="45"/>
      <c r="BTT110" s="45"/>
      <c r="BTU110" s="45"/>
      <c r="BTV110" s="45"/>
      <c r="BTW110" s="45"/>
      <c r="BTX110" s="45"/>
      <c r="BTY110" s="45"/>
      <c r="BTZ110" s="45"/>
      <c r="BUA110" s="45"/>
      <c r="BUB110" s="45"/>
      <c r="BUC110" s="45"/>
      <c r="BUD110" s="45"/>
      <c r="BUE110" s="45"/>
      <c r="BUF110" s="45"/>
      <c r="BUG110" s="45"/>
      <c r="BUH110" s="45"/>
      <c r="BUI110" s="45"/>
      <c r="BUJ110" s="45"/>
      <c r="BUK110" s="45"/>
      <c r="BUL110" s="45"/>
      <c r="BUM110" s="45"/>
      <c r="BUN110" s="45"/>
      <c r="BUO110" s="45"/>
      <c r="BUP110" s="45"/>
      <c r="BUQ110" s="45"/>
      <c r="BUR110" s="45"/>
      <c r="BUS110" s="45"/>
      <c r="BUT110" s="45"/>
      <c r="BUU110" s="45"/>
      <c r="BUV110" s="45"/>
      <c r="BUW110" s="45"/>
      <c r="BUX110" s="45"/>
      <c r="BUY110" s="45"/>
      <c r="BUZ110" s="45"/>
      <c r="BVA110" s="45"/>
      <c r="BVB110" s="45"/>
      <c r="BVC110" s="45"/>
      <c r="BVD110" s="45"/>
      <c r="BVE110" s="45"/>
      <c r="BVF110" s="45"/>
      <c r="BVG110" s="45"/>
      <c r="BVH110" s="45"/>
      <c r="BVI110" s="45"/>
      <c r="BVJ110" s="45"/>
      <c r="BVK110" s="45"/>
      <c r="BVL110" s="45"/>
      <c r="BVM110" s="45"/>
      <c r="BVN110" s="45"/>
      <c r="BVO110" s="45"/>
      <c r="BVP110" s="45"/>
      <c r="BVQ110" s="45"/>
      <c r="BVR110" s="45"/>
      <c r="BVS110" s="45"/>
      <c r="BVT110" s="45"/>
      <c r="BVU110" s="45"/>
      <c r="BVV110" s="45"/>
      <c r="BVW110" s="45"/>
      <c r="BVX110" s="45"/>
      <c r="BVY110" s="45"/>
      <c r="BVZ110" s="45"/>
      <c r="BWA110" s="45"/>
      <c r="BWB110" s="45"/>
      <c r="BWC110" s="45"/>
      <c r="BWD110" s="45"/>
      <c r="BWE110" s="45"/>
      <c r="BWF110" s="45"/>
      <c r="BWG110" s="45"/>
      <c r="BWH110" s="45"/>
      <c r="BWI110" s="45"/>
      <c r="BWJ110" s="45"/>
      <c r="BWK110" s="45"/>
      <c r="BWL110" s="45"/>
      <c r="BWM110" s="45"/>
      <c r="BWN110" s="45"/>
      <c r="BWO110" s="45"/>
      <c r="BWP110" s="45"/>
      <c r="BWQ110" s="45"/>
      <c r="BWR110" s="45"/>
      <c r="BWS110" s="45"/>
      <c r="BWT110" s="45"/>
      <c r="BWU110" s="45"/>
      <c r="BWV110" s="45"/>
      <c r="BWW110" s="45"/>
      <c r="BWX110" s="45"/>
      <c r="BWY110" s="45"/>
      <c r="BWZ110" s="45"/>
      <c r="BXA110" s="45"/>
      <c r="BXB110" s="45"/>
      <c r="BXC110" s="45"/>
      <c r="BXD110" s="45"/>
      <c r="BXE110" s="45"/>
      <c r="BXF110" s="45"/>
      <c r="BXG110" s="45"/>
      <c r="BXH110" s="45"/>
      <c r="BXI110" s="45"/>
      <c r="BXJ110" s="45"/>
      <c r="BXK110" s="45"/>
      <c r="BXL110" s="45"/>
      <c r="BXM110" s="45"/>
      <c r="BXN110" s="45"/>
      <c r="BXO110" s="45"/>
      <c r="BXP110" s="45"/>
      <c r="BXQ110" s="45"/>
      <c r="BXR110" s="45"/>
      <c r="BXS110" s="45"/>
      <c r="BXT110" s="45"/>
      <c r="BXU110" s="45"/>
      <c r="BXV110" s="45"/>
      <c r="BXW110" s="45"/>
      <c r="BXX110" s="45"/>
      <c r="BXY110" s="45"/>
      <c r="BXZ110" s="45"/>
      <c r="BYA110" s="45"/>
      <c r="BYB110" s="45"/>
      <c r="BYC110" s="45"/>
      <c r="BYD110" s="45"/>
      <c r="BYE110" s="45"/>
      <c r="BYF110" s="45"/>
      <c r="BYG110" s="45"/>
      <c r="BYH110" s="45"/>
      <c r="BYI110" s="45"/>
      <c r="BYJ110" s="45"/>
      <c r="BYK110" s="45"/>
      <c r="BYL110" s="45"/>
      <c r="BYM110" s="45"/>
      <c r="BYN110" s="45"/>
      <c r="BYO110" s="45"/>
      <c r="BYP110" s="45"/>
      <c r="BYQ110" s="45"/>
      <c r="BYR110" s="45"/>
      <c r="BYS110" s="45"/>
      <c r="BYT110" s="45"/>
      <c r="BYU110" s="45"/>
      <c r="BYV110" s="45"/>
      <c r="BYW110" s="45"/>
      <c r="BYX110" s="45"/>
      <c r="BYY110" s="45"/>
      <c r="BYZ110" s="45"/>
      <c r="BZA110" s="45"/>
      <c r="BZB110" s="45"/>
      <c r="BZC110" s="45"/>
      <c r="BZD110" s="45"/>
      <c r="BZE110" s="45"/>
      <c r="BZF110" s="45"/>
      <c r="BZG110" s="45"/>
      <c r="BZH110" s="45"/>
      <c r="BZI110" s="45"/>
      <c r="BZJ110" s="45"/>
      <c r="BZK110" s="45"/>
      <c r="BZL110" s="45"/>
      <c r="BZM110" s="45"/>
      <c r="BZN110" s="45"/>
      <c r="BZO110" s="45"/>
      <c r="BZP110" s="45"/>
      <c r="BZQ110" s="45"/>
      <c r="BZR110" s="45"/>
      <c r="BZS110" s="45"/>
      <c r="BZT110" s="45"/>
      <c r="BZU110" s="45"/>
      <c r="BZV110" s="45"/>
      <c r="BZW110" s="45"/>
      <c r="BZX110" s="45"/>
      <c r="BZY110" s="45"/>
      <c r="BZZ110" s="45"/>
      <c r="CAA110" s="45"/>
      <c r="CAB110" s="45"/>
      <c r="CAC110" s="45"/>
      <c r="CAD110" s="45"/>
      <c r="CAE110" s="45"/>
      <c r="CAF110" s="45"/>
      <c r="CAG110" s="45"/>
      <c r="CAH110" s="45"/>
      <c r="CAI110" s="45"/>
      <c r="CAJ110" s="45"/>
      <c r="CAK110" s="45"/>
      <c r="CAL110" s="45"/>
      <c r="CAM110" s="45"/>
      <c r="CAN110" s="45"/>
      <c r="CAO110" s="45"/>
      <c r="CAP110" s="45"/>
      <c r="CAQ110" s="45"/>
      <c r="CAR110" s="45"/>
      <c r="CAS110" s="45"/>
      <c r="CAT110" s="45"/>
      <c r="CAU110" s="45"/>
      <c r="CAV110" s="45"/>
      <c r="CAW110" s="45"/>
      <c r="CAX110" s="45"/>
      <c r="CAY110" s="45"/>
      <c r="CAZ110" s="45"/>
      <c r="CBA110" s="45"/>
      <c r="CBB110" s="45"/>
      <c r="CBC110" s="45"/>
      <c r="CBD110" s="45"/>
      <c r="CBE110" s="45"/>
      <c r="CBF110" s="45"/>
      <c r="CBG110" s="45"/>
      <c r="CBH110" s="45"/>
      <c r="CBI110" s="45"/>
      <c r="CBJ110" s="45"/>
      <c r="CBK110" s="45"/>
      <c r="CBL110" s="45"/>
      <c r="CBM110" s="45"/>
      <c r="CBN110" s="45"/>
      <c r="CBO110" s="45"/>
      <c r="CBP110" s="45"/>
      <c r="CBQ110" s="45"/>
      <c r="CBR110" s="45"/>
      <c r="CBS110" s="45"/>
      <c r="CBT110" s="45"/>
      <c r="CBU110" s="45"/>
      <c r="CBV110" s="45"/>
      <c r="CBW110" s="45"/>
      <c r="CBX110" s="45"/>
      <c r="CBY110" s="45"/>
      <c r="CBZ110" s="45"/>
      <c r="CCA110" s="45"/>
      <c r="CCB110" s="45"/>
      <c r="CCC110" s="45"/>
      <c r="CCD110" s="45"/>
      <c r="CCE110" s="45"/>
      <c r="CCF110" s="45"/>
      <c r="CCG110" s="45"/>
      <c r="CCH110" s="45"/>
      <c r="CCI110" s="45"/>
      <c r="CCJ110" s="45"/>
      <c r="CCK110" s="45"/>
      <c r="CCL110" s="45"/>
      <c r="CCM110" s="45"/>
      <c r="CCN110" s="45"/>
      <c r="CCO110" s="45"/>
      <c r="CCP110" s="45"/>
      <c r="CCQ110" s="45"/>
      <c r="CCR110" s="45"/>
      <c r="CCS110" s="45"/>
      <c r="CCT110" s="45"/>
      <c r="CCU110" s="45"/>
      <c r="CCV110" s="45"/>
      <c r="CCW110" s="45"/>
      <c r="CCX110" s="45"/>
      <c r="CCY110" s="45"/>
      <c r="CCZ110" s="45"/>
      <c r="CDA110" s="45"/>
      <c r="CDB110" s="45"/>
      <c r="CDC110" s="45"/>
      <c r="CDD110" s="45"/>
      <c r="CDE110" s="45"/>
      <c r="CDF110" s="45"/>
      <c r="CDG110" s="45"/>
      <c r="CDH110" s="45"/>
      <c r="CDI110" s="45"/>
      <c r="CDJ110" s="45"/>
      <c r="CDK110" s="45"/>
      <c r="CDL110" s="45"/>
      <c r="CDM110" s="45"/>
      <c r="CDN110" s="45"/>
      <c r="CDO110" s="45"/>
      <c r="CDP110" s="45"/>
      <c r="CDQ110" s="45"/>
      <c r="CDR110" s="45"/>
      <c r="CDS110" s="45"/>
      <c r="CDT110" s="45"/>
      <c r="CDU110" s="45"/>
      <c r="CDV110" s="45"/>
      <c r="CDW110" s="45"/>
      <c r="CDX110" s="45"/>
      <c r="CDY110" s="45"/>
      <c r="CDZ110" s="45"/>
      <c r="CEA110" s="45"/>
      <c r="CEB110" s="45"/>
      <c r="CEC110" s="45"/>
      <c r="CED110" s="45"/>
      <c r="CEE110" s="45"/>
      <c r="CEF110" s="45"/>
      <c r="CEG110" s="45"/>
      <c r="CEH110" s="45"/>
      <c r="CEI110" s="45"/>
      <c r="CEJ110" s="45"/>
      <c r="CEK110" s="45"/>
      <c r="CEL110" s="45"/>
      <c r="CEM110" s="45"/>
      <c r="CEN110" s="45"/>
      <c r="CEO110" s="45"/>
      <c r="CEP110" s="45"/>
      <c r="CEQ110" s="45"/>
      <c r="CER110" s="45"/>
      <c r="CES110" s="45"/>
      <c r="CET110" s="45"/>
      <c r="CEU110" s="45"/>
      <c r="CEV110" s="45"/>
      <c r="CEW110" s="45"/>
      <c r="CEX110" s="45"/>
      <c r="CEY110" s="45"/>
      <c r="CEZ110" s="45"/>
      <c r="CFA110" s="45"/>
      <c r="CFB110" s="45"/>
      <c r="CFC110" s="45"/>
      <c r="CFD110" s="45"/>
      <c r="CFE110" s="45"/>
      <c r="CFF110" s="45"/>
      <c r="CFG110" s="45"/>
      <c r="CFH110" s="45"/>
      <c r="CFI110" s="45"/>
      <c r="CFJ110" s="45"/>
      <c r="CFK110" s="45"/>
      <c r="CFL110" s="45"/>
      <c r="CFM110" s="45"/>
      <c r="CFN110" s="45"/>
      <c r="CFO110" s="45"/>
      <c r="CFP110" s="45"/>
      <c r="CFQ110" s="45"/>
      <c r="CFR110" s="45"/>
      <c r="CFS110" s="45"/>
      <c r="CFT110" s="45"/>
      <c r="CFU110" s="45"/>
      <c r="CFV110" s="45"/>
      <c r="CFW110" s="45"/>
      <c r="CFX110" s="45"/>
      <c r="CFY110" s="45"/>
      <c r="CFZ110" s="45"/>
      <c r="CGA110" s="45"/>
      <c r="CGB110" s="45"/>
      <c r="CGC110" s="45"/>
      <c r="CGD110" s="45"/>
      <c r="CGE110" s="45"/>
      <c r="CGF110" s="45"/>
      <c r="CGG110" s="45"/>
      <c r="CGH110" s="45"/>
      <c r="CGI110" s="45"/>
      <c r="CGJ110" s="45"/>
      <c r="CGK110" s="45"/>
      <c r="CGL110" s="45"/>
      <c r="CGM110" s="45"/>
      <c r="CGN110" s="45"/>
      <c r="CGO110" s="45"/>
      <c r="CGP110" s="45"/>
      <c r="CGQ110" s="45"/>
      <c r="CGR110" s="45"/>
      <c r="CGS110" s="45"/>
      <c r="CGT110" s="45"/>
      <c r="CGU110" s="45"/>
      <c r="CGV110" s="45"/>
      <c r="CGW110" s="45"/>
      <c r="CGX110" s="45"/>
      <c r="CGY110" s="45"/>
      <c r="CGZ110" s="45"/>
      <c r="CHA110" s="45"/>
      <c r="CHB110" s="45"/>
      <c r="CHC110" s="45"/>
      <c r="CHD110" s="45"/>
      <c r="CHE110" s="45"/>
      <c r="CHF110" s="45"/>
      <c r="CHG110" s="45"/>
      <c r="CHH110" s="45"/>
      <c r="CHI110" s="45"/>
      <c r="CHJ110" s="45"/>
      <c r="CHK110" s="45"/>
      <c r="CHL110" s="45"/>
      <c r="CHM110" s="45"/>
      <c r="CHN110" s="45"/>
      <c r="CHO110" s="45"/>
      <c r="CHP110" s="45"/>
      <c r="CHQ110" s="45"/>
      <c r="CHR110" s="45"/>
      <c r="CHS110" s="45"/>
      <c r="CHT110" s="45"/>
      <c r="CHU110" s="45"/>
      <c r="CHV110" s="45"/>
      <c r="CHW110" s="45"/>
      <c r="CHX110" s="45"/>
      <c r="CHY110" s="45"/>
      <c r="CHZ110" s="45"/>
      <c r="CIA110" s="45"/>
      <c r="CIB110" s="45"/>
      <c r="CIC110" s="45"/>
      <c r="CID110" s="45"/>
      <c r="CIE110" s="45"/>
      <c r="CIF110" s="45"/>
      <c r="CIG110" s="45"/>
      <c r="CIH110" s="45"/>
      <c r="CII110" s="45"/>
      <c r="CIJ110" s="45"/>
      <c r="CIK110" s="45"/>
      <c r="CIL110" s="45"/>
      <c r="CIM110" s="45"/>
      <c r="CIN110" s="45"/>
      <c r="CIO110" s="45"/>
      <c r="CIP110" s="45"/>
      <c r="CIQ110" s="45"/>
      <c r="CIR110" s="45"/>
      <c r="CIS110" s="45"/>
      <c r="CIT110" s="45"/>
      <c r="CIU110" s="45"/>
      <c r="CIV110" s="45"/>
      <c r="CIW110" s="45"/>
      <c r="CIX110" s="45"/>
      <c r="CIY110" s="45"/>
      <c r="CIZ110" s="45"/>
      <c r="CJA110" s="45"/>
      <c r="CJB110" s="45"/>
      <c r="CJC110" s="45"/>
      <c r="CJD110" s="45"/>
      <c r="CJE110" s="45"/>
      <c r="CJF110" s="45"/>
      <c r="CJG110" s="45"/>
      <c r="CJH110" s="45"/>
      <c r="CJI110" s="45"/>
      <c r="CJJ110" s="45"/>
      <c r="CJK110" s="45"/>
      <c r="CJL110" s="45"/>
      <c r="CJM110" s="45"/>
      <c r="CJN110" s="45"/>
      <c r="CJO110" s="45"/>
      <c r="CJP110" s="45"/>
      <c r="CJQ110" s="45"/>
      <c r="CJR110" s="45"/>
      <c r="CJS110" s="45"/>
      <c r="CJT110" s="45"/>
      <c r="CJU110" s="45"/>
      <c r="CJV110" s="45"/>
      <c r="CJW110" s="45"/>
      <c r="CJX110" s="45"/>
      <c r="CJY110" s="45"/>
      <c r="CJZ110" s="45"/>
      <c r="CKA110" s="45"/>
      <c r="CKB110" s="45"/>
      <c r="CKC110" s="45"/>
      <c r="CKD110" s="45"/>
      <c r="CKE110" s="45"/>
      <c r="CKF110" s="45"/>
      <c r="CKG110" s="45"/>
      <c r="CKH110" s="45"/>
      <c r="CKI110" s="45"/>
      <c r="CKJ110" s="45"/>
      <c r="CKK110" s="45"/>
      <c r="CKL110" s="45"/>
      <c r="CKM110" s="45"/>
      <c r="CKN110" s="45"/>
      <c r="CKO110" s="45"/>
      <c r="CKP110" s="45"/>
      <c r="CKQ110" s="45"/>
      <c r="CKR110" s="45"/>
      <c r="CKS110" s="45"/>
      <c r="CKT110" s="45"/>
      <c r="CKU110" s="45"/>
      <c r="CKV110" s="45"/>
      <c r="CKW110" s="45"/>
      <c r="CKX110" s="45"/>
      <c r="CKY110" s="45"/>
      <c r="CKZ110" s="45"/>
      <c r="CLA110" s="45"/>
      <c r="CLB110" s="45"/>
      <c r="CLC110" s="45"/>
      <c r="CLD110" s="45"/>
      <c r="CLE110" s="45"/>
      <c r="CLF110" s="45"/>
      <c r="CLG110" s="45"/>
      <c r="CLH110" s="45"/>
      <c r="CLI110" s="45"/>
      <c r="CLJ110" s="45"/>
      <c r="CLK110" s="45"/>
      <c r="CLL110" s="45"/>
      <c r="CLM110" s="45"/>
      <c r="CLN110" s="45"/>
      <c r="CLO110" s="45"/>
      <c r="CLP110" s="45"/>
      <c r="CLQ110" s="45"/>
      <c r="CLR110" s="45"/>
      <c r="CLS110" s="45"/>
      <c r="CLT110" s="45"/>
      <c r="CLU110" s="45"/>
      <c r="CLV110" s="45"/>
      <c r="CLW110" s="45"/>
      <c r="CLX110" s="45"/>
      <c r="CLY110" s="45"/>
      <c r="CLZ110" s="45"/>
      <c r="CMA110" s="45"/>
      <c r="CMB110" s="45"/>
      <c r="CMC110" s="45"/>
      <c r="CMD110" s="45"/>
      <c r="CME110" s="45"/>
      <c r="CMF110" s="45"/>
      <c r="CMG110" s="45"/>
      <c r="CMH110" s="45"/>
      <c r="CMI110" s="45"/>
      <c r="CMJ110" s="45"/>
      <c r="CMK110" s="45"/>
      <c r="CML110" s="45"/>
      <c r="CMM110" s="45"/>
      <c r="CMN110" s="45"/>
      <c r="CMO110" s="45"/>
      <c r="CMP110" s="45"/>
      <c r="CMQ110" s="45"/>
      <c r="CMR110" s="45"/>
      <c r="CMS110" s="45"/>
      <c r="CMT110" s="45"/>
      <c r="CMU110" s="45"/>
      <c r="CMV110" s="45"/>
      <c r="CMW110" s="45"/>
      <c r="CMX110" s="45"/>
      <c r="CMY110" s="45"/>
      <c r="CMZ110" s="45"/>
      <c r="CNA110" s="45"/>
      <c r="CNB110" s="45"/>
      <c r="CNC110" s="45"/>
      <c r="CND110" s="45"/>
      <c r="CNE110" s="45"/>
      <c r="CNF110" s="45"/>
      <c r="CNG110" s="45"/>
      <c r="CNH110" s="45"/>
      <c r="CNI110" s="45"/>
      <c r="CNJ110" s="45"/>
      <c r="CNK110" s="45"/>
      <c r="CNL110" s="45"/>
      <c r="CNM110" s="45"/>
      <c r="CNN110" s="45"/>
      <c r="CNO110" s="45"/>
      <c r="CNP110" s="45"/>
      <c r="CNQ110" s="45"/>
      <c r="CNR110" s="45"/>
      <c r="CNS110" s="45"/>
      <c r="CNT110" s="45"/>
      <c r="CNU110" s="45"/>
      <c r="CNV110" s="45"/>
      <c r="CNW110" s="45"/>
      <c r="CNX110" s="45"/>
      <c r="CNY110" s="45"/>
      <c r="CNZ110" s="45"/>
      <c r="COA110" s="45"/>
      <c r="COB110" s="45"/>
      <c r="COC110" s="45"/>
      <c r="COD110" s="45"/>
      <c r="COE110" s="45"/>
      <c r="COF110" s="45"/>
      <c r="COG110" s="45"/>
      <c r="COH110" s="45"/>
      <c r="COI110" s="45"/>
      <c r="COJ110" s="45"/>
      <c r="COK110" s="45"/>
      <c r="COL110" s="45"/>
      <c r="COM110" s="45"/>
      <c r="CON110" s="45"/>
      <c r="COO110" s="45"/>
      <c r="COP110" s="45"/>
      <c r="COQ110" s="45"/>
      <c r="COR110" s="45"/>
      <c r="COS110" s="45"/>
      <c r="COT110" s="45"/>
      <c r="COU110" s="45"/>
      <c r="COV110" s="45"/>
      <c r="COW110" s="45"/>
      <c r="COX110" s="45"/>
      <c r="COY110" s="45"/>
      <c r="COZ110" s="45"/>
      <c r="CPA110" s="45"/>
      <c r="CPB110" s="45"/>
      <c r="CPC110" s="45"/>
      <c r="CPD110" s="45"/>
      <c r="CPE110" s="45"/>
      <c r="CPF110" s="45"/>
      <c r="CPG110" s="45"/>
      <c r="CPH110" s="45"/>
      <c r="CPI110" s="45"/>
      <c r="CPJ110" s="45"/>
      <c r="CPK110" s="45"/>
      <c r="CPL110" s="45"/>
      <c r="CPM110" s="45"/>
      <c r="CPN110" s="45"/>
      <c r="CPO110" s="45"/>
      <c r="CPP110" s="45"/>
      <c r="CPQ110" s="45"/>
      <c r="CPR110" s="45"/>
      <c r="CPS110" s="45"/>
      <c r="CPT110" s="45"/>
      <c r="CPU110" s="45"/>
      <c r="CPV110" s="45"/>
      <c r="CPW110" s="45"/>
      <c r="CPX110" s="45"/>
      <c r="CPY110" s="45"/>
      <c r="CPZ110" s="45"/>
      <c r="CQA110" s="45"/>
      <c r="CQB110" s="45"/>
      <c r="CQC110" s="45"/>
      <c r="CQD110" s="45"/>
      <c r="CQE110" s="45"/>
      <c r="CQF110" s="45"/>
      <c r="CQG110" s="45"/>
      <c r="CQH110" s="45"/>
      <c r="CQI110" s="45"/>
      <c r="CQJ110" s="45"/>
      <c r="CQK110" s="45"/>
      <c r="CQL110" s="45"/>
      <c r="CQM110" s="45"/>
      <c r="CQN110" s="45"/>
      <c r="CQO110" s="45"/>
      <c r="CQP110" s="45"/>
      <c r="CQQ110" s="45"/>
      <c r="CQR110" s="45"/>
      <c r="CQS110" s="45"/>
      <c r="CQT110" s="45"/>
      <c r="CQU110" s="45"/>
      <c r="CQV110" s="45"/>
      <c r="CQW110" s="45"/>
      <c r="CQX110" s="45"/>
      <c r="CQY110" s="45"/>
      <c r="CQZ110" s="45"/>
      <c r="CRA110" s="45"/>
      <c r="CRB110" s="45"/>
      <c r="CRC110" s="45"/>
      <c r="CRD110" s="45"/>
      <c r="CRE110" s="45"/>
      <c r="CRF110" s="45"/>
      <c r="CRG110" s="45"/>
      <c r="CRH110" s="45"/>
      <c r="CRI110" s="45"/>
    </row>
    <row r="111" spans="1:2505" ht="18" customHeight="1" x14ac:dyDescent="0.25">
      <c r="B111" s="369"/>
      <c r="C111" s="59" t="s">
        <v>16</v>
      </c>
      <c r="D111" s="83">
        <v>0</v>
      </c>
      <c r="E111" s="83">
        <v>0</v>
      </c>
      <c r="F111" s="13"/>
      <c r="G111" s="369"/>
      <c r="H111" s="59" t="s">
        <v>16</v>
      </c>
      <c r="I111" s="78">
        <v>1.0759799999999999</v>
      </c>
      <c r="J111" s="78">
        <f t="shared" si="27"/>
        <v>1.0759799999999999</v>
      </c>
      <c r="K111" s="78">
        <f t="shared" si="11"/>
        <v>1.0759799999999999</v>
      </c>
      <c r="L111" s="24"/>
      <c r="M111" s="78">
        <v>1.0042479999748937</v>
      </c>
      <c r="N111" s="74">
        <f t="shared" si="22"/>
        <v>1.0042479999748937</v>
      </c>
      <c r="O111" s="74">
        <f t="shared" si="23"/>
        <v>1.0042479999748937</v>
      </c>
      <c r="P111" s="32">
        <f>3*ROUNDUP(O111*(1+K111)/3,0)</f>
        <v>3</v>
      </c>
      <c r="Q111" s="32" t="e">
        <f>3*ROUNDUP(P111*(1+#REF!)/3,0)</f>
        <v>#REF!</v>
      </c>
      <c r="R111" s="32" t="e">
        <f>3*ROUNDUP(Q111*(1+#REF!)/3,0)</f>
        <v>#REF!</v>
      </c>
      <c r="U111">
        <f t="shared" si="25"/>
        <v>0</v>
      </c>
      <c r="V111">
        <f t="shared" si="26"/>
        <v>0</v>
      </c>
    </row>
    <row r="112" spans="1:2505" ht="18" customHeight="1" x14ac:dyDescent="0.25">
      <c r="B112" s="358" t="s">
        <v>71</v>
      </c>
      <c r="C112" s="59" t="s">
        <v>14</v>
      </c>
      <c r="D112" s="83">
        <v>2</v>
      </c>
      <c r="E112" s="83">
        <v>2</v>
      </c>
      <c r="F112" s="13"/>
      <c r="G112" s="358" t="s">
        <v>71</v>
      </c>
      <c r="H112" s="59" t="s">
        <v>14</v>
      </c>
      <c r="I112" s="78">
        <v>25.46486000000359</v>
      </c>
      <c r="J112" s="78">
        <f t="shared" si="27"/>
        <v>27.46486000000359</v>
      </c>
      <c r="K112" s="78">
        <f t="shared" si="11"/>
        <v>29.46486000000359</v>
      </c>
      <c r="L112" s="24"/>
      <c r="M112" s="78">
        <v>24.281281999422557</v>
      </c>
      <c r="N112" s="74">
        <f t="shared" si="22"/>
        <v>26.188324252898063</v>
      </c>
      <c r="O112" s="74">
        <f t="shared" si="23"/>
        <v>28.095366506373566</v>
      </c>
      <c r="P112" s="32">
        <f>3*ROUNDUP(O112*(1+K112)/3,0)</f>
        <v>858</v>
      </c>
      <c r="Q112" s="32" t="e">
        <f>3*ROUNDUP(P112*(1+#REF!)/3,0)</f>
        <v>#REF!</v>
      </c>
      <c r="R112" s="32" t="e">
        <f>3*ROUNDUP(Q112*(1+#REF!)/3,0)</f>
        <v>#REF!</v>
      </c>
      <c r="U112">
        <f t="shared" si="25"/>
        <v>7.8539603202205654E-2</v>
      </c>
      <c r="V112">
        <f t="shared" si="26"/>
        <v>7.2820323861098712E-2</v>
      </c>
    </row>
    <row r="113" spans="1:22" ht="18" customHeight="1" x14ac:dyDescent="0.25">
      <c r="A113" s="13"/>
      <c r="B113" s="358"/>
      <c r="C113" s="59" t="s">
        <v>16</v>
      </c>
      <c r="D113" s="83">
        <v>0</v>
      </c>
      <c r="E113" s="83">
        <v>0</v>
      </c>
      <c r="F113" s="13"/>
      <c r="G113" s="358"/>
      <c r="H113" s="59" t="s">
        <v>16</v>
      </c>
      <c r="I113" s="78">
        <v>0</v>
      </c>
      <c r="J113" s="78">
        <f>+I113+D113</f>
        <v>0</v>
      </c>
      <c r="K113" s="78">
        <f t="shared" si="11"/>
        <v>0</v>
      </c>
      <c r="L113" s="24"/>
      <c r="M113" s="78">
        <v>0</v>
      </c>
      <c r="N113" s="81">
        <v>0</v>
      </c>
      <c r="O113" s="81">
        <v>0</v>
      </c>
      <c r="P113" s="32">
        <f>3*ROUNDUP(O113*(1+K113)/3,0)</f>
        <v>0</v>
      </c>
      <c r="Q113" s="32" t="e">
        <f>3*ROUNDUP(P113*(1+#REF!)/3,0)</f>
        <v>#REF!</v>
      </c>
      <c r="R113" s="32" t="e">
        <f>3*ROUNDUP(Q113*(1+#REF!)/3,0)</f>
        <v>#REF!</v>
      </c>
      <c r="U113">
        <v>0</v>
      </c>
      <c r="V113">
        <v>0</v>
      </c>
    </row>
    <row r="114" spans="1:22" ht="18" customHeight="1" x14ac:dyDescent="0.25">
      <c r="A114" s="13"/>
      <c r="B114"/>
      <c r="C114"/>
      <c r="D114"/>
      <c r="E114"/>
      <c r="F114" s="13"/>
      <c r="G114"/>
      <c r="H114"/>
      <c r="I114"/>
      <c r="J114"/>
      <c r="K114"/>
      <c r="L114"/>
      <c r="M114"/>
      <c r="N114"/>
      <c r="O114"/>
      <c r="P114" s="32">
        <f>3*ROUNDUP(O114*(1+K114)/3,0)</f>
        <v>0</v>
      </c>
      <c r="Q114" s="32" t="e">
        <f>3*ROUNDUP(P114*(1+#REF!)/3,0)</f>
        <v>#REF!</v>
      </c>
      <c r="R114" s="32" t="e">
        <f>3*ROUNDUP(Q114*(1+#REF!)/3,0)</f>
        <v>#REF!</v>
      </c>
    </row>
  </sheetData>
  <mergeCells count="114">
    <mergeCell ref="G93:G94"/>
    <mergeCell ref="G106:G107"/>
    <mergeCell ref="G108:G109"/>
    <mergeCell ref="G110:G111"/>
    <mergeCell ref="G112:G113"/>
    <mergeCell ref="G95:H95"/>
    <mergeCell ref="G96:G97"/>
    <mergeCell ref="G98:G99"/>
    <mergeCell ref="G100:G101"/>
    <mergeCell ref="G102:G103"/>
    <mergeCell ref="G104:G105"/>
    <mergeCell ref="B104:B105"/>
    <mergeCell ref="B106:B107"/>
    <mergeCell ref="B108:B109"/>
    <mergeCell ref="B110:B111"/>
    <mergeCell ref="B112:B113"/>
    <mergeCell ref="B76:C76"/>
    <mergeCell ref="B77:B78"/>
    <mergeCell ref="B81:B82"/>
    <mergeCell ref="B83:B84"/>
    <mergeCell ref="B87:B88"/>
    <mergeCell ref="B79:B80"/>
    <mergeCell ref="B85:B86"/>
    <mergeCell ref="B93:B94"/>
    <mergeCell ref="B95:C95"/>
    <mergeCell ref="B96:B97"/>
    <mergeCell ref="B98:B99"/>
    <mergeCell ref="B100:B101"/>
    <mergeCell ref="B102:B103"/>
    <mergeCell ref="B74:B75"/>
    <mergeCell ref="G74:G75"/>
    <mergeCell ref="G91:G92"/>
    <mergeCell ref="B91:B92"/>
    <mergeCell ref="B89:B90"/>
    <mergeCell ref="B68:B69"/>
    <mergeCell ref="G68:G69"/>
    <mergeCell ref="B70:B71"/>
    <mergeCell ref="G70:G71"/>
    <mergeCell ref="B72:B73"/>
    <mergeCell ref="G72:G73"/>
    <mergeCell ref="G76:H76"/>
    <mergeCell ref="G77:G78"/>
    <mergeCell ref="G79:G80"/>
    <mergeCell ref="G81:G82"/>
    <mergeCell ref="G83:G84"/>
    <mergeCell ref="G85:G86"/>
    <mergeCell ref="G87:G88"/>
    <mergeCell ref="G89:G90"/>
    <mergeCell ref="B62:B63"/>
    <mergeCell ref="G62:G63"/>
    <mergeCell ref="B64:B65"/>
    <mergeCell ref="G64:G65"/>
    <mergeCell ref="B66:B67"/>
    <mergeCell ref="G66:G67"/>
    <mergeCell ref="G56:G57"/>
    <mergeCell ref="B56:B57"/>
    <mergeCell ref="B58:B59"/>
    <mergeCell ref="G58:G59"/>
    <mergeCell ref="B60:B61"/>
    <mergeCell ref="G60:G61"/>
    <mergeCell ref="G50:G51"/>
    <mergeCell ref="B50:B51"/>
    <mergeCell ref="B52:B53"/>
    <mergeCell ref="G52:G53"/>
    <mergeCell ref="B54:B55"/>
    <mergeCell ref="G54:G55"/>
    <mergeCell ref="G46:G47"/>
    <mergeCell ref="B46:B47"/>
    <mergeCell ref="G48:G49"/>
    <mergeCell ref="B48:B49"/>
    <mergeCell ref="G42:G43"/>
    <mergeCell ref="B42:B43"/>
    <mergeCell ref="G44:G45"/>
    <mergeCell ref="B44:B45"/>
    <mergeCell ref="G38:G39"/>
    <mergeCell ref="B38:B39"/>
    <mergeCell ref="G40:G41"/>
    <mergeCell ref="B40:B41"/>
    <mergeCell ref="G34:G35"/>
    <mergeCell ref="B34:B35"/>
    <mergeCell ref="G36:G37"/>
    <mergeCell ref="B36:B37"/>
    <mergeCell ref="G30:G31"/>
    <mergeCell ref="B30:B31"/>
    <mergeCell ref="G32:G33"/>
    <mergeCell ref="B32:B33"/>
    <mergeCell ref="G26:G27"/>
    <mergeCell ref="B26:B27"/>
    <mergeCell ref="G28:G29"/>
    <mergeCell ref="B28:B29"/>
    <mergeCell ref="G22:G23"/>
    <mergeCell ref="B22:B23"/>
    <mergeCell ref="G24:G25"/>
    <mergeCell ref="B24:B25"/>
    <mergeCell ref="G20:G21"/>
    <mergeCell ref="B20:B21"/>
    <mergeCell ref="G12:G13"/>
    <mergeCell ref="B12:B13"/>
    <mergeCell ref="G14:G15"/>
    <mergeCell ref="B14:B15"/>
    <mergeCell ref="G7:H7"/>
    <mergeCell ref="B7:C7"/>
    <mergeCell ref="G8:G9"/>
    <mergeCell ref="B8:B9"/>
    <mergeCell ref="A1:F2"/>
    <mergeCell ref="D6:E6"/>
    <mergeCell ref="I6:K6"/>
    <mergeCell ref="M6:R6"/>
    <mergeCell ref="G10:G11"/>
    <mergeCell ref="B10:B11"/>
    <mergeCell ref="B16:B17"/>
    <mergeCell ref="G16:G17"/>
    <mergeCell ref="G18:G19"/>
    <mergeCell ref="B18:B19"/>
  </mergeCells>
  <pageMargins left="0.7" right="0.7" top="0.75" bottom="0.75" header="0.3" footer="0.3"/>
  <pageSetup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N97"/>
  <sheetViews>
    <sheetView showGridLines="0" workbookViewId="0">
      <selection activeCell="D17" sqref="D17"/>
    </sheetView>
  </sheetViews>
  <sheetFormatPr defaultRowHeight="15" x14ac:dyDescent="0.25"/>
  <cols>
    <col min="1" max="1" width="3.28515625" style="151" customWidth="1"/>
    <col min="2" max="2" width="4.140625" style="151" customWidth="1"/>
    <col min="3" max="3" width="23.85546875" style="151" customWidth="1"/>
    <col min="4" max="4" width="16.85546875" style="312" customWidth="1"/>
    <col min="5" max="5" width="9.140625" style="151"/>
    <col min="6" max="6" width="3.28515625" style="151" customWidth="1"/>
    <col min="7" max="7" width="9.140625" style="151"/>
    <col min="8" max="8" width="4.5703125" style="151" customWidth="1"/>
    <col min="9" max="9" width="20.140625" style="151" customWidth="1"/>
    <col min="10" max="10" width="13.85546875" style="151" customWidth="1"/>
    <col min="11" max="11" width="12.28515625" style="151" customWidth="1"/>
    <col min="12" max="12" width="11.140625" style="310" customWidth="1"/>
    <col min="13" max="13" width="10.85546875" style="151" bestFit="1" customWidth="1"/>
    <col min="14" max="14" width="4.5703125" style="151" customWidth="1"/>
    <col min="15" max="16384" width="9.140625" style="151"/>
  </cols>
  <sheetData>
    <row r="7" spans="2:14" x14ac:dyDescent="0.25">
      <c r="B7" s="156"/>
      <c r="C7" s="156"/>
      <c r="D7" s="309"/>
      <c r="E7" s="156"/>
      <c r="F7" s="156"/>
      <c r="G7" s="156"/>
    </row>
    <row r="8" spans="2:14" x14ac:dyDescent="0.25">
      <c r="B8" s="156"/>
      <c r="C8" s="156"/>
      <c r="D8" s="309"/>
      <c r="E8" s="156"/>
      <c r="F8" s="156"/>
      <c r="G8" s="156"/>
      <c r="H8"/>
      <c r="I8"/>
      <c r="J8"/>
      <c r="K8"/>
      <c r="L8"/>
      <c r="M8"/>
      <c r="N8"/>
    </row>
    <row r="9" spans="2:14" ht="15.75" customHeight="1" x14ac:dyDescent="0.25">
      <c r="B9" s="156"/>
      <c r="C9" s="156"/>
      <c r="D9" s="311"/>
      <c r="E9" s="156"/>
      <c r="F9" s="156"/>
      <c r="H9"/>
      <c r="I9"/>
      <c r="J9"/>
      <c r="K9"/>
      <c r="L9"/>
      <c r="M9"/>
      <c r="N9"/>
    </row>
    <row r="10" spans="2:14" x14ac:dyDescent="0.25">
      <c r="B10" s="156"/>
      <c r="C10" s="334" t="s">
        <v>321</v>
      </c>
      <c r="D10" s="206" t="s">
        <v>421</v>
      </c>
      <c r="E10" s="156"/>
      <c r="F10" s="156"/>
      <c r="H10"/>
      <c r="I10"/>
      <c r="J10"/>
      <c r="K10"/>
      <c r="L10"/>
      <c r="M10"/>
      <c r="N10"/>
    </row>
    <row r="11" spans="2:14" ht="15.75" x14ac:dyDescent="0.25">
      <c r="B11" s="156"/>
      <c r="C11" s="333" t="s">
        <v>322</v>
      </c>
      <c r="D11" s="331">
        <v>0.04</v>
      </c>
      <c r="E11" s="156"/>
      <c r="F11" s="156"/>
      <c r="H11"/>
      <c r="I11"/>
      <c r="J11"/>
      <c r="K11"/>
      <c r="L11"/>
      <c r="M11"/>
      <c r="N11"/>
    </row>
    <row r="12" spans="2:14" ht="15.75" x14ac:dyDescent="0.25">
      <c r="B12" s="156"/>
      <c r="C12" s="333" t="s">
        <v>323</v>
      </c>
      <c r="D12" s="331">
        <v>0.04</v>
      </c>
      <c r="E12" s="156"/>
      <c r="F12" s="156"/>
      <c r="H12"/>
      <c r="I12"/>
      <c r="J12"/>
      <c r="K12"/>
      <c r="L12"/>
      <c r="M12"/>
      <c r="N12"/>
    </row>
    <row r="13" spans="2:14" ht="15.75" x14ac:dyDescent="0.25">
      <c r="B13" s="156"/>
      <c r="C13" s="333" t="s">
        <v>324</v>
      </c>
      <c r="D13" s="331">
        <v>0.04</v>
      </c>
      <c r="E13" s="156"/>
      <c r="F13" s="156"/>
      <c r="H13"/>
      <c r="I13"/>
      <c r="J13"/>
      <c r="K13"/>
      <c r="L13"/>
      <c r="M13"/>
      <c r="N13"/>
    </row>
    <row r="14" spans="2:14" ht="15.75" x14ac:dyDescent="0.25">
      <c r="B14" s="156"/>
      <c r="C14" s="333" t="s">
        <v>325</v>
      </c>
      <c r="D14" s="331">
        <v>0.04</v>
      </c>
      <c r="E14" s="156"/>
      <c r="F14" s="156"/>
      <c r="H14"/>
      <c r="I14"/>
      <c r="J14"/>
      <c r="K14"/>
      <c r="L14"/>
      <c r="M14"/>
      <c r="N14"/>
    </row>
    <row r="15" spans="2:14" ht="15.75" x14ac:dyDescent="0.25">
      <c r="B15" s="156"/>
      <c r="C15" s="333" t="s">
        <v>326</v>
      </c>
      <c r="D15" s="331">
        <v>0.1</v>
      </c>
      <c r="E15" s="156"/>
      <c r="F15" s="156"/>
      <c r="H15"/>
      <c r="I15"/>
      <c r="J15"/>
      <c r="K15"/>
      <c r="L15"/>
      <c r="M15"/>
      <c r="N15"/>
    </row>
    <row r="16" spans="2:14" ht="15.75" x14ac:dyDescent="0.25">
      <c r="B16" s="156"/>
      <c r="C16" s="333" t="s">
        <v>327</v>
      </c>
      <c r="D16" s="331">
        <v>0.03</v>
      </c>
      <c r="E16" s="156"/>
      <c r="F16" s="156"/>
      <c r="H16"/>
      <c r="I16"/>
      <c r="J16"/>
      <c r="K16"/>
      <c r="L16"/>
      <c r="M16"/>
      <c r="N16"/>
    </row>
    <row r="17" spans="2:14" ht="15.75" x14ac:dyDescent="0.25">
      <c r="B17" s="156"/>
      <c r="C17" s="333" t="s">
        <v>328</v>
      </c>
      <c r="D17" s="331">
        <v>0.04</v>
      </c>
      <c r="E17" s="156"/>
      <c r="F17" s="156"/>
      <c r="H17"/>
      <c r="I17"/>
      <c r="J17"/>
      <c r="K17"/>
      <c r="L17"/>
      <c r="M17"/>
      <c r="N17"/>
    </row>
    <row r="18" spans="2:14" x14ac:dyDescent="0.25">
      <c r="B18" s="156"/>
      <c r="C18" s="156"/>
      <c r="D18" s="309"/>
      <c r="E18" s="156"/>
      <c r="F18" s="156"/>
      <c r="H18"/>
      <c r="I18"/>
      <c r="J18"/>
      <c r="K18"/>
      <c r="L18"/>
      <c r="M18"/>
      <c r="N18"/>
    </row>
    <row r="19" spans="2:14" x14ac:dyDescent="0.25">
      <c r="B19" s="156"/>
      <c r="C19" s="156"/>
      <c r="D19" s="309"/>
      <c r="E19" s="156"/>
      <c r="F19" s="156"/>
      <c r="H19"/>
      <c r="I19"/>
      <c r="J19"/>
      <c r="K19"/>
      <c r="L19"/>
      <c r="M19"/>
      <c r="N19"/>
    </row>
    <row r="20" spans="2:14" x14ac:dyDescent="0.25">
      <c r="C20" s="156"/>
      <c r="D20" s="309"/>
      <c r="H20"/>
      <c r="I20"/>
      <c r="J20"/>
      <c r="K20"/>
      <c r="L20"/>
      <c r="M20"/>
      <c r="N20"/>
    </row>
    <row r="21" spans="2:14" x14ac:dyDescent="0.25">
      <c r="C21" s="156"/>
      <c r="D21" s="311"/>
      <c r="H21"/>
      <c r="I21"/>
      <c r="J21"/>
      <c r="K21"/>
      <c r="L21"/>
      <c r="M21"/>
      <c r="N21"/>
    </row>
    <row r="22" spans="2:14" x14ac:dyDescent="0.25">
      <c r="D22" s="310"/>
      <c r="H22"/>
      <c r="I22"/>
      <c r="J22"/>
      <c r="K22"/>
      <c r="L22"/>
      <c r="M22"/>
      <c r="N22"/>
    </row>
    <row r="23" spans="2:14" x14ac:dyDescent="0.25">
      <c r="D23" s="310"/>
      <c r="H23"/>
      <c r="I23"/>
      <c r="J23"/>
      <c r="K23"/>
      <c r="L23"/>
      <c r="M23"/>
      <c r="N23"/>
    </row>
    <row r="24" spans="2:14" x14ac:dyDescent="0.25">
      <c r="D24" s="310"/>
      <c r="H24"/>
      <c r="I24"/>
      <c r="J24"/>
      <c r="K24"/>
      <c r="L24"/>
      <c r="M24"/>
      <c r="N24"/>
    </row>
    <row r="25" spans="2:14" x14ac:dyDescent="0.25">
      <c r="H25"/>
      <c r="I25"/>
      <c r="J25"/>
      <c r="K25"/>
      <c r="L25"/>
      <c r="M25"/>
      <c r="N25"/>
    </row>
    <row r="26" spans="2:14" x14ac:dyDescent="0.25">
      <c r="H26"/>
      <c r="I26"/>
      <c r="J26"/>
      <c r="K26"/>
      <c r="L26"/>
      <c r="M26"/>
      <c r="N26"/>
    </row>
    <row r="27" spans="2:14" x14ac:dyDescent="0.25">
      <c r="H27"/>
      <c r="I27"/>
      <c r="J27"/>
      <c r="K27"/>
      <c r="L27"/>
      <c r="M27"/>
      <c r="N27"/>
    </row>
    <row r="28" spans="2:14" x14ac:dyDescent="0.25">
      <c r="H28"/>
      <c r="I28"/>
      <c r="J28"/>
      <c r="K28"/>
      <c r="L28"/>
      <c r="M28"/>
      <c r="N28"/>
    </row>
    <row r="29" spans="2:14" x14ac:dyDescent="0.25">
      <c r="H29"/>
      <c r="I29"/>
      <c r="J29"/>
      <c r="K29"/>
      <c r="L29"/>
      <c r="M29"/>
      <c r="N29"/>
    </row>
    <row r="30" spans="2:14" x14ac:dyDescent="0.25">
      <c r="H30"/>
      <c r="I30"/>
      <c r="J30"/>
      <c r="K30"/>
      <c r="L30"/>
      <c r="M30"/>
      <c r="N30"/>
    </row>
    <row r="31" spans="2:14" x14ac:dyDescent="0.25">
      <c r="H31"/>
      <c r="I31"/>
      <c r="J31"/>
      <c r="K31"/>
      <c r="L31"/>
      <c r="M31"/>
      <c r="N31"/>
    </row>
    <row r="32" spans="2:14" x14ac:dyDescent="0.25">
      <c r="H32"/>
      <c r="I32"/>
      <c r="J32"/>
      <c r="K32"/>
      <c r="L32"/>
      <c r="M32"/>
      <c r="N32"/>
    </row>
    <row r="33" spans="8:14" x14ac:dyDescent="0.25">
      <c r="H33"/>
      <c r="I33"/>
      <c r="J33"/>
      <c r="K33"/>
      <c r="L33"/>
      <c r="M33"/>
      <c r="N33"/>
    </row>
    <row r="34" spans="8:14" x14ac:dyDescent="0.25">
      <c r="H34"/>
      <c r="I34"/>
      <c r="J34"/>
      <c r="K34"/>
      <c r="L34"/>
      <c r="M34"/>
      <c r="N34"/>
    </row>
    <row r="35" spans="8:14" x14ac:dyDescent="0.25">
      <c r="H35"/>
      <c r="I35"/>
      <c r="J35"/>
      <c r="K35"/>
      <c r="L35"/>
      <c r="M35"/>
      <c r="N35"/>
    </row>
    <row r="36" spans="8:14" x14ac:dyDescent="0.25">
      <c r="H36"/>
      <c r="I36"/>
      <c r="J36"/>
      <c r="K36"/>
      <c r="L36"/>
      <c r="M36"/>
      <c r="N36"/>
    </row>
    <row r="37" spans="8:14" x14ac:dyDescent="0.25">
      <c r="H37"/>
      <c r="I37"/>
      <c r="J37"/>
      <c r="K37"/>
      <c r="L37"/>
      <c r="M37"/>
      <c r="N37"/>
    </row>
    <row r="38" spans="8:14" x14ac:dyDescent="0.25">
      <c r="H38"/>
      <c r="I38"/>
      <c r="J38"/>
      <c r="K38"/>
      <c r="L38"/>
      <c r="M38"/>
      <c r="N38"/>
    </row>
    <row r="39" spans="8:14" x14ac:dyDescent="0.25">
      <c r="H39"/>
      <c r="I39"/>
      <c r="J39"/>
      <c r="K39"/>
      <c r="L39"/>
      <c r="M39"/>
      <c r="N39"/>
    </row>
    <row r="40" spans="8:14" x14ac:dyDescent="0.25">
      <c r="H40"/>
      <c r="I40"/>
      <c r="J40"/>
      <c r="K40"/>
      <c r="L40"/>
      <c r="M40"/>
      <c r="N40"/>
    </row>
    <row r="41" spans="8:14" x14ac:dyDescent="0.25">
      <c r="H41"/>
      <c r="I41"/>
      <c r="J41"/>
      <c r="K41"/>
      <c r="L41"/>
      <c r="M41"/>
      <c r="N41"/>
    </row>
    <row r="42" spans="8:14" x14ac:dyDescent="0.25">
      <c r="H42"/>
      <c r="I42"/>
      <c r="J42"/>
      <c r="K42"/>
      <c r="L42"/>
      <c r="M42"/>
      <c r="N42"/>
    </row>
    <row r="43" spans="8:14" x14ac:dyDescent="0.25">
      <c r="H43"/>
      <c r="I43"/>
      <c r="J43"/>
      <c r="K43"/>
      <c r="L43"/>
      <c r="M43"/>
      <c r="N43"/>
    </row>
    <row r="44" spans="8:14" x14ac:dyDescent="0.25">
      <c r="H44"/>
      <c r="I44"/>
      <c r="J44"/>
      <c r="K44"/>
      <c r="L44"/>
      <c r="M44"/>
      <c r="N44"/>
    </row>
    <row r="45" spans="8:14" x14ac:dyDescent="0.25">
      <c r="H45"/>
      <c r="I45"/>
      <c r="J45"/>
      <c r="K45"/>
      <c r="L45"/>
      <c r="M45"/>
      <c r="N45"/>
    </row>
    <row r="46" spans="8:14" x14ac:dyDescent="0.25">
      <c r="H46"/>
      <c r="I46"/>
      <c r="J46"/>
      <c r="K46"/>
      <c r="L46"/>
      <c r="M46"/>
      <c r="N46"/>
    </row>
    <row r="47" spans="8:14" x14ac:dyDescent="0.25">
      <c r="H47"/>
      <c r="I47"/>
      <c r="J47"/>
      <c r="K47"/>
      <c r="L47"/>
      <c r="M47"/>
      <c r="N47"/>
    </row>
    <row r="48" spans="8:14" x14ac:dyDescent="0.25">
      <c r="H48"/>
      <c r="I48"/>
      <c r="J48"/>
      <c r="K48"/>
      <c r="L48"/>
      <c r="M48"/>
      <c r="N48"/>
    </row>
    <row r="49" spans="4:14" x14ac:dyDescent="0.25">
      <c r="H49"/>
      <c r="I49"/>
      <c r="J49"/>
      <c r="K49"/>
      <c r="L49"/>
      <c r="M49"/>
      <c r="N49"/>
    </row>
    <row r="50" spans="4:14" x14ac:dyDescent="0.25">
      <c r="H50"/>
      <c r="I50"/>
      <c r="J50"/>
      <c r="K50"/>
      <c r="L50"/>
      <c r="M50"/>
      <c r="N50"/>
    </row>
    <row r="51" spans="4:14" x14ac:dyDescent="0.25">
      <c r="D51" s="310"/>
      <c r="H51"/>
      <c r="I51"/>
      <c r="J51"/>
      <c r="K51"/>
      <c r="L51"/>
      <c r="M51"/>
      <c r="N51"/>
    </row>
    <row r="52" spans="4:14" x14ac:dyDescent="0.25">
      <c r="D52" s="310"/>
      <c r="H52"/>
      <c r="I52"/>
      <c r="J52"/>
      <c r="K52"/>
      <c r="L52"/>
      <c r="M52"/>
      <c r="N52"/>
    </row>
    <row r="53" spans="4:14" x14ac:dyDescent="0.25">
      <c r="D53" s="310"/>
      <c r="H53"/>
      <c r="I53"/>
      <c r="J53"/>
      <c r="K53"/>
      <c r="L53"/>
      <c r="M53"/>
      <c r="N53"/>
    </row>
    <row r="54" spans="4:14" x14ac:dyDescent="0.25">
      <c r="D54" s="310"/>
      <c r="H54"/>
      <c r="I54"/>
      <c r="J54"/>
      <c r="K54"/>
      <c r="L54"/>
      <c r="M54"/>
      <c r="N54"/>
    </row>
    <row r="55" spans="4:14" x14ac:dyDescent="0.25">
      <c r="D55" s="310"/>
      <c r="H55"/>
      <c r="I55"/>
      <c r="J55"/>
      <c r="K55"/>
      <c r="L55"/>
      <c r="M55"/>
      <c r="N55"/>
    </row>
    <row r="56" spans="4:14" x14ac:dyDescent="0.25">
      <c r="D56" s="310"/>
      <c r="H56"/>
      <c r="I56"/>
      <c r="J56"/>
      <c r="K56"/>
      <c r="L56"/>
      <c r="M56"/>
      <c r="N56"/>
    </row>
    <row r="57" spans="4:14" x14ac:dyDescent="0.25">
      <c r="D57" s="310"/>
      <c r="H57"/>
      <c r="I57"/>
      <c r="J57"/>
      <c r="K57"/>
      <c r="L57"/>
      <c r="M57"/>
      <c r="N57"/>
    </row>
    <row r="58" spans="4:14" x14ac:dyDescent="0.25">
      <c r="D58" s="310"/>
      <c r="H58"/>
      <c r="I58"/>
      <c r="J58"/>
      <c r="K58"/>
      <c r="L58"/>
      <c r="M58"/>
      <c r="N58"/>
    </row>
    <row r="59" spans="4:14" x14ac:dyDescent="0.25">
      <c r="D59" s="310"/>
      <c r="H59"/>
      <c r="I59"/>
      <c r="J59"/>
      <c r="K59"/>
      <c r="L59"/>
      <c r="M59"/>
      <c r="N59"/>
    </row>
    <row r="60" spans="4:14" x14ac:dyDescent="0.25">
      <c r="D60" s="310"/>
      <c r="H60"/>
      <c r="I60"/>
      <c r="J60"/>
      <c r="K60"/>
      <c r="L60"/>
      <c r="M60"/>
      <c r="N60"/>
    </row>
    <row r="61" spans="4:14" x14ac:dyDescent="0.25">
      <c r="D61" s="310"/>
      <c r="H61"/>
      <c r="I61"/>
      <c r="J61"/>
      <c r="K61"/>
      <c r="L61"/>
      <c r="M61"/>
      <c r="N61"/>
    </row>
    <row r="62" spans="4:14" x14ac:dyDescent="0.25">
      <c r="D62" s="310"/>
      <c r="H62"/>
      <c r="I62"/>
      <c r="J62"/>
      <c r="K62"/>
      <c r="L62"/>
      <c r="M62"/>
      <c r="N62"/>
    </row>
    <row r="63" spans="4:14" x14ac:dyDescent="0.25">
      <c r="D63" s="310"/>
      <c r="H63"/>
      <c r="I63"/>
      <c r="J63"/>
      <c r="K63"/>
      <c r="L63"/>
      <c r="M63"/>
      <c r="N63"/>
    </row>
    <row r="64" spans="4:14" x14ac:dyDescent="0.25">
      <c r="D64" s="310"/>
      <c r="H64"/>
      <c r="I64"/>
      <c r="J64"/>
      <c r="K64"/>
      <c r="L64"/>
      <c r="M64"/>
      <c r="N64"/>
    </row>
    <row r="65" spans="8:14" x14ac:dyDescent="0.25">
      <c r="H65"/>
      <c r="I65"/>
      <c r="J65"/>
      <c r="K65"/>
      <c r="L65"/>
      <c r="M65"/>
      <c r="N65"/>
    </row>
    <row r="66" spans="8:14" x14ac:dyDescent="0.25">
      <c r="H66"/>
      <c r="I66"/>
      <c r="J66"/>
      <c r="K66"/>
      <c r="L66"/>
      <c r="M66"/>
      <c r="N66"/>
    </row>
    <row r="67" spans="8:14" x14ac:dyDescent="0.25">
      <c r="H67"/>
      <c r="I67"/>
      <c r="J67"/>
      <c r="K67"/>
      <c r="L67"/>
      <c r="M67"/>
      <c r="N67"/>
    </row>
    <row r="68" spans="8:14" x14ac:dyDescent="0.25">
      <c r="H68"/>
      <c r="I68"/>
      <c r="J68"/>
      <c r="K68"/>
      <c r="L68"/>
      <c r="M68"/>
      <c r="N68"/>
    </row>
    <row r="69" spans="8:14" x14ac:dyDescent="0.25">
      <c r="H69"/>
      <c r="I69"/>
      <c r="J69"/>
      <c r="K69"/>
      <c r="L69"/>
      <c r="M69"/>
      <c r="N69"/>
    </row>
    <row r="70" spans="8:14" x14ac:dyDescent="0.25">
      <c r="H70"/>
      <c r="I70"/>
      <c r="J70"/>
      <c r="K70"/>
      <c r="L70"/>
      <c r="M70"/>
      <c r="N70"/>
    </row>
    <row r="71" spans="8:14" x14ac:dyDescent="0.25">
      <c r="H71"/>
      <c r="I71"/>
      <c r="J71"/>
      <c r="K71"/>
      <c r="L71"/>
      <c r="M71"/>
      <c r="N71"/>
    </row>
    <row r="72" spans="8:14" x14ac:dyDescent="0.25">
      <c r="H72"/>
      <c r="I72"/>
      <c r="J72"/>
      <c r="K72"/>
      <c r="L72"/>
      <c r="M72"/>
      <c r="N72"/>
    </row>
    <row r="73" spans="8:14" x14ac:dyDescent="0.25">
      <c r="H73"/>
      <c r="I73"/>
      <c r="J73"/>
      <c r="K73"/>
      <c r="L73"/>
      <c r="M73"/>
      <c r="N73"/>
    </row>
    <row r="74" spans="8:14" x14ac:dyDescent="0.25">
      <c r="H74"/>
      <c r="I74"/>
      <c r="J74"/>
      <c r="K74"/>
      <c r="L74"/>
      <c r="M74"/>
      <c r="N74"/>
    </row>
    <row r="75" spans="8:14" x14ac:dyDescent="0.25">
      <c r="H75"/>
      <c r="I75"/>
      <c r="J75"/>
      <c r="K75"/>
      <c r="L75"/>
      <c r="M75"/>
      <c r="N75"/>
    </row>
    <row r="76" spans="8:14" x14ac:dyDescent="0.25">
      <c r="H76"/>
      <c r="I76"/>
      <c r="J76"/>
      <c r="K76"/>
      <c r="L76"/>
      <c r="M76"/>
      <c r="N76"/>
    </row>
    <row r="77" spans="8:14" x14ac:dyDescent="0.25">
      <c r="H77"/>
      <c r="I77"/>
      <c r="J77"/>
      <c r="K77"/>
      <c r="L77"/>
      <c r="M77"/>
      <c r="N77"/>
    </row>
    <row r="78" spans="8:14" x14ac:dyDescent="0.25">
      <c r="H78"/>
      <c r="I78"/>
      <c r="J78"/>
      <c r="K78"/>
      <c r="L78"/>
      <c r="M78"/>
      <c r="N78"/>
    </row>
    <row r="79" spans="8:14" x14ac:dyDescent="0.25">
      <c r="H79"/>
      <c r="I79"/>
      <c r="J79"/>
      <c r="K79"/>
      <c r="L79"/>
      <c r="M79"/>
      <c r="N79"/>
    </row>
    <row r="80" spans="8:14" x14ac:dyDescent="0.25">
      <c r="H80"/>
      <c r="I80"/>
      <c r="J80"/>
      <c r="K80"/>
      <c r="L80"/>
      <c r="M80"/>
      <c r="N80"/>
    </row>
    <row r="81" spans="8:14" x14ac:dyDescent="0.25">
      <c r="H81"/>
      <c r="I81"/>
      <c r="J81"/>
      <c r="K81"/>
      <c r="L81"/>
      <c r="M81"/>
      <c r="N81"/>
    </row>
    <row r="82" spans="8:14" x14ac:dyDescent="0.25">
      <c r="H82"/>
      <c r="I82"/>
      <c r="J82"/>
      <c r="K82"/>
      <c r="L82"/>
      <c r="M82"/>
      <c r="N82"/>
    </row>
    <row r="83" spans="8:14" x14ac:dyDescent="0.25">
      <c r="H83"/>
      <c r="I83"/>
      <c r="J83"/>
      <c r="K83"/>
      <c r="L83"/>
      <c r="M83"/>
      <c r="N83"/>
    </row>
    <row r="84" spans="8:14" x14ac:dyDescent="0.25">
      <c r="H84"/>
      <c r="I84"/>
      <c r="J84"/>
      <c r="K84"/>
      <c r="L84"/>
      <c r="M84"/>
      <c r="N84"/>
    </row>
    <row r="85" spans="8:14" x14ac:dyDescent="0.25">
      <c r="H85"/>
      <c r="I85"/>
      <c r="J85"/>
      <c r="K85"/>
      <c r="L85"/>
      <c r="M85"/>
      <c r="N85"/>
    </row>
    <row r="86" spans="8:14" x14ac:dyDescent="0.25">
      <c r="H86"/>
      <c r="I86"/>
      <c r="J86"/>
      <c r="K86"/>
      <c r="L86"/>
      <c r="M86"/>
      <c r="N86"/>
    </row>
    <row r="87" spans="8:14" x14ac:dyDescent="0.25">
      <c r="H87"/>
      <c r="I87"/>
      <c r="J87"/>
      <c r="K87"/>
      <c r="L87"/>
      <c r="M87"/>
      <c r="N87"/>
    </row>
    <row r="88" spans="8:14" x14ac:dyDescent="0.25">
      <c r="H88"/>
      <c r="I88"/>
      <c r="J88"/>
      <c r="K88"/>
      <c r="L88"/>
      <c r="M88"/>
      <c r="N88"/>
    </row>
    <row r="89" spans="8:14" x14ac:dyDescent="0.25">
      <c r="H89"/>
      <c r="I89"/>
      <c r="J89"/>
      <c r="K89"/>
      <c r="L89"/>
      <c r="M89"/>
      <c r="N89"/>
    </row>
    <row r="90" spans="8:14" x14ac:dyDescent="0.25">
      <c r="H90"/>
      <c r="I90"/>
      <c r="J90"/>
      <c r="K90"/>
      <c r="L90"/>
      <c r="M90"/>
      <c r="N90"/>
    </row>
    <row r="91" spans="8:14" x14ac:dyDescent="0.25">
      <c r="H91"/>
      <c r="I91"/>
      <c r="J91"/>
      <c r="K91"/>
      <c r="L91"/>
      <c r="M91"/>
      <c r="N91"/>
    </row>
    <row r="92" spans="8:14" x14ac:dyDescent="0.25">
      <c r="H92"/>
      <c r="I92"/>
      <c r="J92"/>
      <c r="K92"/>
      <c r="L92"/>
      <c r="M92"/>
      <c r="N92"/>
    </row>
    <row r="93" spans="8:14" x14ac:dyDescent="0.25">
      <c r="H93"/>
      <c r="I93"/>
      <c r="J93"/>
      <c r="K93"/>
      <c r="L93"/>
      <c r="M93"/>
      <c r="N93"/>
    </row>
    <row r="94" spans="8:14" x14ac:dyDescent="0.25">
      <c r="H94"/>
      <c r="I94"/>
      <c r="J94"/>
      <c r="K94"/>
      <c r="L94"/>
      <c r="M94"/>
      <c r="N94"/>
    </row>
    <row r="95" spans="8:14" x14ac:dyDescent="0.25">
      <c r="H95"/>
      <c r="I95"/>
      <c r="J95"/>
      <c r="K95"/>
      <c r="L95"/>
      <c r="M95"/>
      <c r="N95"/>
    </row>
    <row r="96" spans="8:14" x14ac:dyDescent="0.25">
      <c r="H96"/>
      <c r="I96"/>
      <c r="J96"/>
      <c r="K96"/>
      <c r="L96"/>
      <c r="M96"/>
      <c r="N96"/>
    </row>
    <row r="97" spans="8:14" x14ac:dyDescent="0.25">
      <c r="H97"/>
      <c r="I97"/>
      <c r="J97"/>
      <c r="K97"/>
      <c r="L97"/>
      <c r="M97"/>
      <c r="N97"/>
    </row>
  </sheetData>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P145"/>
  <sheetViews>
    <sheetView workbookViewId="0">
      <pane xSplit="9" ySplit="2" topLeftCell="Y3" activePane="bottomRight" state="frozen"/>
      <selection pane="topRight" activeCell="J1" sqref="J1"/>
      <selection pane="bottomLeft" activeCell="A3" sqref="A3"/>
      <selection pane="bottomRight" activeCell="Z2" sqref="Z2"/>
    </sheetView>
  </sheetViews>
  <sheetFormatPr defaultRowHeight="18" customHeight="1" x14ac:dyDescent="0.25"/>
  <cols>
    <col min="2" max="2" width="18.5703125" customWidth="1"/>
    <col min="3" max="4" width="10.140625" customWidth="1"/>
    <col min="5" max="5" width="22" customWidth="1"/>
    <col min="6" max="6" width="7.28515625" customWidth="1"/>
    <col min="7" max="7" width="34.7109375" customWidth="1"/>
    <col min="8" max="8" width="9.42578125" customWidth="1"/>
    <col min="9" max="9" width="32.7109375" customWidth="1"/>
    <col min="10" max="11" width="14.7109375" style="7" bestFit="1" customWidth="1"/>
    <col min="12" max="13" width="12.5703125" style="7" bestFit="1" customWidth="1"/>
    <col min="14" max="17" width="13.7109375" style="7" bestFit="1" customWidth="1"/>
    <col min="18" max="18" width="14.7109375" style="7" bestFit="1" customWidth="1"/>
    <col min="19" max="19" width="5.7109375" style="7" customWidth="1"/>
    <col min="20" max="22" width="6.5703125" style="7" customWidth="1"/>
    <col min="23" max="23" width="14.7109375" style="7" customWidth="1"/>
    <col min="24" max="25" width="13.7109375" style="7" customWidth="1"/>
    <col min="26" max="27" width="13.7109375" style="7" bestFit="1" customWidth="1"/>
    <col min="28" max="29" width="11" style="7" bestFit="1" customWidth="1"/>
    <col min="30" max="30" width="10" style="7" bestFit="1" customWidth="1"/>
    <col min="31" max="33" width="11" style="7" bestFit="1" customWidth="1"/>
    <col min="34" max="34" width="13.7109375" style="7" bestFit="1" customWidth="1"/>
    <col min="35" max="35" width="5" customWidth="1"/>
    <col min="36" max="38" width="6.5703125" style="7" customWidth="1"/>
    <col min="39" max="39" width="14.7109375" style="7" customWidth="1"/>
    <col min="40" max="41" width="13.7109375" style="7" customWidth="1"/>
    <col min="42" max="42" width="11.5703125" bestFit="1" customWidth="1"/>
  </cols>
  <sheetData>
    <row r="1" spans="1:42" ht="18" customHeight="1" x14ac:dyDescent="0.25">
      <c r="A1" t="s">
        <v>268</v>
      </c>
    </row>
    <row r="2" spans="1:42" ht="18" customHeight="1" x14ac:dyDescent="0.25">
      <c r="A2" s="150" t="s">
        <v>176</v>
      </c>
      <c r="B2" s="150" t="s">
        <v>177</v>
      </c>
      <c r="C2" s="150" t="s">
        <v>269</v>
      </c>
      <c r="D2" s="150" t="s">
        <v>270</v>
      </c>
      <c r="E2" s="150" t="s">
        <v>271</v>
      </c>
      <c r="F2" s="150" t="s">
        <v>272</v>
      </c>
      <c r="G2" s="1" t="s">
        <v>6</v>
      </c>
      <c r="H2" s="150" t="s">
        <v>273</v>
      </c>
      <c r="I2" s="150" t="s">
        <v>274</v>
      </c>
      <c r="J2" s="4" t="s">
        <v>111</v>
      </c>
      <c r="K2" s="4" t="s">
        <v>113</v>
      </c>
      <c r="L2" s="4" t="s">
        <v>123</v>
      </c>
      <c r="M2" s="4" t="s">
        <v>116</v>
      </c>
      <c r="N2" s="4" t="s">
        <v>117</v>
      </c>
      <c r="O2" s="4" t="s">
        <v>118</v>
      </c>
      <c r="P2" s="4" t="s">
        <v>115</v>
      </c>
      <c r="Q2" s="4" t="s">
        <v>125</v>
      </c>
      <c r="R2" s="4" t="s">
        <v>127</v>
      </c>
      <c r="S2" s="4"/>
      <c r="T2" s="4" t="s">
        <v>137</v>
      </c>
      <c r="U2" s="4" t="s">
        <v>138</v>
      </c>
      <c r="V2" s="4" t="s">
        <v>139</v>
      </c>
      <c r="W2" s="4" t="s">
        <v>137</v>
      </c>
      <c r="X2" s="4" t="s">
        <v>138</v>
      </c>
      <c r="Y2" s="4" t="s">
        <v>139</v>
      </c>
      <c r="Z2" s="4" t="s">
        <v>112</v>
      </c>
      <c r="AA2" s="4" t="s">
        <v>114</v>
      </c>
      <c r="AB2" s="4" t="s">
        <v>124</v>
      </c>
      <c r="AC2" s="4" t="s">
        <v>120</v>
      </c>
      <c r="AD2" s="4" t="s">
        <v>121</v>
      </c>
      <c r="AE2" s="4" t="s">
        <v>122</v>
      </c>
      <c r="AF2" s="4" t="s">
        <v>119</v>
      </c>
      <c r="AG2" s="4" t="s">
        <v>126</v>
      </c>
      <c r="AH2" s="4" t="s">
        <v>128</v>
      </c>
      <c r="AJ2" s="4" t="s">
        <v>137</v>
      </c>
      <c r="AK2" s="4" t="s">
        <v>138</v>
      </c>
      <c r="AL2" s="4" t="s">
        <v>139</v>
      </c>
      <c r="AM2" s="4" t="s">
        <v>137</v>
      </c>
      <c r="AN2" s="4" t="s">
        <v>138</v>
      </c>
      <c r="AO2" s="4" t="s">
        <v>139</v>
      </c>
    </row>
    <row r="3" spans="1:42" ht="18" customHeight="1" x14ac:dyDescent="0.25">
      <c r="A3" s="2" t="s">
        <v>9</v>
      </c>
      <c r="B3" s="2" t="s">
        <v>10</v>
      </c>
      <c r="C3" s="2" t="s">
        <v>11</v>
      </c>
      <c r="D3" s="2" t="s">
        <v>11</v>
      </c>
      <c r="E3" s="2" t="s">
        <v>12</v>
      </c>
      <c r="F3" s="2" t="s">
        <v>11</v>
      </c>
      <c r="G3" s="2" t="s">
        <v>12</v>
      </c>
      <c r="H3" s="2" t="s">
        <v>13</v>
      </c>
      <c r="I3" s="2" t="s">
        <v>14</v>
      </c>
      <c r="J3" s="5">
        <v>209158027.65000701</v>
      </c>
      <c r="K3" s="5">
        <v>209158027.65000701</v>
      </c>
      <c r="L3" s="5">
        <v>8366321.10600028</v>
      </c>
      <c r="M3" s="5">
        <v>550105.85226302198</v>
      </c>
      <c r="N3" s="5">
        <v>915387.34540386987</v>
      </c>
      <c r="O3" s="5">
        <v>0</v>
      </c>
      <c r="P3" s="5">
        <v>1465493.19766689</v>
      </c>
      <c r="Q3" s="5">
        <v>9966310.6673169918</v>
      </c>
      <c r="R3" s="5">
        <v>189359902.67902285</v>
      </c>
      <c r="S3" s="5"/>
      <c r="T3" s="5">
        <v>1</v>
      </c>
      <c r="U3" s="5">
        <v>0</v>
      </c>
      <c r="V3" s="5">
        <v>0</v>
      </c>
      <c r="W3" s="5">
        <f>+$R3*T3</f>
        <v>189359902.67902285</v>
      </c>
      <c r="X3" s="5">
        <f>+$R3*U3</f>
        <v>0</v>
      </c>
      <c r="Y3" s="5">
        <f>+$R3*V3</f>
        <v>0</v>
      </c>
      <c r="Z3" s="5">
        <v>10980852.820000099</v>
      </c>
      <c r="AA3" s="5">
        <v>10980852.820000099</v>
      </c>
      <c r="AB3" s="5">
        <v>439234.11280000396</v>
      </c>
      <c r="AC3" s="5">
        <v>28915.451609019503</v>
      </c>
      <c r="AD3" s="5">
        <v>48034.4838337572</v>
      </c>
      <c r="AE3" s="5">
        <v>0</v>
      </c>
      <c r="AF3" s="5">
        <v>76949.935442776798</v>
      </c>
      <c r="AG3" s="5">
        <v>523233.43858786597</v>
      </c>
      <c r="AH3" s="5">
        <v>9941435.3331694528</v>
      </c>
      <c r="AJ3" s="5">
        <v>1</v>
      </c>
      <c r="AK3" s="5">
        <v>0</v>
      </c>
      <c r="AL3" s="5">
        <v>0</v>
      </c>
      <c r="AM3" s="5">
        <f>+$AH3*AJ3</f>
        <v>9941435.3331694528</v>
      </c>
      <c r="AN3" s="5">
        <f>+$AH3*AK3</f>
        <v>0</v>
      </c>
      <c r="AO3" s="5">
        <f>+$AH3*AL3</f>
        <v>0</v>
      </c>
      <c r="AP3" s="11">
        <f t="shared" ref="AP3:AP34" si="0">SUM(AM3:AO3)</f>
        <v>9941435.3331694528</v>
      </c>
    </row>
    <row r="4" spans="1:42" ht="18" customHeight="1" x14ac:dyDescent="0.25">
      <c r="A4" s="2" t="s">
        <v>9</v>
      </c>
      <c r="B4" s="2" t="s">
        <v>10</v>
      </c>
      <c r="C4" s="2" t="s">
        <v>11</v>
      </c>
      <c r="D4" s="2" t="s">
        <v>11</v>
      </c>
      <c r="E4" s="2" t="s">
        <v>12</v>
      </c>
      <c r="F4" s="2" t="s">
        <v>11</v>
      </c>
      <c r="G4" s="2" t="s">
        <v>12</v>
      </c>
      <c r="H4" s="2" t="s">
        <v>15</v>
      </c>
      <c r="I4" s="2" t="s">
        <v>16</v>
      </c>
      <c r="J4" s="5">
        <v>233223174.23409951</v>
      </c>
      <c r="K4" s="5">
        <v>80892177.375412166</v>
      </c>
      <c r="L4" s="5">
        <v>3235687.0950164869</v>
      </c>
      <c r="M4" s="5">
        <v>3533685.8773997775</v>
      </c>
      <c r="N4" s="5">
        <v>42467.923610487102</v>
      </c>
      <c r="O4" s="5">
        <v>21714.085849999999</v>
      </c>
      <c r="P4" s="5">
        <v>3597867.8868602631</v>
      </c>
      <c r="Q4" s="5">
        <v>11319480.962611137</v>
      </c>
      <c r="R4" s="5">
        <v>215070138.28961164</v>
      </c>
      <c r="S4" s="5"/>
      <c r="T4" s="5">
        <v>1</v>
      </c>
      <c r="U4" s="5">
        <v>0</v>
      </c>
      <c r="V4" s="5">
        <v>0</v>
      </c>
      <c r="W4" s="5">
        <f t="shared" ref="W4:W65" si="1">+$R4*T4</f>
        <v>215070138.28961164</v>
      </c>
      <c r="X4" s="5">
        <f t="shared" ref="X4:X65" si="2">+$R4*U4</f>
        <v>0</v>
      </c>
      <c r="Y4" s="5">
        <f t="shared" ref="Y4:Y65" si="3">+$R4*V4</f>
        <v>0</v>
      </c>
      <c r="Z4" s="5">
        <v>10954223.052026952</v>
      </c>
      <c r="AA4" s="5">
        <v>4242268.9815846002</v>
      </c>
      <c r="AB4" s="5">
        <v>169690.75926338401</v>
      </c>
      <c r="AC4" s="5">
        <v>165491.57020159374</v>
      </c>
      <c r="AD4" s="5">
        <v>2235.4353880975309</v>
      </c>
      <c r="AE4" s="5">
        <v>959.82164399999999</v>
      </c>
      <c r="AF4" s="5">
        <v>168686.82723369196</v>
      </c>
      <c r="AG4" s="5">
        <v>530792.27327649377</v>
      </c>
      <c r="AH4" s="5">
        <v>10085053.192253383</v>
      </c>
      <c r="AJ4" s="5">
        <v>1</v>
      </c>
      <c r="AK4" s="5">
        <v>0</v>
      </c>
      <c r="AL4" s="5">
        <v>0</v>
      </c>
      <c r="AM4" s="5">
        <f t="shared" ref="AM4:AM65" si="4">+$AH4*AJ4</f>
        <v>10085053.192253383</v>
      </c>
      <c r="AN4" s="5">
        <f t="shared" ref="AN4:AN65" si="5">+$AH4*AK4</f>
        <v>0</v>
      </c>
      <c r="AO4" s="5">
        <f t="shared" ref="AO4:AO65" si="6">+$AH4*AL4</f>
        <v>0</v>
      </c>
      <c r="AP4" s="11">
        <f t="shared" si="0"/>
        <v>10085053.192253383</v>
      </c>
    </row>
    <row r="5" spans="1:42" ht="18" customHeight="1" x14ac:dyDescent="0.25">
      <c r="A5" s="2" t="s">
        <v>9</v>
      </c>
      <c r="B5" s="2" t="s">
        <v>10</v>
      </c>
      <c r="C5" s="2" t="s">
        <v>11</v>
      </c>
      <c r="D5" s="2" t="s">
        <v>11</v>
      </c>
      <c r="E5" s="2" t="s">
        <v>12</v>
      </c>
      <c r="F5" s="2" t="s">
        <v>17</v>
      </c>
      <c r="G5" s="2" t="s">
        <v>18</v>
      </c>
      <c r="H5" s="2" t="s">
        <v>13</v>
      </c>
      <c r="I5" s="2" t="s">
        <v>14</v>
      </c>
      <c r="J5" s="5">
        <v>1387913.43</v>
      </c>
      <c r="K5" s="5">
        <v>1387913.43</v>
      </c>
      <c r="L5" s="5">
        <v>55516.537199999999</v>
      </c>
      <c r="M5" s="5">
        <v>0</v>
      </c>
      <c r="N5" s="5">
        <v>0</v>
      </c>
      <c r="O5" s="5">
        <v>0</v>
      </c>
      <c r="P5" s="5">
        <v>0</v>
      </c>
      <c r="Q5" s="5">
        <v>66619.844639999996</v>
      </c>
      <c r="R5" s="5">
        <v>1265777.04816</v>
      </c>
      <c r="S5" s="5"/>
      <c r="T5" s="5">
        <v>1</v>
      </c>
      <c r="U5" s="5">
        <v>0</v>
      </c>
      <c r="V5" s="5">
        <v>0</v>
      </c>
      <c r="W5" s="5">
        <f t="shared" si="1"/>
        <v>1265777.04816</v>
      </c>
      <c r="X5" s="5">
        <f t="shared" si="2"/>
        <v>0</v>
      </c>
      <c r="Y5" s="5">
        <f t="shared" si="3"/>
        <v>0</v>
      </c>
      <c r="Z5" s="5">
        <v>72934.860000000088</v>
      </c>
      <c r="AA5" s="5">
        <v>72934.860000000088</v>
      </c>
      <c r="AB5" s="5">
        <v>2917.3944000000038</v>
      </c>
      <c r="AC5" s="5">
        <v>0</v>
      </c>
      <c r="AD5" s="5">
        <v>0</v>
      </c>
      <c r="AE5" s="5">
        <v>0</v>
      </c>
      <c r="AF5" s="5">
        <v>0</v>
      </c>
      <c r="AG5" s="5">
        <v>3500.8732800000048</v>
      </c>
      <c r="AH5" s="5">
        <v>66516.592320000098</v>
      </c>
      <c r="AJ5" s="5">
        <v>1</v>
      </c>
      <c r="AK5" s="5">
        <v>0</v>
      </c>
      <c r="AL5" s="5">
        <v>0</v>
      </c>
      <c r="AM5" s="5">
        <f t="shared" si="4"/>
        <v>66516.592320000098</v>
      </c>
      <c r="AN5" s="5">
        <f t="shared" si="5"/>
        <v>0</v>
      </c>
      <c r="AO5" s="5">
        <f t="shared" si="6"/>
        <v>0</v>
      </c>
      <c r="AP5" s="11">
        <f t="shared" si="0"/>
        <v>66516.592320000098</v>
      </c>
    </row>
    <row r="6" spans="1:42" ht="18" customHeight="1" x14ac:dyDescent="0.25">
      <c r="A6" s="2" t="s">
        <v>9</v>
      </c>
      <c r="B6" s="2" t="s">
        <v>10</v>
      </c>
      <c r="C6" s="2" t="s">
        <v>11</v>
      </c>
      <c r="D6" s="2" t="s">
        <v>11</v>
      </c>
      <c r="E6" s="2" t="s">
        <v>12</v>
      </c>
      <c r="F6" s="2" t="s">
        <v>17</v>
      </c>
      <c r="G6" s="2" t="s">
        <v>18</v>
      </c>
      <c r="H6" s="2" t="s">
        <v>15</v>
      </c>
      <c r="I6" s="2" t="s">
        <v>16</v>
      </c>
      <c r="J6" s="5">
        <v>275930.77162328002</v>
      </c>
      <c r="K6" s="5">
        <v>95695.9893897</v>
      </c>
      <c r="L6" s="5">
        <v>3827.8395755880001</v>
      </c>
      <c r="M6" s="5">
        <v>22264.259540477651</v>
      </c>
      <c r="N6" s="5">
        <v>0</v>
      </c>
      <c r="O6" s="5">
        <v>0</v>
      </c>
      <c r="P6" s="5">
        <v>22264.259540477651</v>
      </c>
      <c r="Q6" s="5">
        <v>12491.933625360716</v>
      </c>
      <c r="R6" s="5">
        <v>237346.73888185364</v>
      </c>
      <c r="S6" s="5"/>
      <c r="T6" s="5">
        <v>1</v>
      </c>
      <c r="U6" s="5">
        <v>0</v>
      </c>
      <c r="V6" s="5">
        <v>0</v>
      </c>
      <c r="W6" s="5">
        <f t="shared" si="1"/>
        <v>237346.73888185364</v>
      </c>
      <c r="X6" s="5">
        <f t="shared" si="2"/>
        <v>0</v>
      </c>
      <c r="Y6" s="5">
        <f t="shared" si="3"/>
        <v>0</v>
      </c>
      <c r="Z6" s="5">
        <v>13003.21056274</v>
      </c>
      <c r="AA6" s="5">
        <v>5036.3151484399996</v>
      </c>
      <c r="AB6" s="5">
        <v>201.4526059376</v>
      </c>
      <c r="AC6" s="5">
        <v>1048.3389174815582</v>
      </c>
      <c r="AD6" s="5">
        <v>0</v>
      </c>
      <c r="AE6" s="5">
        <v>0</v>
      </c>
      <c r="AF6" s="5">
        <v>1048.3389174815582</v>
      </c>
      <c r="AG6" s="5">
        <v>587.67095196604203</v>
      </c>
      <c r="AH6" s="5">
        <v>11165.748087354801</v>
      </c>
      <c r="AJ6" s="5">
        <v>1</v>
      </c>
      <c r="AK6" s="5">
        <v>0</v>
      </c>
      <c r="AL6" s="5">
        <v>0</v>
      </c>
      <c r="AM6" s="5">
        <f t="shared" si="4"/>
        <v>11165.748087354801</v>
      </c>
      <c r="AN6" s="5">
        <f t="shared" si="5"/>
        <v>0</v>
      </c>
      <c r="AO6" s="5">
        <f t="shared" si="6"/>
        <v>0</v>
      </c>
      <c r="AP6" s="11">
        <f t="shared" si="0"/>
        <v>11165.748087354801</v>
      </c>
    </row>
    <row r="7" spans="1:42" ht="18" customHeight="1" x14ac:dyDescent="0.25">
      <c r="A7" s="2" t="s">
        <v>9</v>
      </c>
      <c r="B7" s="2" t="s">
        <v>10</v>
      </c>
      <c r="C7" s="2" t="s">
        <v>19</v>
      </c>
      <c r="D7" s="2" t="s">
        <v>17</v>
      </c>
      <c r="E7" s="2" t="s">
        <v>20</v>
      </c>
      <c r="F7" s="2" t="s">
        <v>21</v>
      </c>
      <c r="G7" s="2" t="s">
        <v>20</v>
      </c>
      <c r="H7" s="2" t="s">
        <v>13</v>
      </c>
      <c r="I7" s="2" t="s">
        <v>14</v>
      </c>
      <c r="J7" s="5">
        <v>13220611.789999999</v>
      </c>
      <c r="K7" s="5">
        <v>13220611.789999999</v>
      </c>
      <c r="L7" s="5">
        <v>528824.47160000005</v>
      </c>
      <c r="M7" s="5">
        <v>0</v>
      </c>
      <c r="N7" s="5">
        <v>4661157.9511735402</v>
      </c>
      <c r="O7" s="5">
        <v>0</v>
      </c>
      <c r="P7" s="5">
        <v>4661157.9511735402</v>
      </c>
      <c r="Q7" s="5">
        <v>401531.468361323</v>
      </c>
      <c r="R7" s="5">
        <v>7629097.8988651372</v>
      </c>
      <c r="S7" s="5"/>
      <c r="T7" s="5">
        <v>1</v>
      </c>
      <c r="U7" s="5">
        <v>0</v>
      </c>
      <c r="V7" s="5">
        <v>0</v>
      </c>
      <c r="W7" s="5">
        <f t="shared" si="1"/>
        <v>7629097.8988651372</v>
      </c>
      <c r="X7" s="5">
        <f t="shared" si="2"/>
        <v>0</v>
      </c>
      <c r="Y7" s="5">
        <f t="shared" si="3"/>
        <v>0</v>
      </c>
      <c r="Z7" s="5">
        <v>408646.41000000102</v>
      </c>
      <c r="AA7" s="5">
        <v>408646.41000000102</v>
      </c>
      <c r="AB7" s="5">
        <v>16345.856400000041</v>
      </c>
      <c r="AC7" s="5">
        <v>0</v>
      </c>
      <c r="AD7" s="5">
        <v>464.22204213938403</v>
      </c>
      <c r="AE7" s="5">
        <v>0</v>
      </c>
      <c r="AF7" s="5">
        <v>464.22204213938403</v>
      </c>
      <c r="AG7" s="5">
        <v>19591.816577893078</v>
      </c>
      <c r="AH7" s="5">
        <v>372244.51497996849</v>
      </c>
      <c r="AJ7" s="5">
        <v>1</v>
      </c>
      <c r="AK7" s="5">
        <v>0</v>
      </c>
      <c r="AL7" s="5">
        <v>0</v>
      </c>
      <c r="AM7" s="5">
        <f t="shared" si="4"/>
        <v>372244.51497996849</v>
      </c>
      <c r="AN7" s="5">
        <f t="shared" si="5"/>
        <v>0</v>
      </c>
      <c r="AO7" s="5">
        <f t="shared" si="6"/>
        <v>0</v>
      </c>
      <c r="AP7" s="11">
        <f t="shared" si="0"/>
        <v>372244.51497996849</v>
      </c>
    </row>
    <row r="8" spans="1:42" ht="18" customHeight="1" x14ac:dyDescent="0.25">
      <c r="A8" s="2" t="s">
        <v>9</v>
      </c>
      <c r="B8" s="2" t="s">
        <v>10</v>
      </c>
      <c r="C8" s="2" t="s">
        <v>19</v>
      </c>
      <c r="D8" s="2" t="s">
        <v>17</v>
      </c>
      <c r="E8" s="2" t="s">
        <v>20</v>
      </c>
      <c r="F8" s="2" t="s">
        <v>21</v>
      </c>
      <c r="G8" s="2" t="s">
        <v>20</v>
      </c>
      <c r="H8" s="2" t="s">
        <v>15</v>
      </c>
      <c r="I8" s="2" t="s">
        <v>16</v>
      </c>
      <c r="J8" s="5">
        <v>48535890.0900001</v>
      </c>
      <c r="K8" s="5">
        <v>27221627.9300001</v>
      </c>
      <c r="L8" s="5">
        <v>1088865.1172000039</v>
      </c>
      <c r="M8" s="5">
        <v>627065.72795665893</v>
      </c>
      <c r="N8" s="5">
        <v>12991806.501317801</v>
      </c>
      <c r="O8" s="5">
        <v>19409098.9562448</v>
      </c>
      <c r="P8" s="5">
        <v>33027971.185519304</v>
      </c>
      <c r="Q8" s="5">
        <v>720952.6893640398</v>
      </c>
      <c r="R8" s="5">
        <v>13698101.097916758</v>
      </c>
      <c r="S8" s="5"/>
      <c r="T8" s="5">
        <v>1</v>
      </c>
      <c r="U8" s="5">
        <v>0</v>
      </c>
      <c r="V8" s="5">
        <v>0</v>
      </c>
      <c r="W8" s="5">
        <f t="shared" si="1"/>
        <v>13698101.097916758</v>
      </c>
      <c r="X8" s="5">
        <f t="shared" si="2"/>
        <v>0</v>
      </c>
      <c r="Y8" s="5">
        <f t="shared" si="3"/>
        <v>0</v>
      </c>
      <c r="Z8" s="5">
        <v>1759852.85</v>
      </c>
      <c r="AA8" s="5">
        <v>841193.36999999802</v>
      </c>
      <c r="AB8" s="5">
        <v>33647.734799999926</v>
      </c>
      <c r="AC8" s="5">
        <v>22745.1561331511</v>
      </c>
      <c r="AD8" s="5">
        <v>40.186385737439203</v>
      </c>
      <c r="AE8" s="5">
        <v>836626.79528991901</v>
      </c>
      <c r="AF8" s="5">
        <v>859412.13780880603</v>
      </c>
      <c r="AG8" s="5">
        <v>43339.648869559707</v>
      </c>
      <c r="AH8" s="5">
        <v>823453.32852163445</v>
      </c>
      <c r="AJ8" s="5">
        <v>1</v>
      </c>
      <c r="AK8" s="5">
        <v>0</v>
      </c>
      <c r="AL8" s="5">
        <v>0</v>
      </c>
      <c r="AM8" s="5">
        <f t="shared" si="4"/>
        <v>823453.32852163445</v>
      </c>
      <c r="AN8" s="5">
        <f t="shared" si="5"/>
        <v>0</v>
      </c>
      <c r="AO8" s="5">
        <f t="shared" si="6"/>
        <v>0</v>
      </c>
      <c r="AP8" s="11">
        <f t="shared" si="0"/>
        <v>823453.32852163445</v>
      </c>
    </row>
    <row r="9" spans="1:42" ht="18" customHeight="1" x14ac:dyDescent="0.25">
      <c r="A9" s="2" t="s">
        <v>9</v>
      </c>
      <c r="B9" s="2" t="s">
        <v>10</v>
      </c>
      <c r="C9" s="2" t="s">
        <v>22</v>
      </c>
      <c r="D9" s="2" t="s">
        <v>19</v>
      </c>
      <c r="E9" s="2" t="s">
        <v>23</v>
      </c>
      <c r="F9" s="2" t="s">
        <v>22</v>
      </c>
      <c r="G9" s="2" t="s">
        <v>23</v>
      </c>
      <c r="H9" s="2" t="s">
        <v>13</v>
      </c>
      <c r="I9" s="2" t="s">
        <v>14</v>
      </c>
      <c r="J9" s="5">
        <v>1235315.31</v>
      </c>
      <c r="K9" s="5">
        <v>1235315.31</v>
      </c>
      <c r="L9" s="5">
        <v>49412.612399999998</v>
      </c>
      <c r="M9" s="5">
        <v>0</v>
      </c>
      <c r="N9" s="5">
        <v>65589.492951819906</v>
      </c>
      <c r="O9" s="5">
        <v>0</v>
      </c>
      <c r="P9" s="5">
        <v>65589.492951819906</v>
      </c>
      <c r="Q9" s="5">
        <v>56015.660232409005</v>
      </c>
      <c r="R9" s="5">
        <v>1064297.544415771</v>
      </c>
      <c r="S9" s="5"/>
      <c r="T9" s="5">
        <v>1</v>
      </c>
      <c r="U9" s="5">
        <v>0</v>
      </c>
      <c r="V9" s="5">
        <v>0</v>
      </c>
      <c r="W9" s="5">
        <f t="shared" si="1"/>
        <v>1064297.544415771</v>
      </c>
      <c r="X9" s="5">
        <f t="shared" si="2"/>
        <v>0</v>
      </c>
      <c r="Y9" s="5">
        <f t="shared" si="3"/>
        <v>0</v>
      </c>
      <c r="Z9" s="5">
        <v>38174.800000000003</v>
      </c>
      <c r="AA9" s="5">
        <v>38174.800000000003</v>
      </c>
      <c r="AB9" s="5">
        <v>1526.992</v>
      </c>
      <c r="AC9" s="5">
        <v>0</v>
      </c>
      <c r="AD9" s="5">
        <v>0</v>
      </c>
      <c r="AE9" s="5">
        <v>0</v>
      </c>
      <c r="AF9" s="5">
        <v>0</v>
      </c>
      <c r="AG9" s="5">
        <v>1832.3904</v>
      </c>
      <c r="AH9" s="5">
        <v>34815.417600000001</v>
      </c>
      <c r="AJ9" s="5">
        <v>1</v>
      </c>
      <c r="AK9" s="5">
        <v>0</v>
      </c>
      <c r="AL9" s="5">
        <v>0</v>
      </c>
      <c r="AM9" s="5">
        <f t="shared" si="4"/>
        <v>34815.417600000001</v>
      </c>
      <c r="AN9" s="5">
        <f t="shared" si="5"/>
        <v>0</v>
      </c>
      <c r="AO9" s="5">
        <f t="shared" si="6"/>
        <v>0</v>
      </c>
      <c r="AP9" s="11">
        <f t="shared" si="0"/>
        <v>34815.417600000001</v>
      </c>
    </row>
    <row r="10" spans="1:42" ht="18" customHeight="1" x14ac:dyDescent="0.25">
      <c r="A10" s="2" t="s">
        <v>9</v>
      </c>
      <c r="B10" s="2" t="s">
        <v>10</v>
      </c>
      <c r="C10" s="2" t="s">
        <v>22</v>
      </c>
      <c r="D10" s="2" t="s">
        <v>19</v>
      </c>
      <c r="E10" s="2" t="s">
        <v>23</v>
      </c>
      <c r="F10" s="2" t="s">
        <v>22</v>
      </c>
      <c r="G10" s="2" t="s">
        <v>23</v>
      </c>
      <c r="H10" s="2" t="s">
        <v>15</v>
      </c>
      <c r="I10" s="2" t="s">
        <v>16</v>
      </c>
      <c r="J10" s="5">
        <v>1217792</v>
      </c>
      <c r="K10" s="5">
        <v>685712</v>
      </c>
      <c r="L10" s="5">
        <v>27428.48</v>
      </c>
      <c r="M10" s="5">
        <v>27218.8208005169</v>
      </c>
      <c r="N10" s="5">
        <v>123637.71865649</v>
      </c>
      <c r="O10" s="5">
        <v>234742</v>
      </c>
      <c r="P10" s="5">
        <v>385598.53945700702</v>
      </c>
      <c r="Q10" s="5">
        <v>40238.24902714965</v>
      </c>
      <c r="R10" s="5">
        <v>764526.7315158433</v>
      </c>
      <c r="S10" s="5"/>
      <c r="T10" s="5">
        <v>1</v>
      </c>
      <c r="U10" s="5">
        <v>0</v>
      </c>
      <c r="V10" s="5">
        <v>0</v>
      </c>
      <c r="W10" s="5">
        <f t="shared" si="1"/>
        <v>764526.7315158433</v>
      </c>
      <c r="X10" s="5">
        <f t="shared" si="2"/>
        <v>0</v>
      </c>
      <c r="Y10" s="5">
        <f t="shared" si="3"/>
        <v>0</v>
      </c>
      <c r="Z10" s="5">
        <v>44156</v>
      </c>
      <c r="AA10" s="5">
        <v>21216</v>
      </c>
      <c r="AB10" s="5">
        <v>848.64</v>
      </c>
      <c r="AC10" s="5">
        <v>986.90136701645201</v>
      </c>
      <c r="AD10" s="5">
        <v>0</v>
      </c>
      <c r="AE10" s="5">
        <v>10121</v>
      </c>
      <c r="AF10" s="5">
        <v>11107.9013670165</v>
      </c>
      <c r="AG10" s="5">
        <v>1609.9729316491751</v>
      </c>
      <c r="AH10" s="5">
        <v>30589.485701334324</v>
      </c>
      <c r="AJ10" s="5">
        <v>1</v>
      </c>
      <c r="AK10" s="5">
        <v>0</v>
      </c>
      <c r="AL10" s="5">
        <v>0</v>
      </c>
      <c r="AM10" s="5">
        <f t="shared" si="4"/>
        <v>30589.485701334324</v>
      </c>
      <c r="AN10" s="5">
        <f t="shared" si="5"/>
        <v>0</v>
      </c>
      <c r="AO10" s="5">
        <f t="shared" si="6"/>
        <v>0</v>
      </c>
      <c r="AP10" s="11">
        <f t="shared" si="0"/>
        <v>30589.485701334324</v>
      </c>
    </row>
    <row r="11" spans="1:42" ht="18" customHeight="1" x14ac:dyDescent="0.25">
      <c r="A11" s="2" t="s">
        <v>9</v>
      </c>
      <c r="B11" s="2" t="s">
        <v>10</v>
      </c>
      <c r="C11" s="2" t="s">
        <v>24</v>
      </c>
      <c r="D11" s="2" t="s">
        <v>21</v>
      </c>
      <c r="E11" s="2" t="s">
        <v>25</v>
      </c>
      <c r="F11" s="2" t="s">
        <v>19</v>
      </c>
      <c r="G11" s="2" t="s">
        <v>26</v>
      </c>
      <c r="H11" s="2" t="s">
        <v>13</v>
      </c>
      <c r="I11" s="2" t="s">
        <v>14</v>
      </c>
      <c r="J11" s="5">
        <v>84715.02</v>
      </c>
      <c r="K11" s="5">
        <v>84715.02</v>
      </c>
      <c r="L11" s="5">
        <v>3388.6008000000002</v>
      </c>
      <c r="M11" s="5">
        <v>0</v>
      </c>
      <c r="N11" s="5">
        <v>0</v>
      </c>
      <c r="O11" s="5">
        <v>0</v>
      </c>
      <c r="P11" s="5">
        <v>0</v>
      </c>
      <c r="Q11" s="5">
        <v>4066.32096</v>
      </c>
      <c r="R11" s="5">
        <v>77260.098240000007</v>
      </c>
      <c r="S11" s="5"/>
      <c r="T11" s="5">
        <v>1</v>
      </c>
      <c r="U11" s="5">
        <v>0</v>
      </c>
      <c r="V11" s="5">
        <v>0</v>
      </c>
      <c r="W11" s="5">
        <f t="shared" si="1"/>
        <v>77260.098240000007</v>
      </c>
      <c r="X11" s="5">
        <f t="shared" si="2"/>
        <v>0</v>
      </c>
      <c r="Y11" s="5">
        <f t="shared" si="3"/>
        <v>0</v>
      </c>
      <c r="Z11" s="5">
        <v>2614</v>
      </c>
      <c r="AA11" s="5">
        <v>2614</v>
      </c>
      <c r="AB11" s="5">
        <v>104.56</v>
      </c>
      <c r="AC11" s="5">
        <v>0</v>
      </c>
      <c r="AD11" s="5">
        <v>0</v>
      </c>
      <c r="AE11" s="5">
        <v>0</v>
      </c>
      <c r="AF11" s="5">
        <v>0</v>
      </c>
      <c r="AG11" s="5">
        <v>125.47199999999999</v>
      </c>
      <c r="AH11" s="5">
        <v>2383.9679999999998</v>
      </c>
      <c r="AJ11" s="5">
        <v>1</v>
      </c>
      <c r="AK11" s="5">
        <v>0</v>
      </c>
      <c r="AL11" s="5">
        <v>0</v>
      </c>
      <c r="AM11" s="5">
        <f t="shared" si="4"/>
        <v>2383.9679999999998</v>
      </c>
      <c r="AN11" s="5">
        <f t="shared" si="5"/>
        <v>0</v>
      </c>
      <c r="AO11" s="5">
        <f t="shared" si="6"/>
        <v>0</v>
      </c>
      <c r="AP11" s="11">
        <f t="shared" si="0"/>
        <v>2383.9679999999998</v>
      </c>
    </row>
    <row r="12" spans="1:42" ht="18" customHeight="1" x14ac:dyDescent="0.25">
      <c r="A12" s="2" t="s">
        <v>9</v>
      </c>
      <c r="B12" s="2" t="s">
        <v>10</v>
      </c>
      <c r="C12" s="2" t="s">
        <v>24</v>
      </c>
      <c r="D12" s="2" t="s">
        <v>21</v>
      </c>
      <c r="E12" s="2" t="s">
        <v>25</v>
      </c>
      <c r="F12" s="2" t="s">
        <v>19</v>
      </c>
      <c r="G12" s="2" t="s">
        <v>26</v>
      </c>
      <c r="H12" s="2" t="s">
        <v>15</v>
      </c>
      <c r="I12" s="2" t="s">
        <v>16</v>
      </c>
      <c r="J12" s="5">
        <v>60082.21</v>
      </c>
      <c r="K12" s="5">
        <v>33889.040000000001</v>
      </c>
      <c r="L12" s="5">
        <v>1355.5616</v>
      </c>
      <c r="M12" s="5">
        <v>0</v>
      </c>
      <c r="N12" s="5">
        <v>0</v>
      </c>
      <c r="O12" s="5">
        <v>0</v>
      </c>
      <c r="P12" s="5">
        <v>0</v>
      </c>
      <c r="Q12" s="5">
        <v>2936.3324200000002</v>
      </c>
      <c r="R12" s="5">
        <v>55790.315979999999</v>
      </c>
      <c r="S12" s="5"/>
      <c r="T12" s="5">
        <v>1</v>
      </c>
      <c r="U12" s="5">
        <v>0</v>
      </c>
      <c r="V12" s="5">
        <v>0</v>
      </c>
      <c r="W12" s="5">
        <f t="shared" si="1"/>
        <v>55790.315979999999</v>
      </c>
      <c r="X12" s="5">
        <f t="shared" si="2"/>
        <v>0</v>
      </c>
      <c r="Y12" s="5">
        <f t="shared" si="3"/>
        <v>0</v>
      </c>
      <c r="Z12" s="5">
        <v>2180.7600000000002</v>
      </c>
      <c r="AA12" s="5">
        <v>1049.8900000000001</v>
      </c>
      <c r="AB12" s="5">
        <v>41.995600000000003</v>
      </c>
      <c r="AC12" s="5">
        <v>0</v>
      </c>
      <c r="AD12" s="5">
        <v>0</v>
      </c>
      <c r="AE12" s="5">
        <v>0</v>
      </c>
      <c r="AF12" s="5">
        <v>0</v>
      </c>
      <c r="AG12" s="5">
        <v>106.93822</v>
      </c>
      <c r="AH12" s="5">
        <v>2031.82618</v>
      </c>
      <c r="AJ12" s="5">
        <v>1</v>
      </c>
      <c r="AK12" s="5">
        <v>0</v>
      </c>
      <c r="AL12" s="5">
        <v>0</v>
      </c>
      <c r="AM12" s="5">
        <f t="shared" si="4"/>
        <v>2031.82618</v>
      </c>
      <c r="AN12" s="5">
        <f t="shared" si="5"/>
        <v>0</v>
      </c>
      <c r="AO12" s="5">
        <f t="shared" si="6"/>
        <v>0</v>
      </c>
      <c r="AP12" s="11">
        <f t="shared" si="0"/>
        <v>2031.82618</v>
      </c>
    </row>
    <row r="13" spans="1:42" ht="18" customHeight="1" x14ac:dyDescent="0.25">
      <c r="A13" s="2" t="s">
        <v>9</v>
      </c>
      <c r="B13" s="2" t="s">
        <v>10</v>
      </c>
      <c r="C13" s="2" t="s">
        <v>24</v>
      </c>
      <c r="D13" s="2" t="s">
        <v>21</v>
      </c>
      <c r="E13" s="2" t="s">
        <v>25</v>
      </c>
      <c r="F13" s="2" t="s">
        <v>27</v>
      </c>
      <c r="G13" s="2" t="s">
        <v>25</v>
      </c>
      <c r="H13" s="2" t="s">
        <v>13</v>
      </c>
      <c r="I13" s="2" t="s">
        <v>14</v>
      </c>
      <c r="J13" s="5">
        <v>3966312.1999999899</v>
      </c>
      <c r="K13" s="5">
        <v>3966312.1999999899</v>
      </c>
      <c r="L13" s="5">
        <v>158652.4879999996</v>
      </c>
      <c r="M13" s="5">
        <v>0</v>
      </c>
      <c r="N13" s="5">
        <v>752248.19518054009</v>
      </c>
      <c r="O13" s="5">
        <v>0</v>
      </c>
      <c r="P13" s="5">
        <v>752248.19518054009</v>
      </c>
      <c r="Q13" s="5">
        <v>152770.57584097251</v>
      </c>
      <c r="R13" s="5">
        <v>2902640.9409784777</v>
      </c>
      <c r="S13" s="5"/>
      <c r="T13" s="5">
        <v>1</v>
      </c>
      <c r="U13" s="5">
        <v>0</v>
      </c>
      <c r="V13" s="5">
        <v>0</v>
      </c>
      <c r="W13" s="5">
        <f t="shared" si="1"/>
        <v>2902640.9409784777</v>
      </c>
      <c r="X13" s="5">
        <f t="shared" si="2"/>
        <v>0</v>
      </c>
      <c r="Y13" s="5">
        <f t="shared" si="3"/>
        <v>0</v>
      </c>
      <c r="Z13" s="5">
        <v>122504.16</v>
      </c>
      <c r="AA13" s="5">
        <v>122504.16</v>
      </c>
      <c r="AB13" s="5">
        <v>4900.1664000000001</v>
      </c>
      <c r="AC13" s="5">
        <v>0</v>
      </c>
      <c r="AD13" s="5">
        <v>486.23340429649699</v>
      </c>
      <c r="AE13" s="5">
        <v>0</v>
      </c>
      <c r="AF13" s="5">
        <v>486.23340429649699</v>
      </c>
      <c r="AG13" s="5">
        <v>5855.8880097851752</v>
      </c>
      <c r="AH13" s="5">
        <v>111261.87218591833</v>
      </c>
      <c r="AJ13" s="5">
        <v>1</v>
      </c>
      <c r="AK13" s="5">
        <v>0</v>
      </c>
      <c r="AL13" s="5">
        <v>0</v>
      </c>
      <c r="AM13" s="5">
        <f t="shared" si="4"/>
        <v>111261.87218591833</v>
      </c>
      <c r="AN13" s="5">
        <f t="shared" si="5"/>
        <v>0</v>
      </c>
      <c r="AO13" s="5">
        <f t="shared" si="6"/>
        <v>0</v>
      </c>
      <c r="AP13" s="11">
        <f t="shared" si="0"/>
        <v>111261.87218591833</v>
      </c>
    </row>
    <row r="14" spans="1:42" ht="18" customHeight="1" x14ac:dyDescent="0.25">
      <c r="A14" s="2" t="s">
        <v>9</v>
      </c>
      <c r="B14" s="2" t="s">
        <v>10</v>
      </c>
      <c r="C14" s="2" t="s">
        <v>24</v>
      </c>
      <c r="D14" s="2" t="s">
        <v>21</v>
      </c>
      <c r="E14" s="2" t="s">
        <v>25</v>
      </c>
      <c r="F14" s="2" t="s">
        <v>27</v>
      </c>
      <c r="G14" s="2" t="s">
        <v>25</v>
      </c>
      <c r="H14" s="2" t="s">
        <v>15</v>
      </c>
      <c r="I14" s="2" t="s">
        <v>16</v>
      </c>
      <c r="J14" s="5">
        <v>19765986.34</v>
      </c>
      <c r="K14" s="5">
        <v>11148868.369999999</v>
      </c>
      <c r="L14" s="5">
        <v>445954.73479999998</v>
      </c>
      <c r="M14" s="5">
        <v>299057.17516276595</v>
      </c>
      <c r="N14" s="5">
        <v>2446284.95211122</v>
      </c>
      <c r="O14" s="5">
        <v>7567706.1291576996</v>
      </c>
      <c r="P14" s="5">
        <v>10313048.256431701</v>
      </c>
      <c r="Q14" s="5">
        <v>450349.167438415</v>
      </c>
      <c r="R14" s="5">
        <v>8556634.1813298855</v>
      </c>
      <c r="S14" s="5"/>
      <c r="T14" s="5">
        <v>1</v>
      </c>
      <c r="U14" s="5">
        <v>0</v>
      </c>
      <c r="V14" s="5">
        <v>0</v>
      </c>
      <c r="W14" s="5">
        <f t="shared" si="1"/>
        <v>8556634.1813298855</v>
      </c>
      <c r="X14" s="5">
        <f t="shared" si="2"/>
        <v>0</v>
      </c>
      <c r="Y14" s="5">
        <f t="shared" si="3"/>
        <v>0</v>
      </c>
      <c r="Z14" s="5">
        <v>716900.61</v>
      </c>
      <c r="AA14" s="5">
        <v>344421.55999999901</v>
      </c>
      <c r="AB14" s="5">
        <v>13776.86239999996</v>
      </c>
      <c r="AC14" s="5">
        <v>10846.718105022201</v>
      </c>
      <c r="AD14" s="5">
        <v>0</v>
      </c>
      <c r="AE14" s="5">
        <v>327136.185901305</v>
      </c>
      <c r="AF14" s="5">
        <v>337982.90400632797</v>
      </c>
      <c r="AG14" s="5">
        <v>18257.042179683602</v>
      </c>
      <c r="AH14" s="5">
        <v>346883.80141398846</v>
      </c>
      <c r="AJ14" s="5">
        <v>1</v>
      </c>
      <c r="AK14" s="5">
        <v>0</v>
      </c>
      <c r="AL14" s="5">
        <v>0</v>
      </c>
      <c r="AM14" s="5">
        <f t="shared" si="4"/>
        <v>346883.80141398846</v>
      </c>
      <c r="AN14" s="5">
        <f t="shared" si="5"/>
        <v>0</v>
      </c>
      <c r="AO14" s="5">
        <f t="shared" si="6"/>
        <v>0</v>
      </c>
      <c r="AP14" s="11">
        <f t="shared" si="0"/>
        <v>346883.80141398846</v>
      </c>
    </row>
    <row r="15" spans="1:42" ht="18" customHeight="1" x14ac:dyDescent="0.25">
      <c r="A15" s="2" t="s">
        <v>9</v>
      </c>
      <c r="B15" s="2" t="s">
        <v>10</v>
      </c>
      <c r="C15" s="2" t="s">
        <v>28</v>
      </c>
      <c r="D15" s="2" t="s">
        <v>27</v>
      </c>
      <c r="E15" s="2" t="s">
        <v>29</v>
      </c>
      <c r="F15" s="2" t="s">
        <v>30</v>
      </c>
      <c r="G15" s="2" t="s">
        <v>31</v>
      </c>
      <c r="H15" s="2" t="s">
        <v>13</v>
      </c>
      <c r="I15" s="2" t="s">
        <v>14</v>
      </c>
      <c r="J15" s="5">
        <v>2688692.11</v>
      </c>
      <c r="K15" s="5">
        <v>2688692.11</v>
      </c>
      <c r="L15" s="5">
        <v>107547.6844</v>
      </c>
      <c r="M15" s="5">
        <v>0</v>
      </c>
      <c r="N15" s="5">
        <v>519605.566173725</v>
      </c>
      <c r="O15" s="5">
        <v>0</v>
      </c>
      <c r="P15" s="5">
        <v>519605.566173725</v>
      </c>
      <c r="Q15" s="5">
        <v>103076.94297131375</v>
      </c>
      <c r="R15" s="5">
        <v>1958461.9164549613</v>
      </c>
      <c r="S15" s="5"/>
      <c r="T15" s="5">
        <v>1</v>
      </c>
      <c r="U15" s="5">
        <v>0</v>
      </c>
      <c r="V15" s="5">
        <v>0</v>
      </c>
      <c r="W15" s="5">
        <f t="shared" si="1"/>
        <v>1958461.9164549613</v>
      </c>
      <c r="X15" s="5">
        <f t="shared" si="2"/>
        <v>0</v>
      </c>
      <c r="Y15" s="5">
        <f t="shared" si="3"/>
        <v>0</v>
      </c>
      <c r="Z15" s="5">
        <v>83188.349999999904</v>
      </c>
      <c r="AA15" s="5">
        <v>83188.349999999904</v>
      </c>
      <c r="AB15" s="5">
        <v>3327.533999999996</v>
      </c>
      <c r="AC15" s="5">
        <v>0</v>
      </c>
      <c r="AD15" s="5">
        <v>0</v>
      </c>
      <c r="AE15" s="5">
        <v>0</v>
      </c>
      <c r="AF15" s="5">
        <v>0</v>
      </c>
      <c r="AG15" s="5">
        <v>3993.0407999999952</v>
      </c>
      <c r="AH15" s="5">
        <v>75867.775199999916</v>
      </c>
      <c r="AJ15" s="5">
        <v>1</v>
      </c>
      <c r="AK15" s="5">
        <v>0</v>
      </c>
      <c r="AL15" s="5">
        <v>0</v>
      </c>
      <c r="AM15" s="5">
        <f t="shared" si="4"/>
        <v>75867.775199999916</v>
      </c>
      <c r="AN15" s="5">
        <f t="shared" si="5"/>
        <v>0</v>
      </c>
      <c r="AO15" s="5">
        <f t="shared" si="6"/>
        <v>0</v>
      </c>
      <c r="AP15" s="11">
        <f t="shared" si="0"/>
        <v>75867.775199999916</v>
      </c>
    </row>
    <row r="16" spans="1:42" ht="18" customHeight="1" x14ac:dyDescent="0.25">
      <c r="A16" s="2" t="s">
        <v>9</v>
      </c>
      <c r="B16" s="2" t="s">
        <v>10</v>
      </c>
      <c r="C16" s="2" t="s">
        <v>28</v>
      </c>
      <c r="D16" s="2" t="s">
        <v>27</v>
      </c>
      <c r="E16" s="2" t="s">
        <v>29</v>
      </c>
      <c r="F16" s="2" t="s">
        <v>30</v>
      </c>
      <c r="G16" s="2" t="s">
        <v>31</v>
      </c>
      <c r="H16" s="2" t="s">
        <v>15</v>
      </c>
      <c r="I16" s="2" t="s">
        <v>16</v>
      </c>
      <c r="J16" s="5">
        <v>7506343.96</v>
      </c>
      <c r="K16" s="5">
        <v>4226621.09</v>
      </c>
      <c r="L16" s="5">
        <v>169064.84359999999</v>
      </c>
      <c r="M16" s="5">
        <v>181458.15580813799</v>
      </c>
      <c r="N16" s="5">
        <v>771972.96522020106</v>
      </c>
      <c r="O16" s="5">
        <v>2831451.43520502</v>
      </c>
      <c r="P16" s="5">
        <v>3784882.5562333595</v>
      </c>
      <c r="Q16" s="5">
        <v>177619.828008332</v>
      </c>
      <c r="R16" s="5">
        <v>3374776.7321583084</v>
      </c>
      <c r="S16" s="5"/>
      <c r="T16" s="5">
        <v>1</v>
      </c>
      <c r="U16" s="5">
        <v>0</v>
      </c>
      <c r="V16" s="5">
        <v>0</v>
      </c>
      <c r="W16" s="5">
        <f t="shared" si="1"/>
        <v>3374776.7321583084</v>
      </c>
      <c r="X16" s="5">
        <f t="shared" si="2"/>
        <v>0</v>
      </c>
      <c r="Y16" s="5">
        <f t="shared" si="3"/>
        <v>0</v>
      </c>
      <c r="Z16" s="5">
        <v>272127.34000000003</v>
      </c>
      <c r="AA16" s="5">
        <v>130749.1</v>
      </c>
      <c r="AB16" s="5">
        <v>5229.9639999999999</v>
      </c>
      <c r="AC16" s="5">
        <v>6577.9923930336799</v>
      </c>
      <c r="AD16" s="5">
        <v>22.845307873157399</v>
      </c>
      <c r="AE16" s="5">
        <v>122053.397013486</v>
      </c>
      <c r="AF16" s="5">
        <v>128654.23471439301</v>
      </c>
      <c r="AG16" s="5">
        <v>6912.1570642803508</v>
      </c>
      <c r="AH16" s="5">
        <v>131330.98422132665</v>
      </c>
      <c r="AJ16" s="5">
        <v>1</v>
      </c>
      <c r="AK16" s="5">
        <v>0</v>
      </c>
      <c r="AL16" s="5">
        <v>0</v>
      </c>
      <c r="AM16" s="5">
        <f t="shared" si="4"/>
        <v>131330.98422132665</v>
      </c>
      <c r="AN16" s="5">
        <f t="shared" si="5"/>
        <v>0</v>
      </c>
      <c r="AO16" s="5">
        <f t="shared" si="6"/>
        <v>0</v>
      </c>
      <c r="AP16" s="11">
        <f t="shared" si="0"/>
        <v>131330.98422132665</v>
      </c>
    </row>
    <row r="17" spans="1:42" ht="18" customHeight="1" x14ac:dyDescent="0.25">
      <c r="A17" s="2" t="s">
        <v>9</v>
      </c>
      <c r="B17" s="2" t="s">
        <v>10</v>
      </c>
      <c r="C17" s="2" t="s">
        <v>32</v>
      </c>
      <c r="D17" s="2" t="s">
        <v>24</v>
      </c>
      <c r="E17" s="2" t="s">
        <v>33</v>
      </c>
      <c r="F17" s="2" t="s">
        <v>34</v>
      </c>
      <c r="G17" s="2" t="s">
        <v>35</v>
      </c>
      <c r="H17" s="2" t="s">
        <v>13</v>
      </c>
      <c r="I17" s="2" t="s">
        <v>14</v>
      </c>
      <c r="J17" s="5">
        <v>3902033.05</v>
      </c>
      <c r="K17" s="5">
        <v>3902033.05</v>
      </c>
      <c r="L17" s="5">
        <v>156081.32199999999</v>
      </c>
      <c r="M17" s="5">
        <v>0</v>
      </c>
      <c r="N17" s="5">
        <v>225576.11244911299</v>
      </c>
      <c r="O17" s="5">
        <v>0</v>
      </c>
      <c r="P17" s="5">
        <v>225576.11244911299</v>
      </c>
      <c r="Q17" s="5">
        <v>176018.78077754434</v>
      </c>
      <c r="R17" s="5">
        <v>3344356.8347733426</v>
      </c>
      <c r="S17" s="5"/>
      <c r="T17" s="5">
        <v>1</v>
      </c>
      <c r="U17" s="5">
        <v>0</v>
      </c>
      <c r="V17" s="5">
        <v>0</v>
      </c>
      <c r="W17" s="5">
        <f t="shared" si="1"/>
        <v>3344356.8347733426</v>
      </c>
      <c r="X17" s="5">
        <f t="shared" si="2"/>
        <v>0</v>
      </c>
      <c r="Y17" s="5">
        <f t="shared" si="3"/>
        <v>0</v>
      </c>
      <c r="Z17" s="5">
        <v>120557.21</v>
      </c>
      <c r="AA17" s="5">
        <v>120557.21</v>
      </c>
      <c r="AB17" s="5">
        <v>4822.2884000000004</v>
      </c>
      <c r="AC17" s="5">
        <v>0</v>
      </c>
      <c r="AD17" s="5">
        <v>305.37656061216302</v>
      </c>
      <c r="AE17" s="5">
        <v>0</v>
      </c>
      <c r="AF17" s="5">
        <v>305.37656061216302</v>
      </c>
      <c r="AG17" s="5">
        <v>5771.4772519693915</v>
      </c>
      <c r="AH17" s="5">
        <v>109658.06778741845</v>
      </c>
      <c r="AJ17" s="5">
        <v>1</v>
      </c>
      <c r="AK17" s="5">
        <v>0</v>
      </c>
      <c r="AL17" s="5">
        <v>0</v>
      </c>
      <c r="AM17" s="5">
        <f t="shared" si="4"/>
        <v>109658.06778741845</v>
      </c>
      <c r="AN17" s="5">
        <f t="shared" si="5"/>
        <v>0</v>
      </c>
      <c r="AO17" s="5">
        <f t="shared" si="6"/>
        <v>0</v>
      </c>
      <c r="AP17" s="11">
        <f t="shared" si="0"/>
        <v>109658.06778741845</v>
      </c>
    </row>
    <row r="18" spans="1:42" ht="18" customHeight="1" x14ac:dyDescent="0.25">
      <c r="A18" s="2" t="s">
        <v>9</v>
      </c>
      <c r="B18" s="2" t="s">
        <v>10</v>
      </c>
      <c r="C18" s="2" t="s">
        <v>32</v>
      </c>
      <c r="D18" s="2" t="s">
        <v>24</v>
      </c>
      <c r="E18" s="2" t="s">
        <v>33</v>
      </c>
      <c r="F18" s="2" t="s">
        <v>34</v>
      </c>
      <c r="G18" s="2" t="s">
        <v>35</v>
      </c>
      <c r="H18" s="2" t="s">
        <v>15</v>
      </c>
      <c r="I18" s="2" t="s">
        <v>16</v>
      </c>
      <c r="J18" s="5">
        <v>1748891.04</v>
      </c>
      <c r="K18" s="5">
        <v>948219.29</v>
      </c>
      <c r="L18" s="5">
        <v>37928.7716</v>
      </c>
      <c r="M18" s="5">
        <v>36291.436303035</v>
      </c>
      <c r="N18" s="5">
        <v>128721.504823151</v>
      </c>
      <c r="O18" s="5">
        <v>303981.77506874397</v>
      </c>
      <c r="P18" s="5">
        <v>468994.71619493002</v>
      </c>
      <c r="Q18" s="5">
        <v>62098.377610253498</v>
      </c>
      <c r="R18" s="5">
        <v>1179869.1745948165</v>
      </c>
      <c r="S18" s="5"/>
      <c r="T18" s="5">
        <v>1</v>
      </c>
      <c r="U18" s="5">
        <v>0</v>
      </c>
      <c r="V18" s="5">
        <v>0</v>
      </c>
      <c r="W18" s="5">
        <f t="shared" si="1"/>
        <v>1179869.1745948165</v>
      </c>
      <c r="X18" s="5">
        <f t="shared" si="2"/>
        <v>0</v>
      </c>
      <c r="Y18" s="5">
        <f t="shared" si="3"/>
        <v>0</v>
      </c>
      <c r="Z18" s="5">
        <v>63178.13</v>
      </c>
      <c r="AA18" s="5">
        <v>29185.71</v>
      </c>
      <c r="AB18" s="5">
        <v>1167.4284</v>
      </c>
      <c r="AC18" s="5">
        <v>1315.19346248394</v>
      </c>
      <c r="AD18" s="5">
        <v>0</v>
      </c>
      <c r="AE18" s="5">
        <v>12906.5591200733</v>
      </c>
      <c r="AF18" s="5">
        <v>14221.752582557299</v>
      </c>
      <c r="AG18" s="5">
        <v>2389.4474508721351</v>
      </c>
      <c r="AH18" s="5">
        <v>45399.501566570558</v>
      </c>
      <c r="AJ18" s="5">
        <v>1</v>
      </c>
      <c r="AK18" s="5">
        <v>0</v>
      </c>
      <c r="AL18" s="5">
        <v>0</v>
      </c>
      <c r="AM18" s="5">
        <f t="shared" si="4"/>
        <v>45399.501566570558</v>
      </c>
      <c r="AN18" s="5">
        <f t="shared" si="5"/>
        <v>0</v>
      </c>
      <c r="AO18" s="5">
        <f t="shared" si="6"/>
        <v>0</v>
      </c>
      <c r="AP18" s="11">
        <f t="shared" si="0"/>
        <v>45399.501566570558</v>
      </c>
    </row>
    <row r="19" spans="1:42" ht="18" customHeight="1" x14ac:dyDescent="0.25">
      <c r="A19" s="2" t="s">
        <v>9</v>
      </c>
      <c r="B19" s="2" t="s">
        <v>10</v>
      </c>
      <c r="C19" s="2" t="s">
        <v>32</v>
      </c>
      <c r="D19" s="2" t="s">
        <v>24</v>
      </c>
      <c r="E19" s="2" t="s">
        <v>33</v>
      </c>
      <c r="F19" s="2" t="s">
        <v>36</v>
      </c>
      <c r="G19" s="2" t="s">
        <v>37</v>
      </c>
      <c r="H19" s="2" t="s">
        <v>13</v>
      </c>
      <c r="I19" s="2" t="s">
        <v>14</v>
      </c>
      <c r="J19" s="5">
        <v>1944081.08</v>
      </c>
      <c r="K19" s="5">
        <v>1944081.08</v>
      </c>
      <c r="L19" s="5">
        <v>77763.243199999997</v>
      </c>
      <c r="M19" s="5">
        <v>0</v>
      </c>
      <c r="N19" s="5">
        <v>487236.69555715402</v>
      </c>
      <c r="O19" s="5">
        <v>0</v>
      </c>
      <c r="P19" s="5">
        <v>487236.69555715402</v>
      </c>
      <c r="Q19" s="5">
        <v>68954.057062142296</v>
      </c>
      <c r="R19" s="5">
        <v>1310127.0841807036</v>
      </c>
      <c r="S19" s="5"/>
      <c r="T19" s="5">
        <v>1</v>
      </c>
      <c r="U19" s="5">
        <v>0</v>
      </c>
      <c r="V19" s="5">
        <v>0</v>
      </c>
      <c r="W19" s="5">
        <f t="shared" si="1"/>
        <v>1310127.0841807036</v>
      </c>
      <c r="X19" s="5">
        <f t="shared" si="2"/>
        <v>0</v>
      </c>
      <c r="Y19" s="5">
        <f t="shared" si="3"/>
        <v>0</v>
      </c>
      <c r="Z19" s="5">
        <v>60064.43</v>
      </c>
      <c r="AA19" s="5">
        <v>60064.43</v>
      </c>
      <c r="AB19" s="5">
        <v>2402.5772000000002</v>
      </c>
      <c r="AC19" s="5">
        <v>0</v>
      </c>
      <c r="AD19" s="5">
        <v>0</v>
      </c>
      <c r="AE19" s="5">
        <v>0</v>
      </c>
      <c r="AF19" s="5">
        <v>0</v>
      </c>
      <c r="AG19" s="5">
        <v>2883.0926399999998</v>
      </c>
      <c r="AH19" s="5">
        <v>54778.760159999998</v>
      </c>
      <c r="AJ19" s="5">
        <v>1</v>
      </c>
      <c r="AK19" s="5">
        <v>0</v>
      </c>
      <c r="AL19" s="5">
        <v>0</v>
      </c>
      <c r="AM19" s="5">
        <f t="shared" si="4"/>
        <v>54778.760159999998</v>
      </c>
      <c r="AN19" s="5">
        <f t="shared" si="5"/>
        <v>0</v>
      </c>
      <c r="AO19" s="5">
        <f t="shared" si="6"/>
        <v>0</v>
      </c>
      <c r="AP19" s="11">
        <f t="shared" si="0"/>
        <v>54778.760159999998</v>
      </c>
    </row>
    <row r="20" spans="1:42" ht="18" customHeight="1" x14ac:dyDescent="0.25">
      <c r="A20" s="2" t="s">
        <v>9</v>
      </c>
      <c r="B20" s="2" t="s">
        <v>10</v>
      </c>
      <c r="C20" s="2" t="s">
        <v>32</v>
      </c>
      <c r="D20" s="2" t="s">
        <v>24</v>
      </c>
      <c r="E20" s="2" t="s">
        <v>33</v>
      </c>
      <c r="F20" s="2" t="s">
        <v>36</v>
      </c>
      <c r="G20" s="2" t="s">
        <v>37</v>
      </c>
      <c r="H20" s="2" t="s">
        <v>15</v>
      </c>
      <c r="I20" s="2" t="s">
        <v>16</v>
      </c>
      <c r="J20" s="5">
        <v>2508481</v>
      </c>
      <c r="K20" s="5">
        <v>1360093.68</v>
      </c>
      <c r="L20" s="5">
        <v>54403.747199999998</v>
      </c>
      <c r="M20" s="5">
        <v>75178.065424586399</v>
      </c>
      <c r="N20" s="5">
        <v>468679.011898703</v>
      </c>
      <c r="O20" s="5">
        <v>919987.83122289693</v>
      </c>
      <c r="P20" s="5">
        <v>1463844.90854619</v>
      </c>
      <c r="Q20" s="5">
        <v>49511.6172126905</v>
      </c>
      <c r="R20" s="5">
        <v>940720.72704111948</v>
      </c>
      <c r="S20" s="5"/>
      <c r="T20" s="5">
        <v>1</v>
      </c>
      <c r="U20" s="5">
        <v>0</v>
      </c>
      <c r="V20" s="5">
        <v>0</v>
      </c>
      <c r="W20" s="5">
        <f t="shared" si="1"/>
        <v>940720.72704111948</v>
      </c>
      <c r="X20" s="5">
        <f t="shared" si="2"/>
        <v>0</v>
      </c>
      <c r="Y20" s="5">
        <f t="shared" si="3"/>
        <v>0</v>
      </c>
      <c r="Z20" s="5">
        <v>90952.44</v>
      </c>
      <c r="AA20" s="5">
        <v>42021.47</v>
      </c>
      <c r="AB20" s="5">
        <v>1680.8588</v>
      </c>
      <c r="AC20" s="5">
        <v>2725.2660426669499</v>
      </c>
      <c r="AD20" s="5">
        <v>0</v>
      </c>
      <c r="AE20" s="5">
        <v>39198.270451300596</v>
      </c>
      <c r="AF20" s="5">
        <v>41923.5364939676</v>
      </c>
      <c r="AG20" s="5">
        <v>2367.4022353016198</v>
      </c>
      <c r="AH20" s="5">
        <v>44980.642470730781</v>
      </c>
      <c r="AJ20" s="5">
        <v>1</v>
      </c>
      <c r="AK20" s="5">
        <v>0</v>
      </c>
      <c r="AL20" s="5">
        <v>0</v>
      </c>
      <c r="AM20" s="5">
        <f t="shared" si="4"/>
        <v>44980.642470730781</v>
      </c>
      <c r="AN20" s="5">
        <f t="shared" si="5"/>
        <v>0</v>
      </c>
      <c r="AO20" s="5">
        <f t="shared" si="6"/>
        <v>0</v>
      </c>
      <c r="AP20" s="11">
        <f t="shared" si="0"/>
        <v>44980.642470730781</v>
      </c>
    </row>
    <row r="21" spans="1:42" ht="18" customHeight="1" x14ac:dyDescent="0.25">
      <c r="A21" s="2" t="s">
        <v>9</v>
      </c>
      <c r="B21" s="2" t="s">
        <v>10</v>
      </c>
      <c r="C21" s="2" t="s">
        <v>39</v>
      </c>
      <c r="D21" s="2" t="s">
        <v>28</v>
      </c>
      <c r="E21" s="2" t="s">
        <v>40</v>
      </c>
      <c r="F21" s="2" t="s">
        <v>41</v>
      </c>
      <c r="G21" s="2" t="s">
        <v>42</v>
      </c>
      <c r="H21" s="2" t="s">
        <v>13</v>
      </c>
      <c r="I21" s="2" t="s">
        <v>14</v>
      </c>
      <c r="J21" s="5">
        <v>2906292.33</v>
      </c>
      <c r="K21" s="5">
        <v>2906292.33</v>
      </c>
      <c r="L21" s="5">
        <v>116251.69319999999</v>
      </c>
      <c r="M21" s="5">
        <v>0</v>
      </c>
      <c r="N21" s="5">
        <v>185331.73951698199</v>
      </c>
      <c r="O21" s="5">
        <v>0</v>
      </c>
      <c r="P21" s="5">
        <v>185331.73951698199</v>
      </c>
      <c r="Q21" s="5">
        <v>130235.44486415091</v>
      </c>
      <c r="R21" s="5">
        <v>2474473.452418867</v>
      </c>
      <c r="S21" s="5"/>
      <c r="T21" s="5">
        <v>1</v>
      </c>
      <c r="U21" s="5">
        <v>0</v>
      </c>
      <c r="V21" s="5">
        <v>0</v>
      </c>
      <c r="W21" s="5">
        <f t="shared" si="1"/>
        <v>2474473.452418867</v>
      </c>
      <c r="X21" s="5">
        <f t="shared" si="2"/>
        <v>0</v>
      </c>
      <c r="Y21" s="5">
        <f t="shared" si="3"/>
        <v>0</v>
      </c>
      <c r="Z21" s="5">
        <v>89845.7</v>
      </c>
      <c r="AA21" s="5">
        <v>89845.7</v>
      </c>
      <c r="AB21" s="5">
        <v>3593.828</v>
      </c>
      <c r="AC21" s="5">
        <v>0</v>
      </c>
      <c r="AD21" s="5">
        <v>577.14686470589902</v>
      </c>
      <c r="AE21" s="5">
        <v>0</v>
      </c>
      <c r="AF21" s="5">
        <v>577.14686470589902</v>
      </c>
      <c r="AG21" s="5">
        <v>4283.7362567647051</v>
      </c>
      <c r="AH21" s="5">
        <v>81390.988878529402</v>
      </c>
      <c r="AJ21" s="5">
        <v>1</v>
      </c>
      <c r="AK21" s="5">
        <v>0</v>
      </c>
      <c r="AL21" s="5">
        <v>0</v>
      </c>
      <c r="AM21" s="5">
        <f t="shared" si="4"/>
        <v>81390.988878529402</v>
      </c>
      <c r="AN21" s="5">
        <f t="shared" si="5"/>
        <v>0</v>
      </c>
      <c r="AO21" s="5">
        <f t="shared" si="6"/>
        <v>0</v>
      </c>
      <c r="AP21" s="11">
        <f t="shared" si="0"/>
        <v>81390.988878529402</v>
      </c>
    </row>
    <row r="22" spans="1:42" ht="18" customHeight="1" x14ac:dyDescent="0.25">
      <c r="A22" s="2" t="s">
        <v>9</v>
      </c>
      <c r="B22" s="2" t="s">
        <v>10</v>
      </c>
      <c r="C22" s="2" t="s">
        <v>39</v>
      </c>
      <c r="D22" s="2" t="s">
        <v>28</v>
      </c>
      <c r="E22" s="2" t="s">
        <v>40</v>
      </c>
      <c r="F22" s="2" t="s">
        <v>41</v>
      </c>
      <c r="G22" s="2" t="s">
        <v>42</v>
      </c>
      <c r="H22" s="2" t="s">
        <v>15</v>
      </c>
      <c r="I22" s="2" t="s">
        <v>16</v>
      </c>
      <c r="J22" s="5">
        <v>1700092</v>
      </c>
      <c r="K22" s="5">
        <v>994872</v>
      </c>
      <c r="L22" s="5">
        <v>39794.879999999997</v>
      </c>
      <c r="M22" s="5">
        <v>9307.6499839931694</v>
      </c>
      <c r="N22" s="5">
        <v>59155</v>
      </c>
      <c r="O22" s="5">
        <v>115873.842662632</v>
      </c>
      <c r="P22" s="5">
        <v>184336.49264662599</v>
      </c>
      <c r="Q22" s="5">
        <v>73798.031367668693</v>
      </c>
      <c r="R22" s="5">
        <v>1402162.5959857053</v>
      </c>
      <c r="S22" s="5"/>
      <c r="T22" s="5">
        <v>1</v>
      </c>
      <c r="U22" s="5">
        <v>0</v>
      </c>
      <c r="V22" s="5">
        <v>0</v>
      </c>
      <c r="W22" s="5">
        <f t="shared" si="1"/>
        <v>1402162.5959857053</v>
      </c>
      <c r="X22" s="5">
        <f t="shared" si="2"/>
        <v>0</v>
      </c>
      <c r="Y22" s="5">
        <f t="shared" si="3"/>
        <v>0</v>
      </c>
      <c r="Z22" s="5">
        <v>61670</v>
      </c>
      <c r="AA22" s="5">
        <v>30775</v>
      </c>
      <c r="AB22" s="5">
        <v>1231</v>
      </c>
      <c r="AC22" s="5">
        <v>337.29975456194597</v>
      </c>
      <c r="AD22" s="5">
        <v>0</v>
      </c>
      <c r="AE22" s="5">
        <v>5076.3199697428099</v>
      </c>
      <c r="AF22" s="5">
        <v>5413.61972430476</v>
      </c>
      <c r="AG22" s="5">
        <v>2751.2690137847617</v>
      </c>
      <c r="AH22" s="5">
        <v>52274.111261910482</v>
      </c>
      <c r="AJ22" s="5">
        <v>1</v>
      </c>
      <c r="AK22" s="5">
        <v>0</v>
      </c>
      <c r="AL22" s="5">
        <v>0</v>
      </c>
      <c r="AM22" s="5">
        <f t="shared" si="4"/>
        <v>52274.111261910482</v>
      </c>
      <c r="AN22" s="5">
        <f t="shared" si="5"/>
        <v>0</v>
      </c>
      <c r="AO22" s="5">
        <f t="shared" si="6"/>
        <v>0</v>
      </c>
      <c r="AP22" s="11">
        <f t="shared" si="0"/>
        <v>52274.111261910482</v>
      </c>
    </row>
    <row r="23" spans="1:42" ht="18" customHeight="1" x14ac:dyDescent="0.25">
      <c r="A23" s="2" t="s">
        <v>9</v>
      </c>
      <c r="B23" s="2" t="s">
        <v>10</v>
      </c>
      <c r="C23" s="2" t="s">
        <v>44</v>
      </c>
      <c r="D23" s="2" t="s">
        <v>43</v>
      </c>
      <c r="E23" s="2" t="s">
        <v>45</v>
      </c>
      <c r="F23" s="2" t="s">
        <v>46</v>
      </c>
      <c r="G23" s="2" t="s">
        <v>47</v>
      </c>
      <c r="H23" s="2" t="s">
        <v>13</v>
      </c>
      <c r="I23" s="2" t="s">
        <v>14</v>
      </c>
      <c r="J23" s="5">
        <v>1910216.38</v>
      </c>
      <c r="K23" s="5">
        <v>1910216.38</v>
      </c>
      <c r="L23" s="5">
        <v>76408.655199999994</v>
      </c>
      <c r="M23" s="5">
        <v>0</v>
      </c>
      <c r="N23" s="5">
        <v>220296.552601584</v>
      </c>
      <c r="O23" s="5">
        <v>0</v>
      </c>
      <c r="P23" s="5">
        <v>220296.552601584</v>
      </c>
      <c r="Q23" s="5">
        <v>80675.558609920801</v>
      </c>
      <c r="R23" s="5">
        <v>1532835.6135884952</v>
      </c>
      <c r="S23" s="5"/>
      <c r="T23" s="5">
        <v>1</v>
      </c>
      <c r="U23" s="5">
        <v>0</v>
      </c>
      <c r="V23" s="5">
        <v>0</v>
      </c>
      <c r="W23" s="5">
        <f t="shared" si="1"/>
        <v>1532835.6135884952</v>
      </c>
      <c r="X23" s="5">
        <f t="shared" si="2"/>
        <v>0</v>
      </c>
      <c r="Y23" s="5">
        <f t="shared" si="3"/>
        <v>0</v>
      </c>
      <c r="Z23" s="5">
        <v>59009.22</v>
      </c>
      <c r="AA23" s="5">
        <v>59009.22</v>
      </c>
      <c r="AB23" s="5">
        <v>2360.3688000000002</v>
      </c>
      <c r="AC23" s="5">
        <v>0</v>
      </c>
      <c r="AD23" s="5">
        <v>0</v>
      </c>
      <c r="AE23" s="5">
        <v>0</v>
      </c>
      <c r="AF23" s="5">
        <v>0</v>
      </c>
      <c r="AG23" s="5">
        <v>2832.44256</v>
      </c>
      <c r="AH23" s="5">
        <v>53816.408640000001</v>
      </c>
      <c r="AJ23" s="5">
        <v>1</v>
      </c>
      <c r="AK23" s="5">
        <v>0</v>
      </c>
      <c r="AL23" s="5">
        <v>0</v>
      </c>
      <c r="AM23" s="5">
        <f t="shared" si="4"/>
        <v>53816.408640000001</v>
      </c>
      <c r="AN23" s="5">
        <f t="shared" si="5"/>
        <v>0</v>
      </c>
      <c r="AO23" s="5">
        <f t="shared" si="6"/>
        <v>0</v>
      </c>
      <c r="AP23" s="11">
        <f t="shared" si="0"/>
        <v>53816.408640000001</v>
      </c>
    </row>
    <row r="24" spans="1:42" ht="18" customHeight="1" x14ac:dyDescent="0.25">
      <c r="A24" s="2" t="s">
        <v>9</v>
      </c>
      <c r="B24" s="2" t="s">
        <v>10</v>
      </c>
      <c r="C24" s="2" t="s">
        <v>44</v>
      </c>
      <c r="D24" s="2" t="s">
        <v>43</v>
      </c>
      <c r="E24" s="2" t="s">
        <v>45</v>
      </c>
      <c r="F24" s="2" t="s">
        <v>46</v>
      </c>
      <c r="G24" s="2" t="s">
        <v>47</v>
      </c>
      <c r="H24" s="2" t="s">
        <v>15</v>
      </c>
      <c r="I24" s="2" t="s">
        <v>16</v>
      </c>
      <c r="J24" s="5">
        <v>4682188.2</v>
      </c>
      <c r="K24" s="5">
        <v>2640953.63</v>
      </c>
      <c r="L24" s="5">
        <v>105638.1452</v>
      </c>
      <c r="M24" s="5">
        <v>46304.203667953698</v>
      </c>
      <c r="N24" s="5">
        <v>574567.84016666701</v>
      </c>
      <c r="O24" s="5">
        <v>1785859.9741298701</v>
      </c>
      <c r="P24" s="5">
        <v>2406732.0179644902</v>
      </c>
      <c r="Q24" s="5">
        <v>108490.9018417755</v>
      </c>
      <c r="R24" s="5">
        <v>2061327.1349937345</v>
      </c>
      <c r="S24" s="5"/>
      <c r="T24" s="5">
        <v>1</v>
      </c>
      <c r="U24" s="5">
        <v>0</v>
      </c>
      <c r="V24" s="5">
        <v>0</v>
      </c>
      <c r="W24" s="5">
        <f t="shared" si="1"/>
        <v>2061327.1349937345</v>
      </c>
      <c r="X24" s="5">
        <f t="shared" si="2"/>
        <v>0</v>
      </c>
      <c r="Y24" s="5">
        <f t="shared" si="3"/>
        <v>0</v>
      </c>
      <c r="Z24" s="5">
        <v>169864.82</v>
      </c>
      <c r="AA24" s="5">
        <v>81609.399999999994</v>
      </c>
      <c r="AB24" s="5">
        <v>3264.3760000000002</v>
      </c>
      <c r="AC24" s="5">
        <v>1679.5163020163</v>
      </c>
      <c r="AD24" s="5">
        <v>0</v>
      </c>
      <c r="AE24" s="5">
        <v>77216.041825548396</v>
      </c>
      <c r="AF24" s="5">
        <v>78895.558127564698</v>
      </c>
      <c r="AG24" s="5">
        <v>4385.2442936217649</v>
      </c>
      <c r="AH24" s="5">
        <v>83319.641578813535</v>
      </c>
      <c r="AJ24" s="5">
        <v>1</v>
      </c>
      <c r="AK24" s="5">
        <v>0</v>
      </c>
      <c r="AL24" s="5">
        <v>0</v>
      </c>
      <c r="AM24" s="5">
        <f t="shared" si="4"/>
        <v>83319.641578813535</v>
      </c>
      <c r="AN24" s="5">
        <f t="shared" si="5"/>
        <v>0</v>
      </c>
      <c r="AO24" s="5">
        <f t="shared" si="6"/>
        <v>0</v>
      </c>
      <c r="AP24" s="11">
        <f t="shared" si="0"/>
        <v>83319.641578813535</v>
      </c>
    </row>
    <row r="25" spans="1:42" ht="18" customHeight="1" x14ac:dyDescent="0.25">
      <c r="A25" s="2" t="s">
        <v>9</v>
      </c>
      <c r="B25" s="2" t="s">
        <v>10</v>
      </c>
      <c r="C25" s="2" t="s">
        <v>48</v>
      </c>
      <c r="D25" s="2" t="s">
        <v>32</v>
      </c>
      <c r="E25" s="2" t="s">
        <v>49</v>
      </c>
      <c r="F25" s="2" t="s">
        <v>48</v>
      </c>
      <c r="G25" s="2" t="s">
        <v>50</v>
      </c>
      <c r="H25" s="2" t="s">
        <v>13</v>
      </c>
      <c r="I25" s="2" t="s">
        <v>14</v>
      </c>
      <c r="J25" s="5">
        <v>1075753.31</v>
      </c>
      <c r="K25" s="5">
        <v>1075753.31</v>
      </c>
      <c r="L25" s="5">
        <v>43030.132400000002</v>
      </c>
      <c r="M25" s="5">
        <v>0</v>
      </c>
      <c r="N25" s="5">
        <v>157817.77746679197</v>
      </c>
      <c r="O25" s="5">
        <v>0</v>
      </c>
      <c r="P25" s="5">
        <v>157817.77746679197</v>
      </c>
      <c r="Q25" s="5">
        <v>43745.270006660401</v>
      </c>
      <c r="R25" s="5">
        <v>831160.13012654765</v>
      </c>
      <c r="S25" s="5"/>
      <c r="T25" s="5">
        <v>1</v>
      </c>
      <c r="U25" s="5">
        <v>0</v>
      </c>
      <c r="V25" s="5">
        <v>0</v>
      </c>
      <c r="W25" s="5">
        <f t="shared" si="1"/>
        <v>831160.13012654765</v>
      </c>
      <c r="X25" s="5">
        <f t="shared" si="2"/>
        <v>0</v>
      </c>
      <c r="Y25" s="5">
        <f t="shared" si="3"/>
        <v>0</v>
      </c>
      <c r="Z25" s="5">
        <v>38984.06</v>
      </c>
      <c r="AA25" s="5">
        <v>38984.06</v>
      </c>
      <c r="AB25" s="5">
        <v>1559.3624</v>
      </c>
      <c r="AC25" s="5">
        <v>0</v>
      </c>
      <c r="AD25" s="5">
        <v>92.356105433028503</v>
      </c>
      <c r="AE25" s="5">
        <v>0</v>
      </c>
      <c r="AF25" s="5">
        <v>92.356105433028503</v>
      </c>
      <c r="AG25" s="5">
        <v>1866.6170747283486</v>
      </c>
      <c r="AH25" s="5">
        <v>35465.724419838625</v>
      </c>
      <c r="AJ25" s="5">
        <v>1</v>
      </c>
      <c r="AK25" s="5">
        <v>0</v>
      </c>
      <c r="AL25" s="5">
        <v>0</v>
      </c>
      <c r="AM25" s="5">
        <f t="shared" si="4"/>
        <v>35465.724419838625</v>
      </c>
      <c r="AN25" s="5">
        <f t="shared" si="5"/>
        <v>0</v>
      </c>
      <c r="AO25" s="5">
        <f t="shared" si="6"/>
        <v>0</v>
      </c>
      <c r="AP25" s="11">
        <f t="shared" si="0"/>
        <v>35465.724419838625</v>
      </c>
    </row>
    <row r="26" spans="1:42" ht="18" customHeight="1" x14ac:dyDescent="0.25">
      <c r="A26" s="2" t="s">
        <v>9</v>
      </c>
      <c r="B26" s="2" t="s">
        <v>10</v>
      </c>
      <c r="C26" s="2" t="s">
        <v>48</v>
      </c>
      <c r="D26" s="2" t="s">
        <v>32</v>
      </c>
      <c r="E26" s="2" t="s">
        <v>49</v>
      </c>
      <c r="F26" s="2" t="s">
        <v>48</v>
      </c>
      <c r="G26" s="2" t="s">
        <v>50</v>
      </c>
      <c r="H26" s="2" t="s">
        <v>15</v>
      </c>
      <c r="I26" s="2" t="s">
        <v>16</v>
      </c>
      <c r="J26" s="5">
        <v>2253423.39</v>
      </c>
      <c r="K26" s="5">
        <v>1103997.19</v>
      </c>
      <c r="L26" s="5">
        <v>44159.887600000002</v>
      </c>
      <c r="M26" s="5">
        <v>363929.05877655302</v>
      </c>
      <c r="N26" s="5">
        <v>266877.832686587</v>
      </c>
      <c r="O26" s="5">
        <v>596850.10818433797</v>
      </c>
      <c r="P26" s="5">
        <v>1227656.99964748</v>
      </c>
      <c r="Q26" s="5">
        <v>49080.325137626001</v>
      </c>
      <c r="R26" s="5">
        <v>932526.177614894</v>
      </c>
      <c r="S26" s="5"/>
      <c r="T26" s="5">
        <v>1</v>
      </c>
      <c r="U26" s="5">
        <v>0</v>
      </c>
      <c r="V26" s="5">
        <v>0</v>
      </c>
      <c r="W26" s="5">
        <f t="shared" si="1"/>
        <v>932526.177614894</v>
      </c>
      <c r="X26" s="5">
        <f t="shared" si="2"/>
        <v>0</v>
      </c>
      <c r="Y26" s="5">
        <f t="shared" si="3"/>
        <v>0</v>
      </c>
      <c r="Z26" s="5">
        <v>69689.570000000007</v>
      </c>
      <c r="AA26" s="5">
        <v>40010.58</v>
      </c>
      <c r="AB26" s="5">
        <v>1600.4232</v>
      </c>
      <c r="AC26" s="5">
        <v>11254.975088424599</v>
      </c>
      <c r="AD26" s="5">
        <v>0</v>
      </c>
      <c r="AE26" s="5">
        <v>15407.832119379</v>
      </c>
      <c r="AF26" s="5">
        <v>26662.807207803602</v>
      </c>
      <c r="AG26" s="5">
        <v>2071.31697960982</v>
      </c>
      <c r="AH26" s="5">
        <v>39355.022612586581</v>
      </c>
      <c r="AJ26" s="5">
        <v>1</v>
      </c>
      <c r="AK26" s="5">
        <v>0</v>
      </c>
      <c r="AL26" s="5">
        <v>0</v>
      </c>
      <c r="AM26" s="5">
        <f t="shared" si="4"/>
        <v>39355.022612586581</v>
      </c>
      <c r="AN26" s="5">
        <f t="shared" si="5"/>
        <v>0</v>
      </c>
      <c r="AO26" s="5">
        <f t="shared" si="6"/>
        <v>0</v>
      </c>
      <c r="AP26" s="11">
        <f t="shared" si="0"/>
        <v>39355.022612586581</v>
      </c>
    </row>
    <row r="27" spans="1:42" ht="18" customHeight="1" x14ac:dyDescent="0.25">
      <c r="A27" s="2" t="s">
        <v>9</v>
      </c>
      <c r="B27" s="2" t="s">
        <v>10</v>
      </c>
      <c r="C27" s="2" t="s">
        <v>52</v>
      </c>
      <c r="D27" s="2" t="s">
        <v>51</v>
      </c>
      <c r="E27" s="2" t="s">
        <v>53</v>
      </c>
      <c r="F27" s="2" t="s">
        <v>39</v>
      </c>
      <c r="G27" s="2" t="s">
        <v>54</v>
      </c>
      <c r="H27" s="2" t="s">
        <v>13</v>
      </c>
      <c r="I27" s="2" t="s">
        <v>14</v>
      </c>
      <c r="J27" s="5">
        <v>1376560.58</v>
      </c>
      <c r="K27" s="5">
        <v>1376560.58</v>
      </c>
      <c r="L27" s="5">
        <v>55062.423199999997</v>
      </c>
      <c r="M27" s="5">
        <v>0</v>
      </c>
      <c r="N27" s="5">
        <v>35601.008157653501</v>
      </c>
      <c r="O27" s="5">
        <v>0</v>
      </c>
      <c r="P27" s="5">
        <v>35601.008157653501</v>
      </c>
      <c r="Q27" s="5">
        <v>64294.857432117322</v>
      </c>
      <c r="R27" s="5">
        <v>1221602.2912102293</v>
      </c>
      <c r="S27" s="5"/>
      <c r="T27" s="5">
        <v>1</v>
      </c>
      <c r="U27" s="5">
        <v>0</v>
      </c>
      <c r="V27" s="5">
        <v>0</v>
      </c>
      <c r="W27" s="5">
        <f t="shared" si="1"/>
        <v>1221602.2912102293</v>
      </c>
      <c r="X27" s="5">
        <f t="shared" si="2"/>
        <v>0</v>
      </c>
      <c r="Y27" s="5">
        <f t="shared" si="3"/>
        <v>0</v>
      </c>
      <c r="Z27" s="5">
        <v>42557.51</v>
      </c>
      <c r="AA27" s="5">
        <v>42557.51</v>
      </c>
      <c r="AB27" s="5">
        <v>1702.3004000000001</v>
      </c>
      <c r="AC27" s="5">
        <v>0</v>
      </c>
      <c r="AD27" s="5">
        <v>257.12701472647001</v>
      </c>
      <c r="AE27" s="5">
        <v>0</v>
      </c>
      <c r="AF27" s="5">
        <v>257.12701472647001</v>
      </c>
      <c r="AG27" s="5">
        <v>2029.9041292636764</v>
      </c>
      <c r="AH27" s="5">
        <v>38568.178456009853</v>
      </c>
      <c r="AJ27" s="5">
        <v>1</v>
      </c>
      <c r="AK27" s="5">
        <v>0</v>
      </c>
      <c r="AL27" s="5">
        <v>0</v>
      </c>
      <c r="AM27" s="5">
        <f t="shared" si="4"/>
        <v>38568.178456009853</v>
      </c>
      <c r="AN27" s="5">
        <f t="shared" si="5"/>
        <v>0</v>
      </c>
      <c r="AO27" s="5">
        <f t="shared" si="6"/>
        <v>0</v>
      </c>
      <c r="AP27" s="11">
        <f t="shared" si="0"/>
        <v>38568.178456009853</v>
      </c>
    </row>
    <row r="28" spans="1:42" ht="18" customHeight="1" x14ac:dyDescent="0.25">
      <c r="A28" s="2" t="s">
        <v>9</v>
      </c>
      <c r="B28" s="2" t="s">
        <v>10</v>
      </c>
      <c r="C28" s="2" t="s">
        <v>52</v>
      </c>
      <c r="D28" s="2" t="s">
        <v>51</v>
      </c>
      <c r="E28" s="2" t="s">
        <v>53</v>
      </c>
      <c r="F28" s="2" t="s">
        <v>39</v>
      </c>
      <c r="G28" s="2" t="s">
        <v>54</v>
      </c>
      <c r="H28" s="2" t="s">
        <v>15</v>
      </c>
      <c r="I28" s="2" t="s">
        <v>16</v>
      </c>
      <c r="J28" s="5">
        <v>2839639.62</v>
      </c>
      <c r="K28" s="5">
        <v>1355525.17</v>
      </c>
      <c r="L28" s="5">
        <v>54221.006800000003</v>
      </c>
      <c r="M28" s="5">
        <v>0</v>
      </c>
      <c r="N28" s="5">
        <v>27282</v>
      </c>
      <c r="O28" s="5">
        <v>667389.92938627605</v>
      </c>
      <c r="P28" s="5">
        <v>694671.92938627594</v>
      </c>
      <c r="Q28" s="5">
        <v>104537.33419068619</v>
      </c>
      <c r="R28" s="5">
        <v>1986209.349623038</v>
      </c>
      <c r="S28" s="5"/>
      <c r="T28" s="5">
        <v>1</v>
      </c>
      <c r="U28" s="5">
        <v>0</v>
      </c>
      <c r="V28" s="5">
        <v>0</v>
      </c>
      <c r="W28" s="5">
        <f t="shared" si="1"/>
        <v>1986209.349623038</v>
      </c>
      <c r="X28" s="5">
        <f t="shared" si="2"/>
        <v>0</v>
      </c>
      <c r="Y28" s="5">
        <f t="shared" si="3"/>
        <v>0</v>
      </c>
      <c r="Z28" s="5">
        <v>103024.29</v>
      </c>
      <c r="AA28" s="5">
        <v>41910.76</v>
      </c>
      <c r="AB28" s="5">
        <v>1676.4304</v>
      </c>
      <c r="AC28" s="5">
        <v>0</v>
      </c>
      <c r="AD28" s="5">
        <v>0</v>
      </c>
      <c r="AE28" s="5">
        <v>27482.0176735483</v>
      </c>
      <c r="AF28" s="5">
        <v>27482.0176735483</v>
      </c>
      <c r="AG28" s="5">
        <v>3693.2920963225852</v>
      </c>
      <c r="AH28" s="5">
        <v>70172.549830129108</v>
      </c>
      <c r="AJ28" s="5">
        <v>1</v>
      </c>
      <c r="AK28" s="5">
        <v>0</v>
      </c>
      <c r="AL28" s="5">
        <v>0</v>
      </c>
      <c r="AM28" s="5">
        <f t="shared" si="4"/>
        <v>70172.549830129108</v>
      </c>
      <c r="AN28" s="5">
        <f t="shared" si="5"/>
        <v>0</v>
      </c>
      <c r="AO28" s="5">
        <f t="shared" si="6"/>
        <v>0</v>
      </c>
      <c r="AP28" s="11">
        <f t="shared" si="0"/>
        <v>70172.549830129108</v>
      </c>
    </row>
    <row r="29" spans="1:42" ht="18" customHeight="1" x14ac:dyDescent="0.25">
      <c r="A29" s="2" t="s">
        <v>9</v>
      </c>
      <c r="B29" s="2" t="s">
        <v>10</v>
      </c>
      <c r="C29" s="2" t="s">
        <v>52</v>
      </c>
      <c r="D29" s="2" t="s">
        <v>51</v>
      </c>
      <c r="E29" s="2" t="s">
        <v>53</v>
      </c>
      <c r="F29" s="2" t="s">
        <v>55</v>
      </c>
      <c r="G29" s="2" t="s">
        <v>56</v>
      </c>
      <c r="H29" s="2" t="s">
        <v>13</v>
      </c>
      <c r="I29" s="2" t="s">
        <v>14</v>
      </c>
      <c r="J29" s="5">
        <v>918887.2</v>
      </c>
      <c r="K29" s="5">
        <v>918887.2</v>
      </c>
      <c r="L29" s="5">
        <v>36755.487999999998</v>
      </c>
      <c r="M29" s="5">
        <v>0</v>
      </c>
      <c r="N29" s="5">
        <v>38731.435211846998</v>
      </c>
      <c r="O29" s="5">
        <v>0</v>
      </c>
      <c r="P29" s="5">
        <v>38731.435211846998</v>
      </c>
      <c r="Q29" s="5">
        <v>42170.013839407649</v>
      </c>
      <c r="R29" s="5">
        <v>801230.26294874528</v>
      </c>
      <c r="S29" s="5"/>
      <c r="T29" s="5">
        <v>1</v>
      </c>
      <c r="U29" s="5">
        <v>0</v>
      </c>
      <c r="V29" s="5">
        <v>0</v>
      </c>
      <c r="W29" s="5">
        <f t="shared" si="1"/>
        <v>801230.26294874528</v>
      </c>
      <c r="X29" s="5">
        <f t="shared" si="2"/>
        <v>0</v>
      </c>
      <c r="Y29" s="5">
        <f t="shared" si="3"/>
        <v>0</v>
      </c>
      <c r="Z29" s="5">
        <v>28444.81</v>
      </c>
      <c r="AA29" s="5">
        <v>28444.81</v>
      </c>
      <c r="AB29" s="5">
        <v>1137.7924</v>
      </c>
      <c r="AC29" s="5">
        <v>0</v>
      </c>
      <c r="AD29" s="5">
        <v>0</v>
      </c>
      <c r="AE29" s="5">
        <v>0</v>
      </c>
      <c r="AF29" s="5">
        <v>0</v>
      </c>
      <c r="AG29" s="5">
        <v>1365.35088</v>
      </c>
      <c r="AH29" s="5">
        <v>25941.666720000001</v>
      </c>
      <c r="AJ29" s="5">
        <v>1</v>
      </c>
      <c r="AK29" s="5">
        <v>0</v>
      </c>
      <c r="AL29" s="5">
        <v>0</v>
      </c>
      <c r="AM29" s="5">
        <f t="shared" si="4"/>
        <v>25941.666720000001</v>
      </c>
      <c r="AN29" s="5">
        <f t="shared" si="5"/>
        <v>0</v>
      </c>
      <c r="AO29" s="5">
        <f t="shared" si="6"/>
        <v>0</v>
      </c>
      <c r="AP29" s="11">
        <f t="shared" si="0"/>
        <v>25941.666720000001</v>
      </c>
    </row>
    <row r="30" spans="1:42" ht="18" customHeight="1" x14ac:dyDescent="0.25">
      <c r="A30" s="2" t="s">
        <v>9</v>
      </c>
      <c r="B30" s="2" t="s">
        <v>10</v>
      </c>
      <c r="C30" s="2" t="s">
        <v>52</v>
      </c>
      <c r="D30" s="2" t="s">
        <v>51</v>
      </c>
      <c r="E30" s="2" t="s">
        <v>53</v>
      </c>
      <c r="F30" s="2" t="s">
        <v>55</v>
      </c>
      <c r="G30" s="2" t="s">
        <v>56</v>
      </c>
      <c r="H30" s="2" t="s">
        <v>15</v>
      </c>
      <c r="I30" s="2" t="s">
        <v>16</v>
      </c>
      <c r="J30" s="5">
        <v>2534538.4700000002</v>
      </c>
      <c r="K30" s="5">
        <v>1430422.97</v>
      </c>
      <c r="L30" s="5">
        <v>57216.918799999999</v>
      </c>
      <c r="M30" s="5">
        <v>83327.776866667889</v>
      </c>
      <c r="N30" s="5">
        <v>36108</v>
      </c>
      <c r="O30" s="5">
        <v>141627.99718511899</v>
      </c>
      <c r="P30" s="5">
        <v>261063.77405178701</v>
      </c>
      <c r="Q30" s="5">
        <v>110812.88885741065</v>
      </c>
      <c r="R30" s="5">
        <v>2105444.8882908025</v>
      </c>
      <c r="S30" s="5"/>
      <c r="T30" s="5">
        <v>1</v>
      </c>
      <c r="U30" s="5">
        <v>0</v>
      </c>
      <c r="V30" s="5">
        <v>0</v>
      </c>
      <c r="W30" s="5">
        <f t="shared" si="1"/>
        <v>2105444.8882908025</v>
      </c>
      <c r="X30" s="5">
        <f t="shared" si="2"/>
        <v>0</v>
      </c>
      <c r="Y30" s="5">
        <f t="shared" si="3"/>
        <v>0</v>
      </c>
      <c r="Z30" s="5">
        <v>91643.57</v>
      </c>
      <c r="AA30" s="5">
        <v>44161.72</v>
      </c>
      <c r="AB30" s="5">
        <v>1766.4688000000001</v>
      </c>
      <c r="AC30" s="5">
        <v>3023.7468237041098</v>
      </c>
      <c r="AD30" s="5">
        <v>0</v>
      </c>
      <c r="AE30" s="5">
        <v>6108.11005076323</v>
      </c>
      <c r="AF30" s="5">
        <v>9131.8568744673394</v>
      </c>
      <c r="AG30" s="5">
        <v>4037.2622162766334</v>
      </c>
      <c r="AH30" s="5">
        <v>76707.982109256031</v>
      </c>
      <c r="AJ30" s="5">
        <v>1</v>
      </c>
      <c r="AK30" s="5">
        <v>0</v>
      </c>
      <c r="AL30" s="5">
        <v>0</v>
      </c>
      <c r="AM30" s="5">
        <f t="shared" si="4"/>
        <v>76707.982109256031</v>
      </c>
      <c r="AN30" s="5">
        <f t="shared" si="5"/>
        <v>0</v>
      </c>
      <c r="AO30" s="5">
        <f t="shared" si="6"/>
        <v>0</v>
      </c>
      <c r="AP30" s="11">
        <f t="shared" si="0"/>
        <v>76707.982109256031</v>
      </c>
    </row>
    <row r="31" spans="1:42" ht="18" customHeight="1" x14ac:dyDescent="0.25">
      <c r="A31" s="2" t="s">
        <v>9</v>
      </c>
      <c r="B31" s="2" t="s">
        <v>10</v>
      </c>
      <c r="C31" s="2" t="s">
        <v>34</v>
      </c>
      <c r="D31" s="2" t="s">
        <v>57</v>
      </c>
      <c r="E31" s="2" t="s">
        <v>58</v>
      </c>
      <c r="F31" s="2" t="s">
        <v>59</v>
      </c>
      <c r="G31" s="2" t="s">
        <v>60</v>
      </c>
      <c r="H31" s="2" t="s">
        <v>13</v>
      </c>
      <c r="I31" s="2" t="s">
        <v>14</v>
      </c>
      <c r="J31" s="5">
        <v>19325</v>
      </c>
      <c r="K31" s="5">
        <v>19325</v>
      </c>
      <c r="L31" s="5">
        <v>773</v>
      </c>
      <c r="M31" s="5">
        <v>0</v>
      </c>
      <c r="N31" s="5">
        <v>0</v>
      </c>
      <c r="O31" s="5">
        <v>0</v>
      </c>
      <c r="P31" s="5">
        <v>0</v>
      </c>
      <c r="Q31" s="5">
        <v>927.6</v>
      </c>
      <c r="R31" s="5">
        <v>17624.400000000001</v>
      </c>
      <c r="S31" s="5"/>
      <c r="T31" s="5">
        <v>1</v>
      </c>
      <c r="U31" s="5">
        <v>0</v>
      </c>
      <c r="V31" s="5">
        <v>0</v>
      </c>
      <c r="W31" s="5">
        <f t="shared" si="1"/>
        <v>17624.400000000001</v>
      </c>
      <c r="X31" s="5">
        <f t="shared" si="2"/>
        <v>0</v>
      </c>
      <c r="Y31" s="5">
        <f t="shared" si="3"/>
        <v>0</v>
      </c>
      <c r="Z31" s="5">
        <v>598</v>
      </c>
      <c r="AA31" s="5">
        <v>598</v>
      </c>
      <c r="AB31" s="5">
        <v>23.92</v>
      </c>
      <c r="AC31" s="5">
        <v>0</v>
      </c>
      <c r="AD31" s="5">
        <v>0</v>
      </c>
      <c r="AE31" s="5">
        <v>0</v>
      </c>
      <c r="AF31" s="5">
        <v>0</v>
      </c>
      <c r="AG31" s="5">
        <v>28.704000000000001</v>
      </c>
      <c r="AH31" s="5">
        <v>545.37599999999998</v>
      </c>
      <c r="AJ31" s="5">
        <v>1</v>
      </c>
      <c r="AK31" s="5">
        <v>0</v>
      </c>
      <c r="AL31" s="5">
        <v>0</v>
      </c>
      <c r="AM31" s="5">
        <f t="shared" si="4"/>
        <v>545.37599999999998</v>
      </c>
      <c r="AN31" s="5">
        <f t="shared" si="5"/>
        <v>0</v>
      </c>
      <c r="AO31" s="5">
        <f t="shared" si="6"/>
        <v>0</v>
      </c>
      <c r="AP31" s="11">
        <f t="shared" si="0"/>
        <v>545.37599999999998</v>
      </c>
    </row>
    <row r="32" spans="1:42" ht="18" customHeight="1" x14ac:dyDescent="0.25">
      <c r="A32" s="2" t="s">
        <v>9</v>
      </c>
      <c r="B32" s="2" t="s">
        <v>10</v>
      </c>
      <c r="C32" s="2" t="s">
        <v>34</v>
      </c>
      <c r="D32" s="2" t="s">
        <v>57</v>
      </c>
      <c r="E32" s="2" t="s">
        <v>58</v>
      </c>
      <c r="F32" s="2" t="s">
        <v>59</v>
      </c>
      <c r="G32" s="2" t="s">
        <v>60</v>
      </c>
      <c r="H32" s="2" t="s">
        <v>15</v>
      </c>
      <c r="I32" s="2" t="s">
        <v>16</v>
      </c>
      <c r="J32" s="5">
        <v>145775.74</v>
      </c>
      <c r="K32" s="5">
        <v>92938.33</v>
      </c>
      <c r="L32" s="5">
        <v>3717.5331999999999</v>
      </c>
      <c r="M32" s="5">
        <v>0</v>
      </c>
      <c r="N32" s="5">
        <v>0</v>
      </c>
      <c r="O32" s="5">
        <v>0</v>
      </c>
      <c r="P32" s="5">
        <v>0</v>
      </c>
      <c r="Q32" s="5">
        <v>7102.9103400000004</v>
      </c>
      <c r="R32" s="5">
        <v>134955.29646000001</v>
      </c>
      <c r="S32" s="5"/>
      <c r="T32" s="5">
        <v>1</v>
      </c>
      <c r="U32" s="5">
        <v>0</v>
      </c>
      <c r="V32" s="5">
        <v>0</v>
      </c>
      <c r="W32" s="5">
        <f t="shared" si="1"/>
        <v>134955.29646000001</v>
      </c>
      <c r="X32" s="5">
        <f t="shared" si="2"/>
        <v>0</v>
      </c>
      <c r="Y32" s="5">
        <f t="shared" si="3"/>
        <v>0</v>
      </c>
      <c r="Z32" s="5">
        <v>5286.47</v>
      </c>
      <c r="AA32" s="5">
        <v>2876.95</v>
      </c>
      <c r="AB32" s="5">
        <v>115.078</v>
      </c>
      <c r="AC32" s="5">
        <v>0</v>
      </c>
      <c r="AD32" s="5">
        <v>0</v>
      </c>
      <c r="AE32" s="5">
        <v>0</v>
      </c>
      <c r="AF32" s="5">
        <v>0</v>
      </c>
      <c r="AG32" s="5">
        <v>258.56959999999998</v>
      </c>
      <c r="AH32" s="5">
        <v>4912.8224</v>
      </c>
      <c r="AJ32" s="5">
        <v>1</v>
      </c>
      <c r="AK32" s="5">
        <v>0</v>
      </c>
      <c r="AL32" s="5">
        <v>0</v>
      </c>
      <c r="AM32" s="5">
        <f t="shared" si="4"/>
        <v>4912.8224</v>
      </c>
      <c r="AN32" s="5">
        <f t="shared" si="5"/>
        <v>0</v>
      </c>
      <c r="AO32" s="5">
        <f t="shared" si="6"/>
        <v>0</v>
      </c>
      <c r="AP32" s="11">
        <f t="shared" si="0"/>
        <v>4912.8224</v>
      </c>
    </row>
    <row r="33" spans="1:42" ht="18" customHeight="1" x14ac:dyDescent="0.25">
      <c r="A33" s="2" t="s">
        <v>9</v>
      </c>
      <c r="B33" s="2" t="s">
        <v>10</v>
      </c>
      <c r="C33" s="2" t="s">
        <v>34</v>
      </c>
      <c r="D33" s="2" t="s">
        <v>57</v>
      </c>
      <c r="E33" s="2" t="s">
        <v>58</v>
      </c>
      <c r="F33" s="2" t="s">
        <v>61</v>
      </c>
      <c r="G33" s="2" t="s">
        <v>62</v>
      </c>
      <c r="H33" s="2" t="s">
        <v>13</v>
      </c>
      <c r="I33" s="2" t="s">
        <v>14</v>
      </c>
      <c r="J33" s="5">
        <v>132513.75</v>
      </c>
      <c r="K33" s="5">
        <v>132513.75</v>
      </c>
      <c r="L33" s="5">
        <v>5300.55</v>
      </c>
      <c r="M33" s="5">
        <v>0</v>
      </c>
      <c r="N33" s="5">
        <v>0</v>
      </c>
      <c r="O33" s="5">
        <v>0</v>
      </c>
      <c r="P33" s="5">
        <v>0</v>
      </c>
      <c r="Q33" s="5">
        <v>6360.66</v>
      </c>
      <c r="R33" s="5">
        <v>120852.54</v>
      </c>
      <c r="S33" s="5"/>
      <c r="T33" s="5">
        <v>1</v>
      </c>
      <c r="U33" s="5">
        <v>0</v>
      </c>
      <c r="V33" s="5">
        <v>0</v>
      </c>
      <c r="W33" s="5">
        <f t="shared" si="1"/>
        <v>120852.54</v>
      </c>
      <c r="X33" s="5">
        <f t="shared" si="2"/>
        <v>0</v>
      </c>
      <c r="Y33" s="5">
        <f t="shared" si="3"/>
        <v>0</v>
      </c>
      <c r="Z33" s="5">
        <v>4100.2700000000004</v>
      </c>
      <c r="AA33" s="5">
        <v>4100.2700000000004</v>
      </c>
      <c r="AB33" s="5">
        <v>164.01079999999999</v>
      </c>
      <c r="AC33" s="5">
        <v>0</v>
      </c>
      <c r="AD33" s="5">
        <v>0</v>
      </c>
      <c r="AE33" s="5">
        <v>0</v>
      </c>
      <c r="AF33" s="5">
        <v>0</v>
      </c>
      <c r="AG33" s="5">
        <v>196.81296</v>
      </c>
      <c r="AH33" s="5">
        <v>3739.4462400000002</v>
      </c>
      <c r="AJ33" s="5">
        <v>1</v>
      </c>
      <c r="AK33" s="5">
        <v>0</v>
      </c>
      <c r="AL33" s="5">
        <v>0</v>
      </c>
      <c r="AM33" s="5">
        <f t="shared" si="4"/>
        <v>3739.4462400000002</v>
      </c>
      <c r="AN33" s="5">
        <f t="shared" si="5"/>
        <v>0</v>
      </c>
      <c r="AO33" s="5">
        <f t="shared" si="6"/>
        <v>0</v>
      </c>
      <c r="AP33" s="11">
        <f t="shared" si="0"/>
        <v>3739.4462400000002</v>
      </c>
    </row>
    <row r="34" spans="1:42" ht="18" customHeight="1" x14ac:dyDescent="0.25">
      <c r="A34" s="2" t="s">
        <v>9</v>
      </c>
      <c r="B34" s="2" t="s">
        <v>10</v>
      </c>
      <c r="C34" s="2" t="s">
        <v>34</v>
      </c>
      <c r="D34" s="2" t="s">
        <v>57</v>
      </c>
      <c r="E34" s="2" t="s">
        <v>58</v>
      </c>
      <c r="F34" s="2" t="s">
        <v>61</v>
      </c>
      <c r="G34" s="2" t="s">
        <v>62</v>
      </c>
      <c r="H34" s="2" t="s">
        <v>15</v>
      </c>
      <c r="I34" s="2" t="s">
        <v>16</v>
      </c>
      <c r="J34" s="5">
        <v>343525</v>
      </c>
      <c r="K34" s="5">
        <v>219017</v>
      </c>
      <c r="L34" s="5">
        <v>8760.68</v>
      </c>
      <c r="M34" s="5">
        <v>0</v>
      </c>
      <c r="N34" s="5">
        <v>0</v>
      </c>
      <c r="O34" s="5">
        <v>0</v>
      </c>
      <c r="P34" s="5">
        <v>0</v>
      </c>
      <c r="Q34" s="5">
        <v>16738.216</v>
      </c>
      <c r="R34" s="5">
        <v>318026.10399999999</v>
      </c>
      <c r="S34" s="5"/>
      <c r="T34" s="5">
        <v>1</v>
      </c>
      <c r="U34" s="5">
        <v>0</v>
      </c>
      <c r="V34" s="5">
        <v>0</v>
      </c>
      <c r="W34" s="5">
        <f t="shared" si="1"/>
        <v>318026.10399999999</v>
      </c>
      <c r="X34" s="5">
        <f t="shared" si="2"/>
        <v>0</v>
      </c>
      <c r="Y34" s="5">
        <f t="shared" si="3"/>
        <v>0</v>
      </c>
      <c r="Z34" s="5">
        <v>12456</v>
      </c>
      <c r="AA34" s="5">
        <v>6778</v>
      </c>
      <c r="AB34" s="5">
        <v>271.12</v>
      </c>
      <c r="AC34" s="5">
        <v>0</v>
      </c>
      <c r="AD34" s="5">
        <v>0</v>
      </c>
      <c r="AE34" s="5">
        <v>0</v>
      </c>
      <c r="AF34" s="5">
        <v>0</v>
      </c>
      <c r="AG34" s="5">
        <v>609.24400000000003</v>
      </c>
      <c r="AH34" s="5">
        <v>11575.636</v>
      </c>
      <c r="AJ34" s="5">
        <v>1</v>
      </c>
      <c r="AK34" s="5">
        <v>0</v>
      </c>
      <c r="AL34" s="5">
        <v>0</v>
      </c>
      <c r="AM34" s="5">
        <f t="shared" si="4"/>
        <v>11575.636</v>
      </c>
      <c r="AN34" s="5">
        <f t="shared" si="5"/>
        <v>0</v>
      </c>
      <c r="AO34" s="5">
        <f t="shared" si="6"/>
        <v>0</v>
      </c>
      <c r="AP34" s="11">
        <f t="shared" si="0"/>
        <v>11575.636</v>
      </c>
    </row>
    <row r="35" spans="1:42" ht="18" customHeight="1" x14ac:dyDescent="0.25">
      <c r="A35" s="2" t="s">
        <v>9</v>
      </c>
      <c r="B35" s="2" t="s">
        <v>10</v>
      </c>
      <c r="C35" s="2" t="s">
        <v>34</v>
      </c>
      <c r="D35" s="2" t="s">
        <v>57</v>
      </c>
      <c r="E35" s="2" t="s">
        <v>58</v>
      </c>
      <c r="F35" s="2" t="s">
        <v>63</v>
      </c>
      <c r="G35" s="2" t="s">
        <v>64</v>
      </c>
      <c r="H35" s="2" t="s">
        <v>13</v>
      </c>
      <c r="I35" s="2" t="s">
        <v>14</v>
      </c>
      <c r="J35" s="5">
        <v>138924.31</v>
      </c>
      <c r="K35" s="5">
        <v>138924.31</v>
      </c>
      <c r="L35" s="5">
        <v>5556.9723999999997</v>
      </c>
      <c r="M35" s="5">
        <v>0</v>
      </c>
      <c r="N35" s="5">
        <v>0</v>
      </c>
      <c r="O35" s="5">
        <v>0</v>
      </c>
      <c r="P35" s="5">
        <v>0</v>
      </c>
      <c r="Q35" s="5">
        <v>6668.3668799999996</v>
      </c>
      <c r="R35" s="5">
        <v>126698.97072</v>
      </c>
      <c r="S35" s="5"/>
      <c r="T35" s="5">
        <v>1</v>
      </c>
      <c r="U35" s="5">
        <v>0</v>
      </c>
      <c r="V35" s="5">
        <v>0</v>
      </c>
      <c r="W35" s="5">
        <f t="shared" si="1"/>
        <v>126698.97072</v>
      </c>
      <c r="X35" s="5">
        <f t="shared" si="2"/>
        <v>0</v>
      </c>
      <c r="Y35" s="5">
        <f t="shared" si="3"/>
        <v>0</v>
      </c>
      <c r="Z35" s="5">
        <v>4299.17</v>
      </c>
      <c r="AA35" s="5">
        <v>4299.17</v>
      </c>
      <c r="AB35" s="5">
        <v>171.96680000000001</v>
      </c>
      <c r="AC35" s="5">
        <v>0</v>
      </c>
      <c r="AD35" s="5">
        <v>0</v>
      </c>
      <c r="AE35" s="5">
        <v>0</v>
      </c>
      <c r="AF35" s="5">
        <v>0</v>
      </c>
      <c r="AG35" s="5">
        <v>206.36016000000001</v>
      </c>
      <c r="AH35" s="5">
        <v>3920.8430400000002</v>
      </c>
      <c r="AJ35" s="5">
        <v>1</v>
      </c>
      <c r="AK35" s="5">
        <v>0</v>
      </c>
      <c r="AL35" s="5">
        <v>0</v>
      </c>
      <c r="AM35" s="5">
        <f t="shared" si="4"/>
        <v>3920.8430400000002</v>
      </c>
      <c r="AN35" s="5">
        <f t="shared" si="5"/>
        <v>0</v>
      </c>
      <c r="AO35" s="5">
        <f t="shared" si="6"/>
        <v>0</v>
      </c>
      <c r="AP35" s="11">
        <f t="shared" ref="AP35:AP66" si="7">SUM(AM35:AO35)</f>
        <v>3920.8430400000002</v>
      </c>
    </row>
    <row r="36" spans="1:42" ht="18" customHeight="1" x14ac:dyDescent="0.25">
      <c r="A36" s="2" t="s">
        <v>9</v>
      </c>
      <c r="B36" s="2" t="s">
        <v>10</v>
      </c>
      <c r="C36" s="2" t="s">
        <v>34</v>
      </c>
      <c r="D36" s="2" t="s">
        <v>57</v>
      </c>
      <c r="E36" s="2" t="s">
        <v>58</v>
      </c>
      <c r="F36" s="2" t="s">
        <v>63</v>
      </c>
      <c r="G36" s="2" t="s">
        <v>64</v>
      </c>
      <c r="H36" s="2" t="s">
        <v>15</v>
      </c>
      <c r="I36" s="2" t="s">
        <v>16</v>
      </c>
      <c r="J36" s="5">
        <v>36082.69</v>
      </c>
      <c r="K36" s="5">
        <v>23004.17</v>
      </c>
      <c r="L36" s="5">
        <v>920.16679999999997</v>
      </c>
      <c r="M36" s="5">
        <v>0</v>
      </c>
      <c r="N36" s="5">
        <v>0</v>
      </c>
      <c r="O36" s="5">
        <v>0</v>
      </c>
      <c r="P36" s="5">
        <v>0</v>
      </c>
      <c r="Q36" s="5">
        <v>1758.12616</v>
      </c>
      <c r="R36" s="5">
        <v>33404.397040000003</v>
      </c>
      <c r="S36" s="5"/>
      <c r="T36" s="5">
        <v>1</v>
      </c>
      <c r="U36" s="5">
        <v>0</v>
      </c>
      <c r="V36" s="5">
        <v>0</v>
      </c>
      <c r="W36" s="5">
        <f t="shared" si="1"/>
        <v>33404.397040000003</v>
      </c>
      <c r="X36" s="5">
        <f t="shared" si="2"/>
        <v>0</v>
      </c>
      <c r="Y36" s="5">
        <f t="shared" si="3"/>
        <v>0</v>
      </c>
      <c r="Z36" s="5">
        <v>1308.3599999999999</v>
      </c>
      <c r="AA36" s="5">
        <v>711.93</v>
      </c>
      <c r="AB36" s="5">
        <v>28.4772</v>
      </c>
      <c r="AC36" s="5">
        <v>0</v>
      </c>
      <c r="AD36" s="5">
        <v>0</v>
      </c>
      <c r="AE36" s="5">
        <v>0</v>
      </c>
      <c r="AF36" s="5">
        <v>0</v>
      </c>
      <c r="AG36" s="5">
        <v>63.994140000000002</v>
      </c>
      <c r="AH36" s="5">
        <v>1215.8886600000001</v>
      </c>
      <c r="AJ36" s="5">
        <v>1</v>
      </c>
      <c r="AK36" s="5">
        <v>0</v>
      </c>
      <c r="AL36" s="5">
        <v>0</v>
      </c>
      <c r="AM36" s="5">
        <f t="shared" si="4"/>
        <v>1215.8886600000001</v>
      </c>
      <c r="AN36" s="5">
        <f t="shared" si="5"/>
        <v>0</v>
      </c>
      <c r="AO36" s="5">
        <f t="shared" si="6"/>
        <v>0</v>
      </c>
      <c r="AP36" s="11">
        <f t="shared" si="7"/>
        <v>1215.8886600000001</v>
      </c>
    </row>
    <row r="37" spans="1:42" ht="18" customHeight="1" x14ac:dyDescent="0.25">
      <c r="A37" s="2" t="s">
        <v>9</v>
      </c>
      <c r="B37" s="2" t="s">
        <v>10</v>
      </c>
      <c r="C37" s="2" t="s">
        <v>65</v>
      </c>
      <c r="D37" s="2" t="s">
        <v>39</v>
      </c>
      <c r="E37" s="2" t="s">
        <v>66</v>
      </c>
      <c r="F37" s="2" t="s">
        <v>24</v>
      </c>
      <c r="G37" s="2" t="s">
        <v>67</v>
      </c>
      <c r="H37" s="2" t="s">
        <v>13</v>
      </c>
      <c r="I37" s="2" t="s">
        <v>14</v>
      </c>
      <c r="J37" s="5">
        <v>3605394.36</v>
      </c>
      <c r="K37" s="5">
        <v>3605394.36</v>
      </c>
      <c r="L37" s="5">
        <v>144215.77439999999</v>
      </c>
      <c r="M37" s="5">
        <v>0</v>
      </c>
      <c r="N37" s="5">
        <v>188800.14539872401</v>
      </c>
      <c r="O37" s="5">
        <v>0</v>
      </c>
      <c r="P37" s="5">
        <v>188800.14539872401</v>
      </c>
      <c r="Q37" s="5">
        <v>163618.9220100638</v>
      </c>
      <c r="R37" s="5">
        <v>3108759.5181912123</v>
      </c>
      <c r="S37" s="5"/>
      <c r="T37" s="5">
        <v>1</v>
      </c>
      <c r="U37" s="5">
        <v>0</v>
      </c>
      <c r="V37" s="5">
        <v>0</v>
      </c>
      <c r="W37" s="5">
        <f t="shared" si="1"/>
        <v>3108759.5181912123</v>
      </c>
      <c r="X37" s="5">
        <f t="shared" si="2"/>
        <v>0</v>
      </c>
      <c r="Y37" s="5">
        <f t="shared" si="3"/>
        <v>0</v>
      </c>
      <c r="Z37" s="5">
        <v>111414.91</v>
      </c>
      <c r="AA37" s="5">
        <v>111414.91</v>
      </c>
      <c r="AB37" s="5">
        <v>4456.5964000000004</v>
      </c>
      <c r="AC37" s="5">
        <v>0</v>
      </c>
      <c r="AD37" s="5">
        <v>487.78732073093397</v>
      </c>
      <c r="AE37" s="5">
        <v>0</v>
      </c>
      <c r="AF37" s="5">
        <v>487.78732073093397</v>
      </c>
      <c r="AG37" s="5">
        <v>5323.5263139634526</v>
      </c>
      <c r="AH37" s="5">
        <v>101146.99996530561</v>
      </c>
      <c r="AJ37" s="5">
        <v>1</v>
      </c>
      <c r="AK37" s="5">
        <v>0</v>
      </c>
      <c r="AL37" s="5">
        <v>0</v>
      </c>
      <c r="AM37" s="5">
        <f t="shared" si="4"/>
        <v>101146.99996530561</v>
      </c>
      <c r="AN37" s="5">
        <f t="shared" si="5"/>
        <v>0</v>
      </c>
      <c r="AO37" s="5">
        <f t="shared" si="6"/>
        <v>0</v>
      </c>
      <c r="AP37" s="11">
        <f t="shared" si="7"/>
        <v>101146.99996530561</v>
      </c>
    </row>
    <row r="38" spans="1:42" ht="18" customHeight="1" x14ac:dyDescent="0.25">
      <c r="A38" s="2" t="s">
        <v>9</v>
      </c>
      <c r="B38" s="2" t="s">
        <v>10</v>
      </c>
      <c r="C38" s="2" t="s">
        <v>65</v>
      </c>
      <c r="D38" s="2" t="s">
        <v>39</v>
      </c>
      <c r="E38" s="2" t="s">
        <v>66</v>
      </c>
      <c r="F38" s="2" t="s">
        <v>24</v>
      </c>
      <c r="G38" s="2" t="s">
        <v>67</v>
      </c>
      <c r="H38" s="2" t="s">
        <v>15</v>
      </c>
      <c r="I38" s="2" t="s">
        <v>16</v>
      </c>
      <c r="J38" s="5">
        <v>4403209.5199999996</v>
      </c>
      <c r="K38" s="5">
        <v>2466085.23</v>
      </c>
      <c r="L38" s="5">
        <v>98643.409199999995</v>
      </c>
      <c r="M38" s="5">
        <v>0</v>
      </c>
      <c r="N38" s="5">
        <v>186580.24727577501</v>
      </c>
      <c r="O38" s="5">
        <v>316216.32098838099</v>
      </c>
      <c r="P38" s="5">
        <v>502796.568264156</v>
      </c>
      <c r="Q38" s="5">
        <v>190088.47712679219</v>
      </c>
      <c r="R38" s="5">
        <v>3611681.0654090517</v>
      </c>
      <c r="S38" s="5"/>
      <c r="T38" s="5">
        <v>1</v>
      </c>
      <c r="U38" s="5">
        <v>0</v>
      </c>
      <c r="V38" s="5">
        <v>0</v>
      </c>
      <c r="W38" s="5">
        <f t="shared" si="1"/>
        <v>3611681.0654090517</v>
      </c>
      <c r="X38" s="5">
        <f t="shared" si="2"/>
        <v>0</v>
      </c>
      <c r="Y38" s="5">
        <f t="shared" si="3"/>
        <v>0</v>
      </c>
      <c r="Z38" s="5">
        <v>159703.79999999999</v>
      </c>
      <c r="AA38" s="5">
        <v>76222.520000000091</v>
      </c>
      <c r="AB38" s="5">
        <v>3048.900800000004</v>
      </c>
      <c r="AC38" s="5">
        <v>0</v>
      </c>
      <c r="AD38" s="5">
        <v>0</v>
      </c>
      <c r="AE38" s="5">
        <v>13637.7869504931</v>
      </c>
      <c r="AF38" s="5">
        <v>13637.7869504931</v>
      </c>
      <c r="AG38" s="5">
        <v>7150.855612475345</v>
      </c>
      <c r="AH38" s="5">
        <v>135866.25663703153</v>
      </c>
      <c r="AJ38" s="5">
        <v>1</v>
      </c>
      <c r="AK38" s="5">
        <v>0</v>
      </c>
      <c r="AL38" s="5">
        <v>0</v>
      </c>
      <c r="AM38" s="5">
        <f t="shared" si="4"/>
        <v>135866.25663703153</v>
      </c>
      <c r="AN38" s="5">
        <f t="shared" si="5"/>
        <v>0</v>
      </c>
      <c r="AO38" s="5">
        <f t="shared" si="6"/>
        <v>0</v>
      </c>
      <c r="AP38" s="11">
        <f t="shared" si="7"/>
        <v>135866.25663703153</v>
      </c>
    </row>
    <row r="39" spans="1:42" ht="18" customHeight="1" x14ac:dyDescent="0.25">
      <c r="A39" s="2" t="s">
        <v>9</v>
      </c>
      <c r="B39" s="2" t="s">
        <v>10</v>
      </c>
      <c r="C39" s="2" t="s">
        <v>68</v>
      </c>
      <c r="D39" s="2" t="s">
        <v>48</v>
      </c>
      <c r="E39" s="2" t="s">
        <v>69</v>
      </c>
      <c r="F39" s="2" t="s">
        <v>28</v>
      </c>
      <c r="G39" s="2" t="s">
        <v>70</v>
      </c>
      <c r="H39" s="2" t="s">
        <v>13</v>
      </c>
      <c r="I39" s="2" t="s">
        <v>14</v>
      </c>
      <c r="J39" s="5">
        <v>1324026</v>
      </c>
      <c r="K39" s="5">
        <v>1324026</v>
      </c>
      <c r="L39" s="5">
        <v>52961.04</v>
      </c>
      <c r="M39" s="5">
        <v>0</v>
      </c>
      <c r="N39" s="5">
        <v>88864.312834259108</v>
      </c>
      <c r="O39" s="5">
        <v>0</v>
      </c>
      <c r="P39" s="5">
        <v>88864.312834259108</v>
      </c>
      <c r="Q39" s="5">
        <v>59110.032358287041</v>
      </c>
      <c r="R39" s="5">
        <v>1123090.6148074539</v>
      </c>
      <c r="S39" s="5"/>
      <c r="T39" s="5">
        <v>1</v>
      </c>
      <c r="U39" s="5">
        <v>0</v>
      </c>
      <c r="V39" s="5">
        <v>0</v>
      </c>
      <c r="W39" s="5">
        <f t="shared" si="1"/>
        <v>1123090.6148074539</v>
      </c>
      <c r="X39" s="5">
        <f t="shared" si="2"/>
        <v>0</v>
      </c>
      <c r="Y39" s="5">
        <f t="shared" si="3"/>
        <v>0</v>
      </c>
      <c r="Z39" s="5">
        <v>40973</v>
      </c>
      <c r="AA39" s="5">
        <v>40973</v>
      </c>
      <c r="AB39" s="5">
        <v>1638.92</v>
      </c>
      <c r="AC39" s="5">
        <v>0</v>
      </c>
      <c r="AD39" s="5">
        <v>1433.1524925695301</v>
      </c>
      <c r="AE39" s="5">
        <v>0</v>
      </c>
      <c r="AF39" s="5">
        <v>1433.1524925695301</v>
      </c>
      <c r="AG39" s="5">
        <v>1895.0463753715235</v>
      </c>
      <c r="AH39" s="5">
        <v>36005.881132058945</v>
      </c>
      <c r="AJ39" s="5">
        <v>1</v>
      </c>
      <c r="AK39" s="5">
        <v>0</v>
      </c>
      <c r="AL39" s="5">
        <v>0</v>
      </c>
      <c r="AM39" s="5">
        <f t="shared" si="4"/>
        <v>36005.881132058945</v>
      </c>
      <c r="AN39" s="5">
        <f t="shared" si="5"/>
        <v>0</v>
      </c>
      <c r="AO39" s="5">
        <f t="shared" si="6"/>
        <v>0</v>
      </c>
      <c r="AP39" s="11">
        <f t="shared" si="7"/>
        <v>36005.881132058945</v>
      </c>
    </row>
    <row r="40" spans="1:42" ht="18" customHeight="1" x14ac:dyDescent="0.25">
      <c r="A40" s="2" t="s">
        <v>9</v>
      </c>
      <c r="B40" s="2" t="s">
        <v>10</v>
      </c>
      <c r="C40" s="2" t="s">
        <v>68</v>
      </c>
      <c r="D40" s="2" t="s">
        <v>48</v>
      </c>
      <c r="E40" s="2" t="s">
        <v>69</v>
      </c>
      <c r="F40" s="2" t="s">
        <v>28</v>
      </c>
      <c r="G40" s="2" t="s">
        <v>70</v>
      </c>
      <c r="H40" s="2" t="s">
        <v>15</v>
      </c>
      <c r="I40" s="2" t="s">
        <v>16</v>
      </c>
      <c r="J40" s="5">
        <v>3912442</v>
      </c>
      <c r="K40" s="5">
        <v>2669760</v>
      </c>
      <c r="L40" s="5">
        <v>106790.39999999999</v>
      </c>
      <c r="M40" s="5">
        <v>55925.928286852599</v>
      </c>
      <c r="N40" s="5">
        <v>75656</v>
      </c>
      <c r="O40" s="5">
        <v>312542</v>
      </c>
      <c r="P40" s="5">
        <v>444123.92828685301</v>
      </c>
      <c r="Q40" s="5">
        <v>168076.38358565737</v>
      </c>
      <c r="R40" s="5">
        <v>3193451.2881274899</v>
      </c>
      <c r="S40" s="5"/>
      <c r="T40" s="5">
        <v>1</v>
      </c>
      <c r="U40" s="5">
        <v>0</v>
      </c>
      <c r="V40" s="5">
        <v>0</v>
      </c>
      <c r="W40" s="5">
        <f t="shared" si="1"/>
        <v>3193451.2881274899</v>
      </c>
      <c r="X40" s="5">
        <f t="shared" si="2"/>
        <v>0</v>
      </c>
      <c r="Y40" s="5">
        <f t="shared" si="3"/>
        <v>0</v>
      </c>
      <c r="Z40" s="5">
        <v>141755</v>
      </c>
      <c r="AA40" s="5">
        <v>82535</v>
      </c>
      <c r="AB40" s="5">
        <v>3301.4</v>
      </c>
      <c r="AC40" s="5">
        <v>2029.6350597609601</v>
      </c>
      <c r="AD40" s="5">
        <v>0</v>
      </c>
      <c r="AE40" s="5">
        <v>14910</v>
      </c>
      <c r="AF40" s="5">
        <v>16939.635059761</v>
      </c>
      <c r="AG40" s="5">
        <v>6075.6982470119492</v>
      </c>
      <c r="AH40" s="5">
        <v>115438.26669322705</v>
      </c>
      <c r="AJ40" s="5">
        <v>1</v>
      </c>
      <c r="AK40" s="5">
        <v>0</v>
      </c>
      <c r="AL40" s="5">
        <v>0</v>
      </c>
      <c r="AM40" s="5">
        <f t="shared" si="4"/>
        <v>115438.26669322705</v>
      </c>
      <c r="AN40" s="5">
        <f t="shared" si="5"/>
        <v>0</v>
      </c>
      <c r="AO40" s="5">
        <f t="shared" si="6"/>
        <v>0</v>
      </c>
      <c r="AP40" s="11">
        <f t="shared" si="7"/>
        <v>115438.26669322705</v>
      </c>
    </row>
    <row r="41" spans="1:42" ht="18" customHeight="1" x14ac:dyDescent="0.25">
      <c r="A41" s="2" t="s">
        <v>9</v>
      </c>
      <c r="B41" s="2" t="s">
        <v>10</v>
      </c>
      <c r="C41" s="2" t="s">
        <v>68</v>
      </c>
      <c r="D41" s="2" t="s">
        <v>48</v>
      </c>
      <c r="E41" s="2" t="s">
        <v>69</v>
      </c>
      <c r="F41" s="2" t="s">
        <v>43</v>
      </c>
      <c r="G41" s="2" t="s">
        <v>71</v>
      </c>
      <c r="H41" s="2" t="s">
        <v>13</v>
      </c>
      <c r="I41" s="2" t="s">
        <v>14</v>
      </c>
      <c r="J41" s="5">
        <v>1249744.68</v>
      </c>
      <c r="K41" s="5">
        <v>1249744.68</v>
      </c>
      <c r="L41" s="5">
        <v>49989.787199999999</v>
      </c>
      <c r="M41" s="5">
        <v>0</v>
      </c>
      <c r="N41" s="5">
        <v>108268.656385116</v>
      </c>
      <c r="O41" s="5">
        <v>0</v>
      </c>
      <c r="P41" s="5">
        <v>108268.656385116</v>
      </c>
      <c r="Q41" s="5">
        <v>54574.311820744195</v>
      </c>
      <c r="R41" s="5">
        <v>1036911.9245941398</v>
      </c>
      <c r="S41" s="5"/>
      <c r="T41" s="5">
        <v>1</v>
      </c>
      <c r="U41" s="5">
        <v>0</v>
      </c>
      <c r="V41" s="5">
        <v>0</v>
      </c>
      <c r="W41" s="5">
        <f t="shared" si="1"/>
        <v>1036911.9245941398</v>
      </c>
      <c r="X41" s="5">
        <f t="shared" si="2"/>
        <v>0</v>
      </c>
      <c r="Y41" s="5">
        <f t="shared" si="3"/>
        <v>0</v>
      </c>
      <c r="Z41" s="5">
        <v>38220.31</v>
      </c>
      <c r="AA41" s="5">
        <v>38220.31</v>
      </c>
      <c r="AB41" s="5">
        <v>1528.8124</v>
      </c>
      <c r="AC41" s="5">
        <v>0</v>
      </c>
      <c r="AD41" s="5">
        <v>1088.0293486355599</v>
      </c>
      <c r="AE41" s="5">
        <v>0</v>
      </c>
      <c r="AF41" s="5">
        <v>1088.0293486355599</v>
      </c>
      <c r="AG41" s="5">
        <v>1780.1734125682219</v>
      </c>
      <c r="AH41" s="5">
        <v>33823.294838796217</v>
      </c>
      <c r="AJ41" s="5">
        <v>1</v>
      </c>
      <c r="AK41" s="5">
        <v>0</v>
      </c>
      <c r="AL41" s="5">
        <v>0</v>
      </c>
      <c r="AM41" s="5">
        <f t="shared" si="4"/>
        <v>33823.294838796217</v>
      </c>
      <c r="AN41" s="5">
        <f t="shared" si="5"/>
        <v>0</v>
      </c>
      <c r="AO41" s="5">
        <f t="shared" si="6"/>
        <v>0</v>
      </c>
      <c r="AP41" s="11">
        <f t="shared" si="7"/>
        <v>33823.294838796217</v>
      </c>
    </row>
    <row r="42" spans="1:42" ht="18" customHeight="1" x14ac:dyDescent="0.25">
      <c r="A42" s="2" t="s">
        <v>9</v>
      </c>
      <c r="B42" s="2" t="s">
        <v>10</v>
      </c>
      <c r="C42" s="2" t="s">
        <v>68</v>
      </c>
      <c r="D42" s="2" t="s">
        <v>48</v>
      </c>
      <c r="E42" s="2" t="s">
        <v>69</v>
      </c>
      <c r="F42" s="2" t="s">
        <v>43</v>
      </c>
      <c r="G42" s="2" t="s">
        <v>71</v>
      </c>
      <c r="H42" s="2" t="s">
        <v>15</v>
      </c>
      <c r="I42" s="2" t="s">
        <v>16</v>
      </c>
      <c r="J42" s="5">
        <v>1708773.29</v>
      </c>
      <c r="K42" s="5">
        <v>1165838.71</v>
      </c>
      <c r="L42" s="5">
        <v>46633.5484</v>
      </c>
      <c r="M42" s="5">
        <v>0</v>
      </c>
      <c r="N42" s="5">
        <v>322253.158280865</v>
      </c>
      <c r="O42" s="5">
        <v>218687.429254302</v>
      </c>
      <c r="P42" s="5">
        <v>540940.587535167</v>
      </c>
      <c r="Q42" s="5">
        <v>56059.957703241649</v>
      </c>
      <c r="R42" s="5">
        <v>1065139.1963615913</v>
      </c>
      <c r="S42" s="5"/>
      <c r="T42" s="5">
        <v>1</v>
      </c>
      <c r="U42" s="5">
        <v>0</v>
      </c>
      <c r="V42" s="5">
        <v>0</v>
      </c>
      <c r="W42" s="5">
        <f t="shared" si="1"/>
        <v>1065139.1963615913</v>
      </c>
      <c r="X42" s="5">
        <f t="shared" si="2"/>
        <v>0</v>
      </c>
      <c r="Y42" s="5">
        <f t="shared" si="3"/>
        <v>0</v>
      </c>
      <c r="Z42" s="5">
        <v>61680.71</v>
      </c>
      <c r="AA42" s="5">
        <v>35909.29</v>
      </c>
      <c r="AB42" s="5">
        <v>1436.3715999999999</v>
      </c>
      <c r="AC42" s="5">
        <v>0</v>
      </c>
      <c r="AD42" s="5">
        <v>844.22870944076396</v>
      </c>
      <c r="AE42" s="5">
        <v>10428.5850860421</v>
      </c>
      <c r="AF42" s="5">
        <v>11272.8137954828</v>
      </c>
      <c r="AG42" s="5">
        <v>2448.5762302258599</v>
      </c>
      <c r="AH42" s="5">
        <v>46522.948374291336</v>
      </c>
      <c r="AJ42" s="5">
        <v>1</v>
      </c>
      <c r="AK42" s="5">
        <v>0</v>
      </c>
      <c r="AL42" s="5">
        <v>0</v>
      </c>
      <c r="AM42" s="5">
        <f t="shared" si="4"/>
        <v>46522.948374291336</v>
      </c>
      <c r="AN42" s="5">
        <f t="shared" si="5"/>
        <v>0</v>
      </c>
      <c r="AO42" s="5">
        <f t="shared" si="6"/>
        <v>0</v>
      </c>
      <c r="AP42" s="11">
        <f t="shared" si="7"/>
        <v>46522.948374291336</v>
      </c>
    </row>
    <row r="43" spans="1:42" ht="18" customHeight="1" x14ac:dyDescent="0.25">
      <c r="A43" s="2" t="s">
        <v>9</v>
      </c>
      <c r="B43" s="2" t="s">
        <v>10</v>
      </c>
      <c r="C43" s="2" t="s">
        <v>55</v>
      </c>
      <c r="D43" s="2" t="s">
        <v>72</v>
      </c>
      <c r="E43" s="2" t="s">
        <v>73</v>
      </c>
      <c r="F43" s="2" t="s">
        <v>51</v>
      </c>
      <c r="G43" s="2" t="s">
        <v>73</v>
      </c>
      <c r="H43" s="2" t="s">
        <v>13</v>
      </c>
      <c r="I43" s="2" t="s">
        <v>14</v>
      </c>
      <c r="J43" s="5">
        <v>10532493.029999999</v>
      </c>
      <c r="K43" s="5">
        <v>10532493.029999999</v>
      </c>
      <c r="L43" s="5">
        <v>421299.72120000003</v>
      </c>
      <c r="M43" s="5">
        <v>39716</v>
      </c>
      <c r="N43" s="5">
        <v>93302.25562118899</v>
      </c>
      <c r="O43" s="5">
        <v>0</v>
      </c>
      <c r="P43" s="5">
        <v>133018.25562118899</v>
      </c>
      <c r="Q43" s="5">
        <v>498908.75265894056</v>
      </c>
      <c r="R43" s="5">
        <v>9479266.3005198706</v>
      </c>
      <c r="S43" s="5"/>
      <c r="T43" s="5">
        <v>1</v>
      </c>
      <c r="U43" s="5">
        <v>0</v>
      </c>
      <c r="V43" s="5">
        <v>0</v>
      </c>
      <c r="W43" s="5">
        <f t="shared" si="1"/>
        <v>9479266.3005198706</v>
      </c>
      <c r="X43" s="5">
        <f t="shared" si="2"/>
        <v>0</v>
      </c>
      <c r="Y43" s="5">
        <f t="shared" si="3"/>
        <v>0</v>
      </c>
      <c r="Z43" s="5">
        <v>552962.89</v>
      </c>
      <c r="AA43" s="5">
        <v>552962.89</v>
      </c>
      <c r="AB43" s="5">
        <v>22118.515599999999</v>
      </c>
      <c r="AC43" s="5">
        <v>0</v>
      </c>
      <c r="AD43" s="5">
        <v>2337.1510575457301</v>
      </c>
      <c r="AE43" s="5">
        <v>0</v>
      </c>
      <c r="AF43" s="5">
        <v>2337.1510575457301</v>
      </c>
      <c r="AG43" s="5">
        <v>26425.361167122715</v>
      </c>
      <c r="AH43" s="5">
        <v>502081.86217533151</v>
      </c>
      <c r="AJ43" s="5">
        <v>1</v>
      </c>
      <c r="AK43" s="5">
        <v>0</v>
      </c>
      <c r="AL43" s="5">
        <v>0</v>
      </c>
      <c r="AM43" s="5">
        <f t="shared" si="4"/>
        <v>502081.86217533151</v>
      </c>
      <c r="AN43" s="5">
        <f t="shared" si="5"/>
        <v>0</v>
      </c>
      <c r="AO43" s="5">
        <f t="shared" si="6"/>
        <v>0</v>
      </c>
      <c r="AP43" s="11">
        <f t="shared" si="7"/>
        <v>502081.86217533151</v>
      </c>
    </row>
    <row r="44" spans="1:42" ht="18" customHeight="1" x14ac:dyDescent="0.25">
      <c r="A44" s="2" t="s">
        <v>9</v>
      </c>
      <c r="B44" s="2" t="s">
        <v>10</v>
      </c>
      <c r="C44" s="2" t="s">
        <v>55</v>
      </c>
      <c r="D44" s="2" t="s">
        <v>72</v>
      </c>
      <c r="E44" s="2" t="s">
        <v>73</v>
      </c>
      <c r="F44" s="2" t="s">
        <v>51</v>
      </c>
      <c r="G44" s="2" t="s">
        <v>73</v>
      </c>
      <c r="H44" s="2" t="s">
        <v>15</v>
      </c>
      <c r="I44" s="2" t="s">
        <v>16</v>
      </c>
      <c r="J44" s="5">
        <v>6541312.0899999999</v>
      </c>
      <c r="K44" s="5">
        <v>4505163.01</v>
      </c>
      <c r="L44" s="5">
        <v>180206.52040000001</v>
      </c>
      <c r="M44" s="5">
        <v>61714</v>
      </c>
      <c r="N44" s="5">
        <v>59023.782774390202</v>
      </c>
      <c r="O44" s="5">
        <v>514263.14387904503</v>
      </c>
      <c r="P44" s="5">
        <v>635000.92665343604</v>
      </c>
      <c r="Q44" s="5">
        <v>286305.23214732821</v>
      </c>
      <c r="R44" s="5">
        <v>5439799.410799236</v>
      </c>
      <c r="S44" s="5"/>
      <c r="T44" s="5">
        <v>1</v>
      </c>
      <c r="U44" s="5">
        <v>0</v>
      </c>
      <c r="V44" s="5">
        <v>0</v>
      </c>
      <c r="W44" s="5">
        <f t="shared" si="1"/>
        <v>5439799.410799236</v>
      </c>
      <c r="X44" s="5">
        <f t="shared" si="2"/>
        <v>0</v>
      </c>
      <c r="Y44" s="5">
        <f t="shared" si="3"/>
        <v>0</v>
      </c>
      <c r="Z44" s="5">
        <v>201225.94</v>
      </c>
      <c r="AA44" s="5">
        <v>235870</v>
      </c>
      <c r="AB44" s="5">
        <v>9434.7999999999993</v>
      </c>
      <c r="AC44" s="5">
        <v>0</v>
      </c>
      <c r="AD44" s="5">
        <v>2077.4676067073201</v>
      </c>
      <c r="AE44" s="5">
        <v>0</v>
      </c>
      <c r="AF44" s="5">
        <v>2077.4676067073201</v>
      </c>
      <c r="AG44" s="5">
        <v>9485.6836196646345</v>
      </c>
      <c r="AH44" s="5">
        <v>180227.98877362805</v>
      </c>
      <c r="AJ44" s="5">
        <v>1</v>
      </c>
      <c r="AK44" s="5">
        <v>0</v>
      </c>
      <c r="AL44" s="5">
        <v>0</v>
      </c>
      <c r="AM44" s="5">
        <f t="shared" si="4"/>
        <v>180227.98877362805</v>
      </c>
      <c r="AN44" s="5">
        <f t="shared" si="5"/>
        <v>0</v>
      </c>
      <c r="AO44" s="5">
        <f t="shared" si="6"/>
        <v>0</v>
      </c>
      <c r="AP44" s="11">
        <f t="shared" si="7"/>
        <v>180227.98877362805</v>
      </c>
    </row>
    <row r="45" spans="1:42" ht="18" customHeight="1" x14ac:dyDescent="0.25">
      <c r="A45" s="2" t="s">
        <v>9</v>
      </c>
      <c r="B45" s="2" t="s">
        <v>10</v>
      </c>
      <c r="C45" s="2" t="s">
        <v>74</v>
      </c>
      <c r="D45" s="2" t="s">
        <v>41</v>
      </c>
      <c r="E45" s="2" t="s">
        <v>75</v>
      </c>
      <c r="F45" s="2" t="s">
        <v>76</v>
      </c>
      <c r="G45" s="2" t="s">
        <v>77</v>
      </c>
      <c r="H45" s="2" t="s">
        <v>13</v>
      </c>
      <c r="I45" s="2" t="s">
        <v>14</v>
      </c>
      <c r="J45" s="5">
        <v>85959.16</v>
      </c>
      <c r="K45" s="5">
        <v>85959.16</v>
      </c>
      <c r="L45" s="5">
        <v>3438.3663999999999</v>
      </c>
      <c r="M45" s="5">
        <v>0</v>
      </c>
      <c r="N45" s="5">
        <v>0</v>
      </c>
      <c r="O45" s="5">
        <v>0</v>
      </c>
      <c r="P45" s="5">
        <v>0</v>
      </c>
      <c r="Q45" s="5">
        <v>4126.0396799999999</v>
      </c>
      <c r="R45" s="5">
        <v>78394.753920000003</v>
      </c>
      <c r="S45" s="5"/>
      <c r="T45" s="5">
        <v>1</v>
      </c>
      <c r="U45" s="5">
        <v>0</v>
      </c>
      <c r="V45" s="5">
        <v>0</v>
      </c>
      <c r="W45" s="5">
        <f t="shared" si="1"/>
        <v>78394.753920000003</v>
      </c>
      <c r="X45" s="5">
        <f t="shared" si="2"/>
        <v>0</v>
      </c>
      <c r="Y45" s="5">
        <f t="shared" si="3"/>
        <v>0</v>
      </c>
      <c r="Z45" s="5">
        <v>2633.85</v>
      </c>
      <c r="AA45" s="5">
        <v>2633.85</v>
      </c>
      <c r="AB45" s="5">
        <v>105.354</v>
      </c>
      <c r="AC45" s="5">
        <v>0</v>
      </c>
      <c r="AD45" s="5">
        <v>0</v>
      </c>
      <c r="AE45" s="5">
        <v>0</v>
      </c>
      <c r="AF45" s="5">
        <v>0</v>
      </c>
      <c r="AG45" s="5">
        <v>126.4248</v>
      </c>
      <c r="AH45" s="5">
        <v>2402.0711999999999</v>
      </c>
      <c r="AJ45" s="5">
        <v>1</v>
      </c>
      <c r="AK45" s="5">
        <v>0</v>
      </c>
      <c r="AL45" s="5">
        <v>0</v>
      </c>
      <c r="AM45" s="5">
        <f t="shared" si="4"/>
        <v>2402.0711999999999</v>
      </c>
      <c r="AN45" s="5">
        <f t="shared" si="5"/>
        <v>0</v>
      </c>
      <c r="AO45" s="5">
        <f t="shared" si="6"/>
        <v>0</v>
      </c>
      <c r="AP45" s="11">
        <f t="shared" si="7"/>
        <v>2402.0711999999999</v>
      </c>
    </row>
    <row r="46" spans="1:42" ht="18" customHeight="1" x14ac:dyDescent="0.25">
      <c r="A46" s="2" t="s">
        <v>9</v>
      </c>
      <c r="B46" s="2" t="s">
        <v>10</v>
      </c>
      <c r="C46" s="2" t="s">
        <v>74</v>
      </c>
      <c r="D46" s="2" t="s">
        <v>41</v>
      </c>
      <c r="E46" s="2" t="s">
        <v>75</v>
      </c>
      <c r="F46" s="2" t="s">
        <v>76</v>
      </c>
      <c r="G46" s="2" t="s">
        <v>77</v>
      </c>
      <c r="H46" s="2" t="s">
        <v>15</v>
      </c>
      <c r="I46" s="2" t="s">
        <v>16</v>
      </c>
      <c r="J46" s="5">
        <v>1344800</v>
      </c>
      <c r="K46" s="5">
        <v>694080</v>
      </c>
      <c r="L46" s="5">
        <v>27763.200000000001</v>
      </c>
      <c r="M46" s="5">
        <v>90578.090894081906</v>
      </c>
      <c r="N46" s="5">
        <v>0</v>
      </c>
      <c r="O46" s="5">
        <v>0</v>
      </c>
      <c r="P46" s="5">
        <v>90578.090894081906</v>
      </c>
      <c r="Q46" s="5">
        <v>61322.935455295905</v>
      </c>
      <c r="R46" s="5">
        <v>1165135.7736506222</v>
      </c>
      <c r="S46" s="5"/>
      <c r="T46" s="5">
        <v>1</v>
      </c>
      <c r="U46" s="5">
        <v>0</v>
      </c>
      <c r="V46" s="5">
        <v>0</v>
      </c>
      <c r="W46" s="5">
        <f t="shared" si="1"/>
        <v>1165135.7736506222</v>
      </c>
      <c r="X46" s="5">
        <f t="shared" si="2"/>
        <v>0</v>
      </c>
      <c r="Y46" s="5">
        <f t="shared" si="3"/>
        <v>0</v>
      </c>
      <c r="Z46" s="5">
        <v>48760</v>
      </c>
      <c r="AA46" s="5">
        <v>21480</v>
      </c>
      <c r="AB46" s="5">
        <v>859.2</v>
      </c>
      <c r="AC46" s="5">
        <v>3285.5193450212496</v>
      </c>
      <c r="AD46" s="5">
        <v>0</v>
      </c>
      <c r="AE46" s="5">
        <v>0</v>
      </c>
      <c r="AF46" s="5">
        <v>3285.5193450212496</v>
      </c>
      <c r="AG46" s="5">
        <v>2230.7640327489376</v>
      </c>
      <c r="AH46" s="5">
        <v>42384.516622229814</v>
      </c>
      <c r="AJ46" s="5">
        <v>1</v>
      </c>
      <c r="AK46" s="5">
        <v>0</v>
      </c>
      <c r="AL46" s="5">
        <v>0</v>
      </c>
      <c r="AM46" s="5">
        <f t="shared" si="4"/>
        <v>42384.516622229814</v>
      </c>
      <c r="AN46" s="5">
        <f t="shared" si="5"/>
        <v>0</v>
      </c>
      <c r="AO46" s="5">
        <f t="shared" si="6"/>
        <v>0</v>
      </c>
      <c r="AP46" s="11">
        <f t="shared" si="7"/>
        <v>42384.516622229814</v>
      </c>
    </row>
    <row r="47" spans="1:42" ht="18" customHeight="1" x14ac:dyDescent="0.25">
      <c r="A47" s="2" t="s">
        <v>9</v>
      </c>
      <c r="B47" s="2" t="s">
        <v>10</v>
      </c>
      <c r="C47" s="2" t="s">
        <v>74</v>
      </c>
      <c r="D47" s="2" t="s">
        <v>41</v>
      </c>
      <c r="E47" s="2" t="s">
        <v>75</v>
      </c>
      <c r="F47" s="2" t="s">
        <v>74</v>
      </c>
      <c r="G47" s="2" t="s">
        <v>78</v>
      </c>
      <c r="H47" s="2" t="s">
        <v>13</v>
      </c>
      <c r="I47" s="2" t="s">
        <v>14</v>
      </c>
      <c r="J47" s="5">
        <v>13219.91</v>
      </c>
      <c r="K47" s="5">
        <v>13219.91</v>
      </c>
      <c r="L47" s="5">
        <v>528.79639999999995</v>
      </c>
      <c r="M47" s="5">
        <v>0</v>
      </c>
      <c r="N47" s="5">
        <v>11568</v>
      </c>
      <c r="O47" s="5">
        <v>0</v>
      </c>
      <c r="P47" s="5">
        <v>11568</v>
      </c>
      <c r="Q47" s="5">
        <v>56.155679999999997</v>
      </c>
      <c r="R47" s="5">
        <v>1066.9579200000001</v>
      </c>
      <c r="S47" s="5"/>
      <c r="T47" s="5">
        <v>1</v>
      </c>
      <c r="U47" s="5">
        <v>0</v>
      </c>
      <c r="V47" s="5">
        <v>0</v>
      </c>
      <c r="W47" s="5">
        <f t="shared" si="1"/>
        <v>1066.9579200000001</v>
      </c>
      <c r="X47" s="5">
        <f t="shared" si="2"/>
        <v>0</v>
      </c>
      <c r="Y47" s="5">
        <f t="shared" si="3"/>
        <v>0</v>
      </c>
      <c r="Z47" s="5">
        <v>409.12</v>
      </c>
      <c r="AA47" s="5">
        <v>409.12</v>
      </c>
      <c r="AB47" s="5">
        <v>16.364799999999999</v>
      </c>
      <c r="AC47" s="5">
        <v>0</v>
      </c>
      <c r="AD47" s="5">
        <v>0</v>
      </c>
      <c r="AE47" s="5">
        <v>0</v>
      </c>
      <c r="AF47" s="5">
        <v>0</v>
      </c>
      <c r="AG47" s="5">
        <v>19.63776</v>
      </c>
      <c r="AH47" s="5">
        <v>373.11743999999999</v>
      </c>
      <c r="AJ47" s="5">
        <v>1</v>
      </c>
      <c r="AK47" s="5">
        <v>0</v>
      </c>
      <c r="AL47" s="5">
        <v>0</v>
      </c>
      <c r="AM47" s="5">
        <f t="shared" si="4"/>
        <v>373.11743999999999</v>
      </c>
      <c r="AN47" s="5">
        <f t="shared" si="5"/>
        <v>0</v>
      </c>
      <c r="AO47" s="5">
        <f t="shared" si="6"/>
        <v>0</v>
      </c>
      <c r="AP47" s="11">
        <f t="shared" si="7"/>
        <v>373.11743999999999</v>
      </c>
    </row>
    <row r="48" spans="1:42" ht="18" customHeight="1" x14ac:dyDescent="0.25">
      <c r="A48" s="2" t="s">
        <v>9</v>
      </c>
      <c r="B48" s="2" t="s">
        <v>10</v>
      </c>
      <c r="C48" s="2" t="s">
        <v>74</v>
      </c>
      <c r="D48" s="2" t="s">
        <v>41</v>
      </c>
      <c r="E48" s="2" t="s">
        <v>75</v>
      </c>
      <c r="F48" s="2" t="s">
        <v>74</v>
      </c>
      <c r="G48" s="2" t="s">
        <v>78</v>
      </c>
      <c r="H48" s="2" t="s">
        <v>15</v>
      </c>
      <c r="I48" s="2" t="s">
        <v>16</v>
      </c>
      <c r="J48" s="5">
        <v>550729</v>
      </c>
      <c r="K48" s="5">
        <v>284229.46000000002</v>
      </c>
      <c r="L48" s="5">
        <v>11369.178400000001</v>
      </c>
      <c r="M48" s="5">
        <v>14558.199185903599</v>
      </c>
      <c r="N48" s="5">
        <v>5784</v>
      </c>
      <c r="O48" s="5">
        <v>27113</v>
      </c>
      <c r="P48" s="5">
        <v>47455.199185903606</v>
      </c>
      <c r="Q48" s="5">
        <v>24595.231120704822</v>
      </c>
      <c r="R48" s="5">
        <v>467309.39129339153</v>
      </c>
      <c r="S48" s="5"/>
      <c r="T48" s="5">
        <v>1</v>
      </c>
      <c r="U48" s="5">
        <v>0</v>
      </c>
      <c r="V48" s="5">
        <v>0</v>
      </c>
      <c r="W48" s="5">
        <f t="shared" si="1"/>
        <v>467309.39129339153</v>
      </c>
      <c r="X48" s="5">
        <f t="shared" si="2"/>
        <v>0</v>
      </c>
      <c r="Y48" s="5">
        <f t="shared" si="3"/>
        <v>0</v>
      </c>
      <c r="Z48" s="5">
        <v>19969.04</v>
      </c>
      <c r="AA48" s="5">
        <v>8796.1299999999992</v>
      </c>
      <c r="AB48" s="5">
        <v>351.84519999999998</v>
      </c>
      <c r="AC48" s="5">
        <v>528.70407274941397</v>
      </c>
      <c r="AD48" s="5">
        <v>0</v>
      </c>
      <c r="AE48" s="5">
        <v>1136</v>
      </c>
      <c r="AF48" s="5">
        <v>1664.70407274941</v>
      </c>
      <c r="AG48" s="5">
        <v>897.62453636252951</v>
      </c>
      <c r="AH48" s="5">
        <v>17054.86619088806</v>
      </c>
      <c r="AJ48" s="5">
        <v>1</v>
      </c>
      <c r="AK48" s="5">
        <v>0</v>
      </c>
      <c r="AL48" s="5">
        <v>0</v>
      </c>
      <c r="AM48" s="5">
        <f t="shared" si="4"/>
        <v>17054.86619088806</v>
      </c>
      <c r="AN48" s="5">
        <f t="shared" si="5"/>
        <v>0</v>
      </c>
      <c r="AO48" s="5">
        <f t="shared" si="6"/>
        <v>0</v>
      </c>
      <c r="AP48" s="11">
        <f t="shared" si="7"/>
        <v>17054.86619088806</v>
      </c>
    </row>
    <row r="49" spans="1:42" ht="18" customHeight="1" x14ac:dyDescent="0.25">
      <c r="A49" s="2" t="s">
        <v>9</v>
      </c>
      <c r="B49" s="2" t="s">
        <v>10</v>
      </c>
      <c r="C49" s="2" t="s">
        <v>79</v>
      </c>
      <c r="D49" s="2" t="s">
        <v>44</v>
      </c>
      <c r="E49" s="2" t="s">
        <v>80</v>
      </c>
      <c r="F49" s="2" t="s">
        <v>81</v>
      </c>
      <c r="G49" s="2" t="s">
        <v>82</v>
      </c>
      <c r="H49" s="2" t="s">
        <v>13</v>
      </c>
      <c r="I49" s="2" t="s">
        <v>14</v>
      </c>
      <c r="J49" s="5">
        <v>1563126.21</v>
      </c>
      <c r="K49" s="5">
        <v>1563126.21</v>
      </c>
      <c r="L49" s="5">
        <v>62525.0484</v>
      </c>
      <c r="M49" s="5">
        <v>0</v>
      </c>
      <c r="N49" s="5">
        <v>57717.752692211398</v>
      </c>
      <c r="O49" s="5">
        <v>0</v>
      </c>
      <c r="P49" s="5">
        <v>57717.752692211398</v>
      </c>
      <c r="Q49" s="5">
        <v>72144.170445389434</v>
      </c>
      <c r="R49" s="5">
        <v>1370739.2384623992</v>
      </c>
      <c r="S49" s="5"/>
      <c r="T49" s="5">
        <v>1</v>
      </c>
      <c r="U49" s="5">
        <v>0</v>
      </c>
      <c r="V49" s="5">
        <v>0</v>
      </c>
      <c r="W49" s="5">
        <f t="shared" si="1"/>
        <v>1370739.2384623992</v>
      </c>
      <c r="X49" s="5">
        <f t="shared" si="2"/>
        <v>0</v>
      </c>
      <c r="Y49" s="5">
        <f t="shared" si="3"/>
        <v>0</v>
      </c>
      <c r="Z49" s="5">
        <v>48212.5</v>
      </c>
      <c r="AA49" s="5">
        <v>48212.5</v>
      </c>
      <c r="AB49" s="5">
        <v>1928.5</v>
      </c>
      <c r="AC49" s="5">
        <v>0</v>
      </c>
      <c r="AD49" s="5">
        <v>257.84184823441001</v>
      </c>
      <c r="AE49" s="5">
        <v>0</v>
      </c>
      <c r="AF49" s="5">
        <v>257.84184823441001</v>
      </c>
      <c r="AG49" s="5">
        <v>2301.3079075882797</v>
      </c>
      <c r="AH49" s="5">
        <v>43724.850244177316</v>
      </c>
      <c r="AJ49" s="5">
        <v>1</v>
      </c>
      <c r="AK49" s="5">
        <v>0</v>
      </c>
      <c r="AL49" s="5">
        <v>0</v>
      </c>
      <c r="AM49" s="5">
        <f t="shared" si="4"/>
        <v>43724.850244177316</v>
      </c>
      <c r="AN49" s="5">
        <f t="shared" si="5"/>
        <v>0</v>
      </c>
      <c r="AO49" s="5">
        <f t="shared" si="6"/>
        <v>0</v>
      </c>
      <c r="AP49" s="11">
        <f t="shared" si="7"/>
        <v>43724.850244177316</v>
      </c>
    </row>
    <row r="50" spans="1:42" ht="18" customHeight="1" x14ac:dyDescent="0.25">
      <c r="A50" s="2" t="s">
        <v>9</v>
      </c>
      <c r="B50" s="2" t="s">
        <v>10</v>
      </c>
      <c r="C50" s="2" t="s">
        <v>79</v>
      </c>
      <c r="D50" s="2" t="s">
        <v>44</v>
      </c>
      <c r="E50" s="2" t="s">
        <v>80</v>
      </c>
      <c r="F50" s="2" t="s">
        <v>81</v>
      </c>
      <c r="G50" s="2" t="s">
        <v>82</v>
      </c>
      <c r="H50" s="2" t="s">
        <v>15</v>
      </c>
      <c r="I50" s="2" t="s">
        <v>16</v>
      </c>
      <c r="J50" s="5">
        <v>296856.62</v>
      </c>
      <c r="K50" s="5">
        <v>165861.22</v>
      </c>
      <c r="L50" s="5">
        <v>6634.4488000000001</v>
      </c>
      <c r="M50" s="5">
        <v>0</v>
      </c>
      <c r="N50" s="5">
        <v>0</v>
      </c>
      <c r="O50" s="5">
        <v>43223.161803333402</v>
      </c>
      <c r="P50" s="5">
        <v>43223.161803333402</v>
      </c>
      <c r="Q50" s="5">
        <v>12349.950469833331</v>
      </c>
      <c r="R50" s="5">
        <v>234649.05892683327</v>
      </c>
      <c r="S50" s="5"/>
      <c r="T50" s="5">
        <v>1</v>
      </c>
      <c r="U50" s="5">
        <v>0</v>
      </c>
      <c r="V50" s="5">
        <v>0</v>
      </c>
      <c r="W50" s="5">
        <f t="shared" si="1"/>
        <v>234649.05892683327</v>
      </c>
      <c r="X50" s="5">
        <f t="shared" si="2"/>
        <v>0</v>
      </c>
      <c r="Y50" s="5">
        <f t="shared" si="3"/>
        <v>0</v>
      </c>
      <c r="Z50" s="5">
        <v>10687.36</v>
      </c>
      <c r="AA50" s="5">
        <v>5093.75</v>
      </c>
      <c r="AB50" s="5">
        <v>203.75</v>
      </c>
      <c r="AC50" s="5">
        <v>0</v>
      </c>
      <c r="AD50" s="5">
        <v>0</v>
      </c>
      <c r="AE50" s="5">
        <v>1823.0620882272701</v>
      </c>
      <c r="AF50" s="5">
        <v>1823.0620882272701</v>
      </c>
      <c r="AG50" s="5">
        <v>433.02739558863647</v>
      </c>
      <c r="AH50" s="5">
        <v>8227.5205161840931</v>
      </c>
      <c r="AJ50" s="5">
        <v>1</v>
      </c>
      <c r="AK50" s="5">
        <v>0</v>
      </c>
      <c r="AL50" s="5">
        <v>0</v>
      </c>
      <c r="AM50" s="5">
        <f t="shared" si="4"/>
        <v>8227.5205161840931</v>
      </c>
      <c r="AN50" s="5">
        <f t="shared" si="5"/>
        <v>0</v>
      </c>
      <c r="AO50" s="5">
        <f t="shared" si="6"/>
        <v>0</v>
      </c>
      <c r="AP50" s="11">
        <f t="shared" si="7"/>
        <v>8227.5205161840931</v>
      </c>
    </row>
    <row r="51" spans="1:42" ht="18" customHeight="1" x14ac:dyDescent="0.25">
      <c r="A51" s="2" t="s">
        <v>9</v>
      </c>
      <c r="B51" s="2" t="s">
        <v>10</v>
      </c>
      <c r="C51" s="2" t="s">
        <v>84</v>
      </c>
      <c r="D51" s="2" t="s">
        <v>83</v>
      </c>
      <c r="E51" s="2" t="s">
        <v>85</v>
      </c>
      <c r="F51" s="2" t="s">
        <v>57</v>
      </c>
      <c r="G51" s="2" t="s">
        <v>86</v>
      </c>
      <c r="H51" s="2" t="s">
        <v>13</v>
      </c>
      <c r="I51" s="2" t="s">
        <v>14</v>
      </c>
      <c r="J51" s="5">
        <v>7029464.3799999999</v>
      </c>
      <c r="K51" s="5">
        <v>7029464.3799999999</v>
      </c>
      <c r="L51" s="5">
        <v>281178.57520000002</v>
      </c>
      <c r="M51" s="5">
        <v>760325.88034085103</v>
      </c>
      <c r="N51" s="5">
        <v>8316.4605434710411</v>
      </c>
      <c r="O51" s="5">
        <v>0</v>
      </c>
      <c r="P51" s="5">
        <v>768642.34088432207</v>
      </c>
      <c r="Q51" s="5">
        <v>298982.17319578386</v>
      </c>
      <c r="R51" s="5">
        <v>5680661.2907198947</v>
      </c>
      <c r="S51" s="5"/>
      <c r="T51" s="5">
        <v>1</v>
      </c>
      <c r="U51" s="5">
        <v>0</v>
      </c>
      <c r="V51" s="5">
        <v>0</v>
      </c>
      <c r="W51" s="5">
        <f t="shared" si="1"/>
        <v>5680661.2907198947</v>
      </c>
      <c r="X51" s="5">
        <f t="shared" si="2"/>
        <v>0</v>
      </c>
      <c r="Y51" s="5">
        <f t="shared" si="3"/>
        <v>0</v>
      </c>
      <c r="Z51" s="5">
        <v>194017.73</v>
      </c>
      <c r="AA51" s="5">
        <v>194017.73</v>
      </c>
      <c r="AB51" s="5">
        <v>7760.7092000000002</v>
      </c>
      <c r="AC51" s="5">
        <v>0</v>
      </c>
      <c r="AD51" s="5">
        <v>211.430943556778</v>
      </c>
      <c r="AE51" s="5">
        <v>0</v>
      </c>
      <c r="AF51" s="5">
        <v>211.430943556778</v>
      </c>
      <c r="AG51" s="5">
        <v>9302.279492822161</v>
      </c>
      <c r="AH51" s="5">
        <v>176743.31036362107</v>
      </c>
      <c r="AJ51" s="5">
        <v>1</v>
      </c>
      <c r="AK51" s="5">
        <v>0</v>
      </c>
      <c r="AL51" s="5">
        <v>0</v>
      </c>
      <c r="AM51" s="5">
        <f t="shared" si="4"/>
        <v>176743.31036362107</v>
      </c>
      <c r="AN51" s="5">
        <f t="shared" si="5"/>
        <v>0</v>
      </c>
      <c r="AO51" s="5">
        <f t="shared" si="6"/>
        <v>0</v>
      </c>
      <c r="AP51" s="11">
        <f t="shared" si="7"/>
        <v>176743.31036362107</v>
      </c>
    </row>
    <row r="52" spans="1:42" ht="18" customHeight="1" x14ac:dyDescent="0.25">
      <c r="A52" s="2" t="s">
        <v>9</v>
      </c>
      <c r="B52" s="2" t="s">
        <v>10</v>
      </c>
      <c r="C52" s="2" t="s">
        <v>84</v>
      </c>
      <c r="D52" s="2" t="s">
        <v>83</v>
      </c>
      <c r="E52" s="2" t="s">
        <v>85</v>
      </c>
      <c r="F52" s="2" t="s">
        <v>57</v>
      </c>
      <c r="G52" s="2" t="s">
        <v>86</v>
      </c>
      <c r="H52" s="2" t="s">
        <v>15</v>
      </c>
      <c r="I52" s="2" t="s">
        <v>16</v>
      </c>
      <c r="J52" s="5">
        <v>6494002.79</v>
      </c>
      <c r="K52" s="5">
        <v>3512127.37</v>
      </c>
      <c r="L52" s="5">
        <v>140485.09479999999</v>
      </c>
      <c r="M52" s="5">
        <v>833265.28125883394</v>
      </c>
      <c r="N52" s="5">
        <v>8567</v>
      </c>
      <c r="O52" s="5">
        <v>1233340.8889975599</v>
      </c>
      <c r="P52" s="5">
        <v>2075173.17025639</v>
      </c>
      <c r="Q52" s="5">
        <v>213917.22624718049</v>
      </c>
      <c r="R52" s="5">
        <v>4064427.298696429</v>
      </c>
      <c r="S52" s="5"/>
      <c r="T52" s="5">
        <v>1</v>
      </c>
      <c r="U52" s="5">
        <v>0</v>
      </c>
      <c r="V52" s="5">
        <v>0</v>
      </c>
      <c r="W52" s="5">
        <f t="shared" si="1"/>
        <v>4064427.298696429</v>
      </c>
      <c r="X52" s="5">
        <f t="shared" si="2"/>
        <v>0</v>
      </c>
      <c r="Y52" s="5">
        <f t="shared" si="3"/>
        <v>0</v>
      </c>
      <c r="Z52" s="5">
        <v>206354.24</v>
      </c>
      <c r="AA52" s="5">
        <v>95210.67</v>
      </c>
      <c r="AB52" s="5">
        <v>3808.4268000000002</v>
      </c>
      <c r="AC52" s="5">
        <v>0</v>
      </c>
      <c r="AD52" s="5">
        <v>0</v>
      </c>
      <c r="AE52" s="5">
        <v>48691.618721858402</v>
      </c>
      <c r="AF52" s="5">
        <v>48691.618721858402</v>
      </c>
      <c r="AG52" s="5">
        <v>7692.7097239070799</v>
      </c>
      <c r="AH52" s="5">
        <v>146161.48475423452</v>
      </c>
      <c r="AJ52" s="5">
        <v>1</v>
      </c>
      <c r="AK52" s="5">
        <v>0</v>
      </c>
      <c r="AL52" s="5">
        <v>0</v>
      </c>
      <c r="AM52" s="5">
        <f t="shared" si="4"/>
        <v>146161.48475423452</v>
      </c>
      <c r="AN52" s="5">
        <f t="shared" si="5"/>
        <v>0</v>
      </c>
      <c r="AO52" s="5">
        <f t="shared" si="6"/>
        <v>0</v>
      </c>
      <c r="AP52" s="11">
        <f t="shared" si="7"/>
        <v>146161.48475423452</v>
      </c>
    </row>
    <row r="53" spans="1:42" ht="18" customHeight="1" x14ac:dyDescent="0.25">
      <c r="A53" s="2" t="s">
        <v>9</v>
      </c>
      <c r="B53" s="2" t="s">
        <v>10</v>
      </c>
      <c r="C53" s="2" t="s">
        <v>87</v>
      </c>
      <c r="D53" s="2" t="s">
        <v>52</v>
      </c>
      <c r="E53" s="2" t="s">
        <v>88</v>
      </c>
      <c r="F53" s="2" t="s">
        <v>38</v>
      </c>
      <c r="G53" s="2" t="s">
        <v>89</v>
      </c>
      <c r="H53" s="2" t="s">
        <v>13</v>
      </c>
      <c r="I53" s="2" t="s">
        <v>14</v>
      </c>
      <c r="J53" s="5">
        <v>12763366.300000001</v>
      </c>
      <c r="K53" s="5">
        <v>12763366.300000001</v>
      </c>
      <c r="L53" s="5">
        <v>510534.652</v>
      </c>
      <c r="M53" s="5">
        <v>0</v>
      </c>
      <c r="N53" s="5">
        <v>49026.5459148308</v>
      </c>
      <c r="O53" s="5">
        <v>0</v>
      </c>
      <c r="P53" s="5">
        <v>49026.5459148308</v>
      </c>
      <c r="Q53" s="5">
        <v>610190.25510425842</v>
      </c>
      <c r="R53" s="5">
        <v>11593614.846980911</v>
      </c>
      <c r="S53" s="5"/>
      <c r="T53" s="5">
        <v>1</v>
      </c>
      <c r="U53" s="5">
        <v>0</v>
      </c>
      <c r="V53" s="5">
        <v>0</v>
      </c>
      <c r="W53" s="5">
        <f t="shared" si="1"/>
        <v>11593614.846980911</v>
      </c>
      <c r="X53" s="5">
        <f t="shared" si="2"/>
        <v>0</v>
      </c>
      <c r="Y53" s="5">
        <f t="shared" si="3"/>
        <v>0</v>
      </c>
      <c r="Z53" s="5">
        <v>671960.56000000203</v>
      </c>
      <c r="AA53" s="5">
        <v>671960.56000000203</v>
      </c>
      <c r="AB53" s="5">
        <v>26878.42240000008</v>
      </c>
      <c r="AC53" s="5">
        <v>0</v>
      </c>
      <c r="AD53" s="5">
        <v>2581.13031001935</v>
      </c>
      <c r="AE53" s="5">
        <v>0</v>
      </c>
      <c r="AF53" s="5">
        <v>2581.13031001935</v>
      </c>
      <c r="AG53" s="5">
        <v>32125.050364499126</v>
      </c>
      <c r="AH53" s="5">
        <v>610375.95692548354</v>
      </c>
      <c r="AJ53" s="5">
        <v>1</v>
      </c>
      <c r="AK53" s="5">
        <v>0</v>
      </c>
      <c r="AL53" s="5">
        <v>0</v>
      </c>
      <c r="AM53" s="5">
        <f t="shared" si="4"/>
        <v>610375.95692548354</v>
      </c>
      <c r="AN53" s="5">
        <f t="shared" si="5"/>
        <v>0</v>
      </c>
      <c r="AO53" s="5">
        <f t="shared" si="6"/>
        <v>0</v>
      </c>
      <c r="AP53" s="11">
        <f t="shared" si="7"/>
        <v>610375.95692548354</v>
      </c>
    </row>
    <row r="54" spans="1:42" ht="18" customHeight="1" x14ac:dyDescent="0.25">
      <c r="A54" s="2" t="s">
        <v>9</v>
      </c>
      <c r="B54" s="2" t="s">
        <v>10</v>
      </c>
      <c r="C54" s="2" t="s">
        <v>87</v>
      </c>
      <c r="D54" s="2" t="s">
        <v>52</v>
      </c>
      <c r="E54" s="2" t="s">
        <v>88</v>
      </c>
      <c r="F54" s="2" t="s">
        <v>38</v>
      </c>
      <c r="G54" s="2" t="s">
        <v>89</v>
      </c>
      <c r="H54" s="2" t="s">
        <v>15</v>
      </c>
      <c r="I54" s="2" t="s">
        <v>16</v>
      </c>
      <c r="J54" s="5">
        <v>16199193.01</v>
      </c>
      <c r="K54" s="5">
        <v>8215677.8099999903</v>
      </c>
      <c r="L54" s="5">
        <v>328627.11239999958</v>
      </c>
      <c r="M54" s="5">
        <v>0</v>
      </c>
      <c r="N54" s="5">
        <v>29839.947862988804</v>
      </c>
      <c r="O54" s="5">
        <v>7848657.8059998006</v>
      </c>
      <c r="P54" s="5">
        <v>7878497.7538627898</v>
      </c>
      <c r="Q54" s="5">
        <v>399603.40718686057</v>
      </c>
      <c r="R54" s="5">
        <v>7592464.7365503507</v>
      </c>
      <c r="S54" s="5"/>
      <c r="T54" s="5">
        <v>1</v>
      </c>
      <c r="U54" s="5">
        <v>0</v>
      </c>
      <c r="V54" s="5">
        <v>0</v>
      </c>
      <c r="W54" s="5">
        <f t="shared" si="1"/>
        <v>7592464.7365503507</v>
      </c>
      <c r="X54" s="5">
        <f t="shared" si="2"/>
        <v>0</v>
      </c>
      <c r="Y54" s="5">
        <f t="shared" si="3"/>
        <v>0</v>
      </c>
      <c r="Z54" s="5">
        <v>501154.63999999902</v>
      </c>
      <c r="AA54" s="5">
        <v>432535.72000000102</v>
      </c>
      <c r="AB54" s="5">
        <v>17301.428800000042</v>
      </c>
      <c r="AC54" s="5">
        <v>0</v>
      </c>
      <c r="AD54" s="5">
        <v>1571.00151561079</v>
      </c>
      <c r="AE54" s="5">
        <v>67458.547921188496</v>
      </c>
      <c r="AF54" s="5">
        <v>69029.549436799411</v>
      </c>
      <c r="AG54" s="5">
        <v>20741.183088159978</v>
      </c>
      <c r="AH54" s="5">
        <v>394082.47867503954</v>
      </c>
      <c r="AJ54" s="5">
        <v>1</v>
      </c>
      <c r="AK54" s="5">
        <v>0</v>
      </c>
      <c r="AL54" s="5">
        <v>0</v>
      </c>
      <c r="AM54" s="5">
        <f t="shared" si="4"/>
        <v>394082.47867503954</v>
      </c>
      <c r="AN54" s="5">
        <f t="shared" si="5"/>
        <v>0</v>
      </c>
      <c r="AO54" s="5">
        <f t="shared" si="6"/>
        <v>0</v>
      </c>
      <c r="AP54" s="11">
        <f t="shared" si="7"/>
        <v>394082.47867503954</v>
      </c>
    </row>
    <row r="55" spans="1:42" ht="18" customHeight="1" x14ac:dyDescent="0.25">
      <c r="A55" s="2" t="s">
        <v>9</v>
      </c>
      <c r="B55" s="2" t="s">
        <v>10</v>
      </c>
      <c r="C55" s="2" t="s">
        <v>90</v>
      </c>
      <c r="D55" s="2" t="s">
        <v>30</v>
      </c>
      <c r="E55" s="2" t="s">
        <v>91</v>
      </c>
      <c r="F55" s="2" t="s">
        <v>52</v>
      </c>
      <c r="G55" s="2" t="s">
        <v>93</v>
      </c>
      <c r="H55" s="2" t="s">
        <v>13</v>
      </c>
      <c r="I55" s="2" t="s">
        <v>14</v>
      </c>
      <c r="J55" s="5">
        <v>1801789.23</v>
      </c>
      <c r="K55" s="5">
        <v>1801789.23</v>
      </c>
      <c r="L55" s="5">
        <v>72071.569199999998</v>
      </c>
      <c r="M55" s="5">
        <v>0</v>
      </c>
      <c r="N55" s="5">
        <v>0</v>
      </c>
      <c r="O55" s="5">
        <v>0</v>
      </c>
      <c r="P55" s="5">
        <v>0</v>
      </c>
      <c r="Q55" s="5">
        <v>86485.883040000001</v>
      </c>
      <c r="R55" s="5">
        <v>1643231.77776</v>
      </c>
      <c r="S55" s="5"/>
      <c r="T55" s="5">
        <v>1</v>
      </c>
      <c r="U55" s="5">
        <v>0</v>
      </c>
      <c r="V55" s="5">
        <v>0</v>
      </c>
      <c r="W55" s="5">
        <f t="shared" si="1"/>
        <v>1643231.77776</v>
      </c>
      <c r="X55" s="5">
        <f t="shared" si="2"/>
        <v>0</v>
      </c>
      <c r="Y55" s="5">
        <f t="shared" si="3"/>
        <v>0</v>
      </c>
      <c r="Z55" s="5">
        <v>94818.23</v>
      </c>
      <c r="AA55" s="5">
        <v>94818.23</v>
      </c>
      <c r="AB55" s="5">
        <v>3792.7292000000002</v>
      </c>
      <c r="AC55" s="5">
        <v>0</v>
      </c>
      <c r="AD55" s="5">
        <v>0</v>
      </c>
      <c r="AE55" s="5">
        <v>0</v>
      </c>
      <c r="AF55" s="5">
        <v>0</v>
      </c>
      <c r="AG55" s="5">
        <v>4551.2750400000004</v>
      </c>
      <c r="AH55" s="5">
        <v>86474.225760000001</v>
      </c>
      <c r="AJ55" s="5">
        <v>1</v>
      </c>
      <c r="AK55" s="5">
        <v>0</v>
      </c>
      <c r="AL55" s="5">
        <v>0</v>
      </c>
      <c r="AM55" s="5">
        <f t="shared" si="4"/>
        <v>86474.225760000001</v>
      </c>
      <c r="AN55" s="5">
        <f t="shared" si="5"/>
        <v>0</v>
      </c>
      <c r="AO55" s="5">
        <f t="shared" si="6"/>
        <v>0</v>
      </c>
      <c r="AP55" s="11">
        <f t="shared" si="7"/>
        <v>86474.225760000001</v>
      </c>
    </row>
    <row r="56" spans="1:42" ht="18" customHeight="1" x14ac:dyDescent="0.25">
      <c r="A56" s="2" t="s">
        <v>9</v>
      </c>
      <c r="B56" s="2" t="s">
        <v>10</v>
      </c>
      <c r="C56" s="2" t="s">
        <v>90</v>
      </c>
      <c r="D56" s="2" t="s">
        <v>30</v>
      </c>
      <c r="E56" s="2" t="s">
        <v>91</v>
      </c>
      <c r="F56" s="2" t="s">
        <v>52</v>
      </c>
      <c r="G56" s="2" t="s">
        <v>93</v>
      </c>
      <c r="H56" s="2" t="s">
        <v>15</v>
      </c>
      <c r="I56" s="2" t="s">
        <v>16</v>
      </c>
      <c r="J56" s="5">
        <v>403774</v>
      </c>
      <c r="K56" s="5">
        <v>256459</v>
      </c>
      <c r="L56" s="5">
        <v>10258.36</v>
      </c>
      <c r="M56" s="5">
        <v>0</v>
      </c>
      <c r="N56" s="5">
        <v>0</v>
      </c>
      <c r="O56" s="5">
        <v>42090</v>
      </c>
      <c r="P56" s="5">
        <v>42090</v>
      </c>
      <c r="Q56" s="5">
        <v>17571.281999999999</v>
      </c>
      <c r="R56" s="5">
        <v>333854.35800000001</v>
      </c>
      <c r="S56" s="5"/>
      <c r="T56" s="5">
        <v>1</v>
      </c>
      <c r="U56" s="5">
        <v>0</v>
      </c>
      <c r="V56" s="5">
        <v>0</v>
      </c>
      <c r="W56" s="5">
        <f t="shared" si="1"/>
        <v>333854.35800000001</v>
      </c>
      <c r="X56" s="5">
        <f t="shared" si="2"/>
        <v>0</v>
      </c>
      <c r="Y56" s="5">
        <f t="shared" si="3"/>
        <v>0</v>
      </c>
      <c r="Z56" s="5">
        <v>12488</v>
      </c>
      <c r="AA56" s="5">
        <v>13496</v>
      </c>
      <c r="AB56" s="5">
        <v>539.84</v>
      </c>
      <c r="AC56" s="5">
        <v>0</v>
      </c>
      <c r="AD56" s="5">
        <v>0</v>
      </c>
      <c r="AE56" s="5">
        <v>0</v>
      </c>
      <c r="AF56" s="5">
        <v>0</v>
      </c>
      <c r="AG56" s="5">
        <v>597.40800000000002</v>
      </c>
      <c r="AH56" s="5">
        <v>11350.752</v>
      </c>
      <c r="AJ56" s="5">
        <v>1</v>
      </c>
      <c r="AK56" s="5">
        <v>0</v>
      </c>
      <c r="AL56" s="5">
        <v>0</v>
      </c>
      <c r="AM56" s="5">
        <f t="shared" si="4"/>
        <v>11350.752</v>
      </c>
      <c r="AN56" s="5">
        <f t="shared" si="5"/>
        <v>0</v>
      </c>
      <c r="AO56" s="5">
        <f t="shared" si="6"/>
        <v>0</v>
      </c>
      <c r="AP56" s="11">
        <f t="shared" si="7"/>
        <v>11350.752</v>
      </c>
    </row>
    <row r="57" spans="1:42" ht="18" customHeight="1" x14ac:dyDescent="0.25">
      <c r="A57" s="2" t="s">
        <v>9</v>
      </c>
      <c r="B57" s="2" t="s">
        <v>10</v>
      </c>
      <c r="C57" s="2" t="s">
        <v>90</v>
      </c>
      <c r="D57" s="2" t="s">
        <v>30</v>
      </c>
      <c r="E57" s="2" t="s">
        <v>91</v>
      </c>
      <c r="F57" s="2" t="s">
        <v>83</v>
      </c>
      <c r="G57" s="2" t="s">
        <v>92</v>
      </c>
      <c r="H57" s="2" t="s">
        <v>13</v>
      </c>
      <c r="I57" s="2" t="s">
        <v>14</v>
      </c>
      <c r="J57" s="5">
        <v>2015035</v>
      </c>
      <c r="K57" s="5">
        <v>2015035</v>
      </c>
      <c r="L57" s="5">
        <v>80601.399999999994</v>
      </c>
      <c r="M57" s="5">
        <v>0</v>
      </c>
      <c r="N57" s="5">
        <v>0</v>
      </c>
      <c r="O57" s="5">
        <v>0</v>
      </c>
      <c r="P57" s="5">
        <v>0</v>
      </c>
      <c r="Q57" s="5">
        <v>96721.68</v>
      </c>
      <c r="R57" s="5">
        <v>1837711.92</v>
      </c>
      <c r="S57" s="5"/>
      <c r="T57" s="5">
        <v>1</v>
      </c>
      <c r="U57" s="5">
        <v>0</v>
      </c>
      <c r="V57" s="5">
        <v>0</v>
      </c>
      <c r="W57" s="5">
        <f t="shared" ref="W57:Y58" si="8">+$R57*T57</f>
        <v>1837711.92</v>
      </c>
      <c r="X57" s="5">
        <f t="shared" si="8"/>
        <v>0</v>
      </c>
      <c r="Y57" s="5">
        <f t="shared" si="8"/>
        <v>0</v>
      </c>
      <c r="Z57" s="5">
        <v>106040</v>
      </c>
      <c r="AA57" s="5">
        <v>106040</v>
      </c>
      <c r="AB57" s="5">
        <v>4241.6000000000004</v>
      </c>
      <c r="AC57" s="5">
        <v>0</v>
      </c>
      <c r="AD57" s="5">
        <v>0</v>
      </c>
      <c r="AE57" s="5">
        <v>0</v>
      </c>
      <c r="AF57" s="5">
        <v>0</v>
      </c>
      <c r="AG57" s="5">
        <v>5089.92</v>
      </c>
      <c r="AH57" s="5">
        <v>96708.479999999996</v>
      </c>
      <c r="AJ57" s="5">
        <v>1</v>
      </c>
      <c r="AK57" s="5">
        <v>0</v>
      </c>
      <c r="AL57" s="5">
        <v>0</v>
      </c>
      <c r="AM57" s="5">
        <f t="shared" ref="AM57:AO58" si="9">+$AH57*AJ57</f>
        <v>96708.479999999996</v>
      </c>
      <c r="AN57" s="5">
        <f t="shared" si="9"/>
        <v>0</v>
      </c>
      <c r="AO57" s="5">
        <f t="shared" si="9"/>
        <v>0</v>
      </c>
      <c r="AP57" s="11">
        <f t="shared" si="7"/>
        <v>96708.479999999996</v>
      </c>
    </row>
    <row r="58" spans="1:42" ht="18" customHeight="1" x14ac:dyDescent="0.25">
      <c r="A58" s="2" t="s">
        <v>9</v>
      </c>
      <c r="B58" s="2" t="s">
        <v>10</v>
      </c>
      <c r="C58" s="2" t="s">
        <v>90</v>
      </c>
      <c r="D58" s="2" t="s">
        <v>30</v>
      </c>
      <c r="E58" s="2" t="s">
        <v>91</v>
      </c>
      <c r="F58" s="2" t="s">
        <v>83</v>
      </c>
      <c r="G58" s="2" t="s">
        <v>92</v>
      </c>
      <c r="H58" s="2" t="s">
        <v>15</v>
      </c>
      <c r="I58" s="2" t="s">
        <v>16</v>
      </c>
      <c r="J58" s="5">
        <v>403774</v>
      </c>
      <c r="K58" s="5">
        <v>256459</v>
      </c>
      <c r="L58" s="5">
        <v>10258.36</v>
      </c>
      <c r="M58" s="5">
        <v>0</v>
      </c>
      <c r="N58" s="5">
        <v>0</v>
      </c>
      <c r="O58" s="5">
        <v>63135</v>
      </c>
      <c r="P58" s="5">
        <v>63135</v>
      </c>
      <c r="Q58" s="5">
        <v>16519.031999999999</v>
      </c>
      <c r="R58" s="5">
        <v>313861.60800000001</v>
      </c>
      <c r="S58" s="5"/>
      <c r="T58" s="5">
        <v>1</v>
      </c>
      <c r="U58" s="5">
        <v>0</v>
      </c>
      <c r="V58" s="5">
        <v>0</v>
      </c>
      <c r="W58" s="5">
        <f t="shared" si="8"/>
        <v>313861.60800000001</v>
      </c>
      <c r="X58" s="5">
        <f t="shared" si="8"/>
        <v>0</v>
      </c>
      <c r="Y58" s="5">
        <f t="shared" si="8"/>
        <v>0</v>
      </c>
      <c r="Z58" s="5">
        <v>12488</v>
      </c>
      <c r="AA58" s="5">
        <v>13496</v>
      </c>
      <c r="AB58" s="5">
        <v>539.84</v>
      </c>
      <c r="AC58" s="5">
        <v>0</v>
      </c>
      <c r="AD58" s="5">
        <v>0</v>
      </c>
      <c r="AE58" s="5">
        <v>0</v>
      </c>
      <c r="AF58" s="5">
        <v>0</v>
      </c>
      <c r="AG58" s="5">
        <v>597.40800000000002</v>
      </c>
      <c r="AH58" s="5">
        <v>11350.752</v>
      </c>
      <c r="AJ58" s="5">
        <v>1</v>
      </c>
      <c r="AK58" s="5">
        <v>0</v>
      </c>
      <c r="AL58" s="5">
        <v>0</v>
      </c>
      <c r="AM58" s="5">
        <f t="shared" si="9"/>
        <v>11350.752</v>
      </c>
      <c r="AN58" s="5">
        <f t="shared" si="9"/>
        <v>0</v>
      </c>
      <c r="AO58" s="5">
        <f t="shared" si="9"/>
        <v>0</v>
      </c>
      <c r="AP58" s="11">
        <f t="shared" si="7"/>
        <v>11350.752</v>
      </c>
    </row>
    <row r="59" spans="1:42" ht="18" customHeight="1" x14ac:dyDescent="0.25">
      <c r="A59" s="2" t="s">
        <v>9</v>
      </c>
      <c r="B59" s="2" t="s">
        <v>10</v>
      </c>
      <c r="C59" s="2" t="s">
        <v>90</v>
      </c>
      <c r="D59" s="2" t="s">
        <v>30</v>
      </c>
      <c r="E59" s="2" t="s">
        <v>91</v>
      </c>
      <c r="F59" s="2" t="s">
        <v>94</v>
      </c>
      <c r="G59" s="2" t="s">
        <v>95</v>
      </c>
      <c r="H59" s="2" t="s">
        <v>13</v>
      </c>
      <c r="I59" s="2" t="s">
        <v>14</v>
      </c>
      <c r="J59" s="5">
        <v>2163283.98</v>
      </c>
      <c r="K59" s="5">
        <v>2163283.98</v>
      </c>
      <c r="L59" s="5">
        <v>86531.359200000006</v>
      </c>
      <c r="M59" s="5">
        <v>0</v>
      </c>
      <c r="N59" s="5">
        <v>18465.1877102082</v>
      </c>
      <c r="O59" s="5">
        <v>0</v>
      </c>
      <c r="P59" s="5">
        <v>18465.1877102082</v>
      </c>
      <c r="Q59" s="5">
        <v>102914.37165448959</v>
      </c>
      <c r="R59" s="5">
        <v>1955373.0614353023</v>
      </c>
      <c r="S59" s="5"/>
      <c r="T59" s="5">
        <v>1</v>
      </c>
      <c r="U59" s="5">
        <v>0</v>
      </c>
      <c r="V59" s="5">
        <v>0</v>
      </c>
      <c r="W59" s="5">
        <f t="shared" si="1"/>
        <v>1955373.0614353023</v>
      </c>
      <c r="X59" s="5">
        <f t="shared" si="2"/>
        <v>0</v>
      </c>
      <c r="Y59" s="5">
        <f t="shared" si="3"/>
        <v>0</v>
      </c>
      <c r="Z59" s="5">
        <v>113850.88</v>
      </c>
      <c r="AA59" s="5">
        <v>113850.88</v>
      </c>
      <c r="AB59" s="5">
        <v>4554.0352000000003</v>
      </c>
      <c r="AC59" s="5">
        <v>0</v>
      </c>
      <c r="AD59" s="5">
        <v>971.79892737023897</v>
      </c>
      <c r="AE59" s="5">
        <v>0</v>
      </c>
      <c r="AF59" s="5">
        <v>971.79892737023897</v>
      </c>
      <c r="AG59" s="5">
        <v>5416.2522936314881</v>
      </c>
      <c r="AH59" s="5">
        <v>102908.79357899827</v>
      </c>
      <c r="AJ59" s="5">
        <v>1</v>
      </c>
      <c r="AK59" s="5">
        <v>0</v>
      </c>
      <c r="AL59" s="5">
        <v>0</v>
      </c>
      <c r="AM59" s="5">
        <f t="shared" si="4"/>
        <v>102908.79357899827</v>
      </c>
      <c r="AN59" s="5">
        <f t="shared" si="5"/>
        <v>0</v>
      </c>
      <c r="AO59" s="5">
        <f t="shared" si="6"/>
        <v>0</v>
      </c>
      <c r="AP59" s="11">
        <f t="shared" si="7"/>
        <v>102908.79357899827</v>
      </c>
    </row>
    <row r="60" spans="1:42" ht="18" customHeight="1" x14ac:dyDescent="0.25">
      <c r="A60" s="2" t="s">
        <v>9</v>
      </c>
      <c r="B60" s="2" t="s">
        <v>10</v>
      </c>
      <c r="C60" s="2" t="s">
        <v>90</v>
      </c>
      <c r="D60" s="2" t="s">
        <v>30</v>
      </c>
      <c r="E60" s="2" t="s">
        <v>91</v>
      </c>
      <c r="F60" s="2" t="s">
        <v>94</v>
      </c>
      <c r="G60" s="2" t="s">
        <v>95</v>
      </c>
      <c r="H60" s="2" t="s">
        <v>15</v>
      </c>
      <c r="I60" s="2" t="s">
        <v>16</v>
      </c>
      <c r="J60" s="5">
        <v>173046</v>
      </c>
      <c r="K60" s="5">
        <v>109902</v>
      </c>
      <c r="L60" s="5">
        <v>4396.08</v>
      </c>
      <c r="M60" s="5">
        <v>0</v>
      </c>
      <c r="N60" s="5">
        <v>0</v>
      </c>
      <c r="O60" s="5">
        <v>63144</v>
      </c>
      <c r="P60" s="5">
        <v>63144</v>
      </c>
      <c r="Q60" s="5">
        <v>5275.2960000000003</v>
      </c>
      <c r="R60" s="5">
        <v>100230.624</v>
      </c>
      <c r="S60" s="5"/>
      <c r="T60" s="5">
        <v>1</v>
      </c>
      <c r="U60" s="5">
        <v>0</v>
      </c>
      <c r="V60" s="5">
        <v>0</v>
      </c>
      <c r="W60" s="5">
        <f t="shared" si="1"/>
        <v>100230.624</v>
      </c>
      <c r="X60" s="5">
        <f t="shared" si="2"/>
        <v>0</v>
      </c>
      <c r="Y60" s="5">
        <f t="shared" si="3"/>
        <v>0</v>
      </c>
      <c r="Z60" s="5">
        <v>5352</v>
      </c>
      <c r="AA60" s="5">
        <v>5784</v>
      </c>
      <c r="AB60" s="5">
        <v>231.36</v>
      </c>
      <c r="AC60" s="5">
        <v>0</v>
      </c>
      <c r="AD60" s="5">
        <v>0</v>
      </c>
      <c r="AE60" s="5">
        <v>-432</v>
      </c>
      <c r="AF60" s="5">
        <v>-432</v>
      </c>
      <c r="AG60" s="5">
        <v>277.63200000000001</v>
      </c>
      <c r="AH60" s="5">
        <v>5275.0079999999998</v>
      </c>
      <c r="AJ60" s="5">
        <v>1</v>
      </c>
      <c r="AK60" s="5">
        <v>0</v>
      </c>
      <c r="AL60" s="5">
        <v>0</v>
      </c>
      <c r="AM60" s="5">
        <f t="shared" si="4"/>
        <v>5275.0079999999998</v>
      </c>
      <c r="AN60" s="5">
        <f t="shared" si="5"/>
        <v>0</v>
      </c>
      <c r="AO60" s="5">
        <f t="shared" si="6"/>
        <v>0</v>
      </c>
      <c r="AP60" s="11">
        <f t="shared" si="7"/>
        <v>5275.0079999999998</v>
      </c>
    </row>
    <row r="61" spans="1:42" ht="18" customHeight="1" x14ac:dyDescent="0.25">
      <c r="A61" s="2" t="s">
        <v>9</v>
      </c>
      <c r="B61" s="2" t="s">
        <v>10</v>
      </c>
      <c r="C61" s="2" t="s">
        <v>90</v>
      </c>
      <c r="D61" s="2" t="s">
        <v>30</v>
      </c>
      <c r="E61" s="2" t="s">
        <v>91</v>
      </c>
      <c r="F61" s="2" t="s">
        <v>96</v>
      </c>
      <c r="G61" s="2" t="s">
        <v>97</v>
      </c>
      <c r="H61" s="2" t="s">
        <v>13</v>
      </c>
      <c r="I61" s="2" t="s">
        <v>14</v>
      </c>
      <c r="J61" s="5">
        <v>1841683.18</v>
      </c>
      <c r="K61" s="5">
        <v>1841683.18</v>
      </c>
      <c r="L61" s="5">
        <v>73667.3272</v>
      </c>
      <c r="M61" s="5">
        <v>0</v>
      </c>
      <c r="N61" s="5">
        <v>0</v>
      </c>
      <c r="O61" s="5">
        <v>0</v>
      </c>
      <c r="P61" s="5">
        <v>0</v>
      </c>
      <c r="Q61" s="5">
        <v>88400.79264</v>
      </c>
      <c r="R61" s="5">
        <v>1679615.0601600001</v>
      </c>
      <c r="S61" s="5"/>
      <c r="T61" s="5">
        <v>1</v>
      </c>
      <c r="U61" s="5">
        <v>0</v>
      </c>
      <c r="V61" s="5">
        <v>0</v>
      </c>
      <c r="W61" s="5">
        <f t="shared" si="1"/>
        <v>1679615.0601600001</v>
      </c>
      <c r="X61" s="5">
        <f t="shared" si="2"/>
        <v>0</v>
      </c>
      <c r="Y61" s="5">
        <f t="shared" si="3"/>
        <v>0</v>
      </c>
      <c r="Z61" s="5">
        <v>96913.469999999899</v>
      </c>
      <c r="AA61" s="5">
        <v>96913.469999999899</v>
      </c>
      <c r="AB61" s="5">
        <v>3876.5387999999962</v>
      </c>
      <c r="AC61" s="5">
        <v>0</v>
      </c>
      <c r="AD61" s="5">
        <v>0</v>
      </c>
      <c r="AE61" s="5">
        <v>0</v>
      </c>
      <c r="AF61" s="5">
        <v>0</v>
      </c>
      <c r="AG61" s="5">
        <v>4651.8465599999954</v>
      </c>
      <c r="AH61" s="5">
        <v>88385.084639999914</v>
      </c>
      <c r="AJ61" s="5">
        <v>1</v>
      </c>
      <c r="AK61" s="5">
        <v>0</v>
      </c>
      <c r="AL61" s="5">
        <v>0</v>
      </c>
      <c r="AM61" s="5">
        <f t="shared" si="4"/>
        <v>88385.084639999914</v>
      </c>
      <c r="AN61" s="5">
        <f t="shared" si="5"/>
        <v>0</v>
      </c>
      <c r="AO61" s="5">
        <f t="shared" si="6"/>
        <v>0</v>
      </c>
      <c r="AP61" s="11">
        <f t="shared" si="7"/>
        <v>88385.084639999914</v>
      </c>
    </row>
    <row r="62" spans="1:42" ht="18" customHeight="1" x14ac:dyDescent="0.25">
      <c r="A62" s="2" t="s">
        <v>9</v>
      </c>
      <c r="B62" s="2" t="s">
        <v>10</v>
      </c>
      <c r="C62" s="2" t="s">
        <v>90</v>
      </c>
      <c r="D62" s="2" t="s">
        <v>30</v>
      </c>
      <c r="E62" s="2" t="s">
        <v>91</v>
      </c>
      <c r="F62" s="2" t="s">
        <v>96</v>
      </c>
      <c r="G62" s="2" t="s">
        <v>97</v>
      </c>
      <c r="H62" s="2" t="s">
        <v>15</v>
      </c>
      <c r="I62" s="2" t="s">
        <v>16</v>
      </c>
      <c r="J62" s="5">
        <v>393419.43</v>
      </c>
      <c r="K62" s="5">
        <v>230970.34</v>
      </c>
      <c r="L62" s="5">
        <v>9238.8135999999995</v>
      </c>
      <c r="M62" s="5">
        <v>0</v>
      </c>
      <c r="N62" s="5">
        <v>0</v>
      </c>
      <c r="O62" s="5">
        <v>161838.397692308</v>
      </c>
      <c r="P62" s="5">
        <v>161838.397692308</v>
      </c>
      <c r="Q62" s="5">
        <v>11117.1109353846</v>
      </c>
      <c r="R62" s="5">
        <v>211225.10777230741</v>
      </c>
      <c r="S62" s="5"/>
      <c r="T62" s="5">
        <v>1</v>
      </c>
      <c r="U62" s="5">
        <v>0</v>
      </c>
      <c r="V62" s="5">
        <v>0</v>
      </c>
      <c r="W62" s="5">
        <f t="shared" si="1"/>
        <v>211225.10777230741</v>
      </c>
      <c r="X62" s="5">
        <f t="shared" si="2"/>
        <v>0</v>
      </c>
      <c r="Y62" s="5">
        <f t="shared" si="3"/>
        <v>0</v>
      </c>
      <c r="Z62" s="5">
        <v>12168.1</v>
      </c>
      <c r="AA62" s="5">
        <v>12154.17</v>
      </c>
      <c r="AB62" s="5">
        <v>486.16680000000002</v>
      </c>
      <c r="AC62" s="5">
        <v>0</v>
      </c>
      <c r="AD62" s="5">
        <v>0</v>
      </c>
      <c r="AE62" s="5">
        <v>13.930000000000099</v>
      </c>
      <c r="AF62" s="5">
        <v>13.930000000000099</v>
      </c>
      <c r="AG62" s="5">
        <v>583.40016000000003</v>
      </c>
      <c r="AH62" s="5">
        <v>11084.60304</v>
      </c>
      <c r="AJ62" s="5">
        <v>1</v>
      </c>
      <c r="AK62" s="5">
        <v>0</v>
      </c>
      <c r="AL62" s="5">
        <v>0</v>
      </c>
      <c r="AM62" s="5">
        <f t="shared" si="4"/>
        <v>11084.60304</v>
      </c>
      <c r="AN62" s="5">
        <f t="shared" si="5"/>
        <v>0</v>
      </c>
      <c r="AO62" s="5">
        <f t="shared" si="6"/>
        <v>0</v>
      </c>
      <c r="AP62" s="11">
        <f t="shared" si="7"/>
        <v>11084.60304</v>
      </c>
    </row>
    <row r="63" spans="1:42" ht="18" customHeight="1" x14ac:dyDescent="0.25">
      <c r="A63" s="2" t="s">
        <v>9</v>
      </c>
      <c r="B63" s="2" t="s">
        <v>10</v>
      </c>
      <c r="C63" s="2" t="s">
        <v>98</v>
      </c>
      <c r="D63" s="2" t="s">
        <v>34</v>
      </c>
      <c r="E63" s="2" t="s">
        <v>99</v>
      </c>
      <c r="F63" s="2" t="s">
        <v>65</v>
      </c>
      <c r="G63" s="2" t="s">
        <v>100</v>
      </c>
      <c r="H63" s="2" t="s">
        <v>13</v>
      </c>
      <c r="I63" s="2" t="s">
        <v>14</v>
      </c>
      <c r="J63" s="5">
        <v>110024</v>
      </c>
      <c r="K63" s="5">
        <v>110024</v>
      </c>
      <c r="L63" s="5">
        <v>4400.96</v>
      </c>
      <c r="M63" s="5">
        <v>0</v>
      </c>
      <c r="N63" s="5">
        <v>0</v>
      </c>
      <c r="O63" s="5">
        <v>0</v>
      </c>
      <c r="P63" s="5">
        <v>0</v>
      </c>
      <c r="Q63" s="5">
        <v>5281.152</v>
      </c>
      <c r="R63" s="5">
        <v>100341.88800000001</v>
      </c>
      <c r="S63" s="5"/>
      <c r="T63" s="5">
        <v>1</v>
      </c>
      <c r="U63" s="5">
        <v>0</v>
      </c>
      <c r="V63" s="5">
        <v>0</v>
      </c>
      <c r="W63" s="5">
        <f t="shared" si="1"/>
        <v>100341.88800000001</v>
      </c>
      <c r="X63" s="5">
        <f t="shared" si="2"/>
        <v>0</v>
      </c>
      <c r="Y63" s="5">
        <f t="shared" si="3"/>
        <v>0</v>
      </c>
      <c r="Z63" s="5">
        <v>3400</v>
      </c>
      <c r="AA63" s="5">
        <v>3400</v>
      </c>
      <c r="AB63" s="5">
        <v>136</v>
      </c>
      <c r="AC63" s="5">
        <v>0</v>
      </c>
      <c r="AD63" s="5">
        <v>0</v>
      </c>
      <c r="AE63" s="5">
        <v>0</v>
      </c>
      <c r="AF63" s="5">
        <v>0</v>
      </c>
      <c r="AG63" s="5">
        <v>163.19999999999999</v>
      </c>
      <c r="AH63" s="5">
        <v>3100.8</v>
      </c>
      <c r="AJ63" s="5">
        <v>1</v>
      </c>
      <c r="AK63" s="5">
        <v>0</v>
      </c>
      <c r="AL63" s="5">
        <v>0</v>
      </c>
      <c r="AM63" s="5">
        <f t="shared" si="4"/>
        <v>3100.8</v>
      </c>
      <c r="AN63" s="5">
        <f t="shared" si="5"/>
        <v>0</v>
      </c>
      <c r="AO63" s="5">
        <f t="shared" si="6"/>
        <v>0</v>
      </c>
      <c r="AP63" s="11">
        <f t="shared" si="7"/>
        <v>3100.8</v>
      </c>
    </row>
    <row r="64" spans="1:42" ht="18" customHeight="1" x14ac:dyDescent="0.25">
      <c r="A64" s="2" t="s">
        <v>9</v>
      </c>
      <c r="B64" s="2" t="s">
        <v>10</v>
      </c>
      <c r="C64" s="2" t="s">
        <v>98</v>
      </c>
      <c r="D64" s="2" t="s">
        <v>34</v>
      </c>
      <c r="E64" s="2" t="s">
        <v>99</v>
      </c>
      <c r="F64" s="2" t="s">
        <v>65</v>
      </c>
      <c r="G64" s="2" t="s">
        <v>100</v>
      </c>
      <c r="H64" s="2" t="s">
        <v>15</v>
      </c>
      <c r="I64" s="2" t="s">
        <v>16</v>
      </c>
      <c r="J64" s="5">
        <v>402680.66</v>
      </c>
      <c r="K64" s="5">
        <v>209593.03</v>
      </c>
      <c r="L64" s="5">
        <v>8383.7212</v>
      </c>
      <c r="M64" s="5">
        <v>0</v>
      </c>
      <c r="N64" s="5">
        <v>9169</v>
      </c>
      <c r="O64" s="5">
        <v>50680</v>
      </c>
      <c r="P64" s="5">
        <v>59849</v>
      </c>
      <c r="Q64" s="5">
        <v>16722.396939999999</v>
      </c>
      <c r="R64" s="5">
        <v>317725.54186</v>
      </c>
      <c r="S64" s="5"/>
      <c r="T64" s="5">
        <v>1</v>
      </c>
      <c r="U64" s="5">
        <v>0</v>
      </c>
      <c r="V64" s="5">
        <v>0</v>
      </c>
      <c r="W64" s="5">
        <f t="shared" si="1"/>
        <v>317725.54186</v>
      </c>
      <c r="X64" s="5">
        <f t="shared" si="2"/>
        <v>0</v>
      </c>
      <c r="Y64" s="5">
        <f t="shared" si="3"/>
        <v>0</v>
      </c>
      <c r="Z64" s="5">
        <v>14554.45</v>
      </c>
      <c r="AA64" s="5">
        <v>6457.9</v>
      </c>
      <c r="AB64" s="5">
        <v>258.31599999999997</v>
      </c>
      <c r="AC64" s="5">
        <v>0</v>
      </c>
      <c r="AD64" s="5">
        <v>0</v>
      </c>
      <c r="AE64" s="5">
        <v>2132</v>
      </c>
      <c r="AF64" s="5">
        <v>2132</v>
      </c>
      <c r="AG64" s="5">
        <v>608.20669999999996</v>
      </c>
      <c r="AH64" s="5">
        <v>11555.927299999999</v>
      </c>
      <c r="AJ64" s="5">
        <v>1</v>
      </c>
      <c r="AK64" s="5">
        <v>0</v>
      </c>
      <c r="AL64" s="5">
        <v>0</v>
      </c>
      <c r="AM64" s="5">
        <f t="shared" si="4"/>
        <v>11555.927299999999</v>
      </c>
      <c r="AN64" s="5">
        <f t="shared" si="5"/>
        <v>0</v>
      </c>
      <c r="AO64" s="5">
        <f t="shared" si="6"/>
        <v>0</v>
      </c>
      <c r="AP64" s="11">
        <f t="shared" si="7"/>
        <v>11555.927299999999</v>
      </c>
    </row>
    <row r="65" spans="1:42" ht="18" customHeight="1" x14ac:dyDescent="0.25">
      <c r="A65" s="2" t="s">
        <v>9</v>
      </c>
      <c r="B65" s="2" t="s">
        <v>10</v>
      </c>
      <c r="C65" s="2" t="s">
        <v>98</v>
      </c>
      <c r="D65" s="2" t="s">
        <v>34</v>
      </c>
      <c r="E65" s="2" t="s">
        <v>99</v>
      </c>
      <c r="F65" s="2" t="s">
        <v>101</v>
      </c>
      <c r="G65" s="2" t="s">
        <v>102</v>
      </c>
      <c r="H65" s="2" t="s">
        <v>13</v>
      </c>
      <c r="I65" s="2" t="s">
        <v>14</v>
      </c>
      <c r="J65" s="5">
        <v>137475</v>
      </c>
      <c r="K65" s="5">
        <v>137475</v>
      </c>
      <c r="L65" s="5">
        <v>5499</v>
      </c>
      <c r="M65" s="5">
        <v>0</v>
      </c>
      <c r="N65" s="5">
        <v>0</v>
      </c>
      <c r="O65" s="5">
        <v>0</v>
      </c>
      <c r="P65" s="5">
        <v>0</v>
      </c>
      <c r="Q65" s="5">
        <v>6598.8</v>
      </c>
      <c r="R65" s="5">
        <v>125377.2</v>
      </c>
      <c r="S65" s="5"/>
      <c r="T65" s="5">
        <v>1</v>
      </c>
      <c r="U65" s="5">
        <v>0</v>
      </c>
      <c r="V65" s="5">
        <v>0</v>
      </c>
      <c r="W65" s="5">
        <f t="shared" si="1"/>
        <v>125377.2</v>
      </c>
      <c r="X65" s="5">
        <f t="shared" si="2"/>
        <v>0</v>
      </c>
      <c r="Y65" s="5">
        <f t="shared" si="3"/>
        <v>0</v>
      </c>
      <c r="Z65" s="5">
        <v>4248</v>
      </c>
      <c r="AA65" s="5">
        <v>4248</v>
      </c>
      <c r="AB65" s="5">
        <v>169.92</v>
      </c>
      <c r="AC65" s="5">
        <v>0</v>
      </c>
      <c r="AD65" s="5">
        <v>0</v>
      </c>
      <c r="AE65" s="5">
        <v>0</v>
      </c>
      <c r="AF65" s="5">
        <v>0</v>
      </c>
      <c r="AG65" s="5">
        <v>203.904</v>
      </c>
      <c r="AH65" s="5">
        <v>3874.1759999999999</v>
      </c>
      <c r="AJ65" s="5">
        <v>1</v>
      </c>
      <c r="AK65" s="5">
        <v>0</v>
      </c>
      <c r="AL65" s="5">
        <v>0</v>
      </c>
      <c r="AM65" s="5">
        <f t="shared" si="4"/>
        <v>3874.1759999999999</v>
      </c>
      <c r="AN65" s="5">
        <f t="shared" si="5"/>
        <v>0</v>
      </c>
      <c r="AO65" s="5">
        <f t="shared" si="6"/>
        <v>0</v>
      </c>
      <c r="AP65" s="11">
        <f t="shared" si="7"/>
        <v>3874.1759999999999</v>
      </c>
    </row>
    <row r="66" spans="1:42" ht="18" customHeight="1" x14ac:dyDescent="0.25">
      <c r="A66" s="2" t="s">
        <v>9</v>
      </c>
      <c r="B66" s="2" t="s">
        <v>10</v>
      </c>
      <c r="C66" s="2" t="s">
        <v>98</v>
      </c>
      <c r="D66" s="2" t="s">
        <v>34</v>
      </c>
      <c r="E66" s="2" t="s">
        <v>99</v>
      </c>
      <c r="F66" s="2" t="s">
        <v>101</v>
      </c>
      <c r="G66" s="2" t="s">
        <v>102</v>
      </c>
      <c r="H66" s="2" t="s">
        <v>15</v>
      </c>
      <c r="I66" s="2" t="s">
        <v>16</v>
      </c>
      <c r="J66" s="5">
        <v>472747.27</v>
      </c>
      <c r="K66" s="5">
        <v>260398.05</v>
      </c>
      <c r="L66" s="5">
        <v>10415.922</v>
      </c>
      <c r="M66" s="5">
        <v>0</v>
      </c>
      <c r="N66" s="5">
        <v>0</v>
      </c>
      <c r="O66" s="5">
        <v>42114.419595186497</v>
      </c>
      <c r="P66" s="5">
        <v>42114.419595186497</v>
      </c>
      <c r="Q66" s="5">
        <v>21010.846420240676</v>
      </c>
      <c r="R66" s="5">
        <v>399206.08198457287</v>
      </c>
      <c r="S66" s="5"/>
      <c r="T66" s="5">
        <v>1</v>
      </c>
      <c r="U66" s="5">
        <v>0</v>
      </c>
      <c r="V66" s="5">
        <v>0</v>
      </c>
      <c r="W66" s="5">
        <f t="shared" ref="W66:W119" si="10">+$R66*T66</f>
        <v>399206.08198457287</v>
      </c>
      <c r="X66" s="5">
        <f t="shared" ref="X66:X119" si="11">+$R66*U66</f>
        <v>0</v>
      </c>
      <c r="Y66" s="5">
        <f t="shared" ref="Y66:Y119" si="12">+$R66*V66</f>
        <v>0</v>
      </c>
      <c r="Z66" s="5">
        <v>17148.73</v>
      </c>
      <c r="AA66" s="5">
        <v>8045.17</v>
      </c>
      <c r="AB66" s="5">
        <v>321.80680000000001</v>
      </c>
      <c r="AC66" s="5">
        <v>0</v>
      </c>
      <c r="AD66" s="5">
        <v>0</v>
      </c>
      <c r="AE66" s="5">
        <v>1805.4674103753398</v>
      </c>
      <c r="AF66" s="5">
        <v>1805.4674103753398</v>
      </c>
      <c r="AG66" s="5">
        <v>751.07278948123303</v>
      </c>
      <c r="AH66" s="5">
        <v>14270.383000143427</v>
      </c>
      <c r="AJ66" s="5">
        <v>1</v>
      </c>
      <c r="AK66" s="5">
        <v>0</v>
      </c>
      <c r="AL66" s="5">
        <v>0</v>
      </c>
      <c r="AM66" s="5">
        <f t="shared" ref="AM66:AM119" si="13">+$AH66*AJ66</f>
        <v>14270.383000143427</v>
      </c>
      <c r="AN66" s="5">
        <f t="shared" ref="AN66:AN119" si="14">+$AH66*AK66</f>
        <v>0</v>
      </c>
      <c r="AO66" s="5">
        <f t="shared" ref="AO66:AO119" si="15">+$AH66*AL66</f>
        <v>0</v>
      </c>
      <c r="AP66" s="11">
        <f t="shared" si="7"/>
        <v>14270.383000143427</v>
      </c>
    </row>
    <row r="67" spans="1:42" ht="18" customHeight="1" x14ac:dyDescent="0.25">
      <c r="A67" s="2" t="s">
        <v>9</v>
      </c>
      <c r="B67" s="2" t="s">
        <v>10</v>
      </c>
      <c r="C67" s="2" t="s">
        <v>98</v>
      </c>
      <c r="D67" s="2" t="s">
        <v>34</v>
      </c>
      <c r="E67" s="2" t="s">
        <v>99</v>
      </c>
      <c r="F67" s="2" t="s">
        <v>103</v>
      </c>
      <c r="G67" s="2" t="s">
        <v>104</v>
      </c>
      <c r="H67" s="2" t="s">
        <v>13</v>
      </c>
      <c r="I67" s="2" t="s">
        <v>14</v>
      </c>
      <c r="J67" s="5">
        <v>100794</v>
      </c>
      <c r="K67" s="5">
        <v>100794</v>
      </c>
      <c r="L67" s="5">
        <v>4031.76</v>
      </c>
      <c r="M67" s="5">
        <v>0</v>
      </c>
      <c r="N67" s="5">
        <v>0</v>
      </c>
      <c r="O67" s="5">
        <v>0</v>
      </c>
      <c r="P67" s="5">
        <v>0</v>
      </c>
      <c r="Q67" s="5">
        <v>4838.1120000000001</v>
      </c>
      <c r="R67" s="5">
        <v>91924.127999999997</v>
      </c>
      <c r="S67" s="5"/>
      <c r="T67" s="5">
        <v>1</v>
      </c>
      <c r="U67" s="5">
        <v>0</v>
      </c>
      <c r="V67" s="5">
        <v>0</v>
      </c>
      <c r="W67" s="5">
        <f t="shared" si="10"/>
        <v>91924.127999999997</v>
      </c>
      <c r="X67" s="5">
        <f t="shared" si="11"/>
        <v>0</v>
      </c>
      <c r="Y67" s="5">
        <f t="shared" si="12"/>
        <v>0</v>
      </c>
      <c r="Z67" s="5">
        <v>3120</v>
      </c>
      <c r="AA67" s="5">
        <v>3120</v>
      </c>
      <c r="AB67" s="5">
        <v>124.8</v>
      </c>
      <c r="AC67" s="5">
        <v>0</v>
      </c>
      <c r="AD67" s="5">
        <v>0</v>
      </c>
      <c r="AE67" s="5">
        <v>0</v>
      </c>
      <c r="AF67" s="5">
        <v>0</v>
      </c>
      <c r="AG67" s="5">
        <v>149.76</v>
      </c>
      <c r="AH67" s="5">
        <v>2845.44</v>
      </c>
      <c r="AJ67" s="5">
        <v>1</v>
      </c>
      <c r="AK67" s="5">
        <v>0</v>
      </c>
      <c r="AL67" s="5">
        <v>0</v>
      </c>
      <c r="AM67" s="5">
        <f t="shared" si="13"/>
        <v>2845.44</v>
      </c>
      <c r="AN67" s="5">
        <f t="shared" si="14"/>
        <v>0</v>
      </c>
      <c r="AO67" s="5">
        <f t="shared" si="15"/>
        <v>0</v>
      </c>
      <c r="AP67" s="11">
        <f t="shared" ref="AP67:AP112" si="16">SUM(AM67:AO67)</f>
        <v>2845.44</v>
      </c>
    </row>
    <row r="68" spans="1:42" ht="18" customHeight="1" x14ac:dyDescent="0.25">
      <c r="A68" s="2" t="s">
        <v>9</v>
      </c>
      <c r="B68" s="2" t="s">
        <v>10</v>
      </c>
      <c r="C68" s="2" t="s">
        <v>98</v>
      </c>
      <c r="D68" s="2" t="s">
        <v>34</v>
      </c>
      <c r="E68" s="2" t="s">
        <v>99</v>
      </c>
      <c r="F68" s="2" t="s">
        <v>103</v>
      </c>
      <c r="G68" s="2" t="s">
        <v>104</v>
      </c>
      <c r="H68" s="2" t="s">
        <v>15</v>
      </c>
      <c r="I68" s="2" t="s">
        <v>16</v>
      </c>
      <c r="J68" s="5">
        <v>55462</v>
      </c>
      <c r="K68" s="5">
        <v>33598</v>
      </c>
      <c r="L68" s="5">
        <v>1343.92</v>
      </c>
      <c r="M68" s="5">
        <v>0</v>
      </c>
      <c r="N68" s="5">
        <v>16898.264700719701</v>
      </c>
      <c r="O68" s="5">
        <v>0</v>
      </c>
      <c r="P68" s="5">
        <v>16898.264700719701</v>
      </c>
      <c r="Q68" s="5">
        <v>1860.9907649640149</v>
      </c>
      <c r="R68" s="5">
        <v>35358.824534316285</v>
      </c>
      <c r="S68" s="5"/>
      <c r="T68" s="5">
        <v>1</v>
      </c>
      <c r="U68" s="5">
        <v>0</v>
      </c>
      <c r="V68" s="5">
        <v>0</v>
      </c>
      <c r="W68" s="5">
        <f t="shared" si="10"/>
        <v>35358.824534316285</v>
      </c>
      <c r="X68" s="5">
        <f t="shared" si="11"/>
        <v>0</v>
      </c>
      <c r="Y68" s="5">
        <f t="shared" si="12"/>
        <v>0</v>
      </c>
      <c r="Z68" s="5">
        <v>2012</v>
      </c>
      <c r="AA68" s="5">
        <v>1040</v>
      </c>
      <c r="AB68" s="5">
        <v>41.6</v>
      </c>
      <c r="AC68" s="5">
        <v>0</v>
      </c>
      <c r="AD68" s="5">
        <v>523.05353694927203</v>
      </c>
      <c r="AE68" s="5">
        <v>0</v>
      </c>
      <c r="AF68" s="5">
        <v>523.05353694927203</v>
      </c>
      <c r="AG68" s="5">
        <v>72.3673231525364</v>
      </c>
      <c r="AH68" s="5">
        <v>1374.9791398981915</v>
      </c>
      <c r="AJ68" s="5">
        <v>1</v>
      </c>
      <c r="AK68" s="5">
        <v>0</v>
      </c>
      <c r="AL68" s="5">
        <v>0</v>
      </c>
      <c r="AM68" s="5">
        <f t="shared" si="13"/>
        <v>1374.9791398981915</v>
      </c>
      <c r="AN68" s="5">
        <f t="shared" si="14"/>
        <v>0</v>
      </c>
      <c r="AO68" s="5">
        <f t="shared" si="15"/>
        <v>0</v>
      </c>
      <c r="AP68" s="11">
        <f t="shared" si="16"/>
        <v>1374.9791398981915</v>
      </c>
    </row>
    <row r="69" spans="1:42" ht="18" customHeight="1" x14ac:dyDescent="0.25">
      <c r="A69" s="2" t="s">
        <v>9</v>
      </c>
      <c r="B69" s="2" t="s">
        <v>10</v>
      </c>
      <c r="C69" s="2" t="s">
        <v>98</v>
      </c>
      <c r="D69" s="2" t="s">
        <v>34</v>
      </c>
      <c r="E69" s="2" t="s">
        <v>99</v>
      </c>
      <c r="F69" s="2" t="s">
        <v>105</v>
      </c>
      <c r="G69" s="2" t="s">
        <v>106</v>
      </c>
      <c r="H69" s="2" t="s">
        <v>13</v>
      </c>
      <c r="I69" s="2" t="s">
        <v>14</v>
      </c>
      <c r="J69" s="5">
        <v>42784</v>
      </c>
      <c r="K69" s="5">
        <v>42784</v>
      </c>
      <c r="L69" s="5">
        <v>1711.36</v>
      </c>
      <c r="M69" s="5">
        <v>0</v>
      </c>
      <c r="N69" s="5">
        <v>0</v>
      </c>
      <c r="O69" s="5">
        <v>0</v>
      </c>
      <c r="P69" s="5">
        <v>0</v>
      </c>
      <c r="Q69" s="5">
        <v>2053.6320000000001</v>
      </c>
      <c r="R69" s="5">
        <v>39019.008000000002</v>
      </c>
      <c r="S69" s="5"/>
      <c r="T69" s="5">
        <v>1</v>
      </c>
      <c r="U69" s="5">
        <v>0</v>
      </c>
      <c r="V69" s="5">
        <v>0</v>
      </c>
      <c r="W69" s="5">
        <f t="shared" si="10"/>
        <v>39019.008000000002</v>
      </c>
      <c r="X69" s="5">
        <f t="shared" si="11"/>
        <v>0</v>
      </c>
      <c r="Y69" s="5">
        <f t="shared" si="12"/>
        <v>0</v>
      </c>
      <c r="Z69" s="5">
        <v>1325</v>
      </c>
      <c r="AA69" s="5">
        <v>1325</v>
      </c>
      <c r="AB69" s="5">
        <v>53</v>
      </c>
      <c r="AC69" s="5">
        <v>0</v>
      </c>
      <c r="AD69" s="5">
        <v>0</v>
      </c>
      <c r="AE69" s="5">
        <v>0</v>
      </c>
      <c r="AF69" s="5">
        <v>0</v>
      </c>
      <c r="AG69" s="5">
        <v>63.6</v>
      </c>
      <c r="AH69" s="5">
        <v>1208.4000000000001</v>
      </c>
      <c r="AJ69" s="5">
        <v>1</v>
      </c>
      <c r="AK69" s="5">
        <v>0</v>
      </c>
      <c r="AL69" s="5">
        <v>0</v>
      </c>
      <c r="AM69" s="5">
        <f t="shared" si="13"/>
        <v>1208.4000000000001</v>
      </c>
      <c r="AN69" s="5">
        <f t="shared" si="14"/>
        <v>0</v>
      </c>
      <c r="AO69" s="5">
        <f t="shared" si="15"/>
        <v>0</v>
      </c>
      <c r="AP69" s="11">
        <f t="shared" si="16"/>
        <v>1208.4000000000001</v>
      </c>
    </row>
    <row r="70" spans="1:42" ht="18" customHeight="1" x14ac:dyDescent="0.25">
      <c r="A70" s="2" t="s">
        <v>9</v>
      </c>
      <c r="B70" s="2" t="s">
        <v>10</v>
      </c>
      <c r="C70" s="2" t="s">
        <v>98</v>
      </c>
      <c r="D70" s="2" t="s">
        <v>34</v>
      </c>
      <c r="E70" s="2" t="s">
        <v>99</v>
      </c>
      <c r="F70" s="2" t="s">
        <v>105</v>
      </c>
      <c r="G70" s="2" t="s">
        <v>106</v>
      </c>
      <c r="H70" s="2" t="s">
        <v>15</v>
      </c>
      <c r="I70" s="2" t="s">
        <v>16</v>
      </c>
      <c r="J70" s="5">
        <v>265425.06</v>
      </c>
      <c r="K70" s="5">
        <v>204744.1</v>
      </c>
      <c r="L70" s="5">
        <v>8189.7640000000001</v>
      </c>
      <c r="M70" s="5">
        <v>0</v>
      </c>
      <c r="N70" s="5">
        <v>0</v>
      </c>
      <c r="O70" s="5">
        <v>8453</v>
      </c>
      <c r="P70" s="5">
        <v>8453</v>
      </c>
      <c r="Q70" s="5">
        <v>12439.114799999999</v>
      </c>
      <c r="R70" s="5">
        <v>236343.18119999999</v>
      </c>
      <c r="S70" s="5"/>
      <c r="T70" s="5">
        <v>1</v>
      </c>
      <c r="U70" s="5">
        <v>0</v>
      </c>
      <c r="V70" s="5">
        <v>0</v>
      </c>
      <c r="W70" s="5">
        <f t="shared" si="10"/>
        <v>236343.18119999999</v>
      </c>
      <c r="X70" s="5">
        <f t="shared" si="11"/>
        <v>0</v>
      </c>
      <c r="Y70" s="5">
        <f t="shared" si="12"/>
        <v>0</v>
      </c>
      <c r="Z70" s="5">
        <v>9629.9699999999993</v>
      </c>
      <c r="AA70" s="5">
        <v>6336.87</v>
      </c>
      <c r="AB70" s="5">
        <v>253.47479999999999</v>
      </c>
      <c r="AC70" s="5">
        <v>0</v>
      </c>
      <c r="AD70" s="5">
        <v>0</v>
      </c>
      <c r="AE70" s="5">
        <v>459</v>
      </c>
      <c r="AF70" s="5">
        <v>459</v>
      </c>
      <c r="AG70" s="5">
        <v>445.87475999999998</v>
      </c>
      <c r="AH70" s="5">
        <v>8471.6204400000006</v>
      </c>
      <c r="AJ70" s="5">
        <v>1</v>
      </c>
      <c r="AK70" s="5">
        <v>0</v>
      </c>
      <c r="AL70" s="5">
        <v>0</v>
      </c>
      <c r="AM70" s="5">
        <f t="shared" si="13"/>
        <v>8471.6204400000006</v>
      </c>
      <c r="AN70" s="5">
        <f t="shared" si="14"/>
        <v>0</v>
      </c>
      <c r="AO70" s="5">
        <f t="shared" si="15"/>
        <v>0</v>
      </c>
      <c r="AP70" s="11">
        <f t="shared" si="16"/>
        <v>8471.6204400000006</v>
      </c>
    </row>
    <row r="71" spans="1:42" ht="18" customHeight="1" x14ac:dyDescent="0.25">
      <c r="A71" s="2"/>
      <c r="B71" s="2"/>
      <c r="C71" s="2"/>
      <c r="D71" s="2"/>
      <c r="E71" s="2"/>
      <c r="F71" s="2"/>
      <c r="G71" s="2"/>
      <c r="H71" s="2"/>
      <c r="I71" s="2"/>
      <c r="J71" s="5"/>
      <c r="K71" s="5"/>
      <c r="L71" s="5"/>
      <c r="M71" s="5"/>
      <c r="N71" s="5"/>
      <c r="O71" s="5"/>
      <c r="P71" s="5"/>
      <c r="Q71" s="5"/>
      <c r="R71" s="5"/>
      <c r="S71" s="5"/>
      <c r="T71" s="5"/>
      <c r="U71" s="5"/>
      <c r="V71" s="5"/>
      <c r="W71" s="5"/>
      <c r="X71" s="5"/>
      <c r="Y71" s="5"/>
      <c r="Z71" s="5"/>
      <c r="AA71" s="5"/>
      <c r="AB71" s="5"/>
      <c r="AC71" s="5"/>
      <c r="AD71" s="5"/>
      <c r="AE71" s="5"/>
      <c r="AF71" s="5"/>
      <c r="AG71" s="5"/>
      <c r="AH71" s="5"/>
      <c r="AJ71" s="5"/>
      <c r="AK71" s="5"/>
      <c r="AL71" s="5"/>
      <c r="AM71" s="5"/>
      <c r="AN71" s="5"/>
      <c r="AO71" s="5"/>
      <c r="AP71" s="11"/>
    </row>
    <row r="72" spans="1:42" ht="18" customHeight="1" x14ac:dyDescent="0.25">
      <c r="A72" s="2"/>
      <c r="B72" s="2"/>
      <c r="C72" s="2"/>
      <c r="D72" s="2"/>
      <c r="E72" s="2"/>
      <c r="F72" s="2"/>
      <c r="G72" s="39" t="s">
        <v>186</v>
      </c>
      <c r="H72" s="2"/>
      <c r="I72" s="39" t="s">
        <v>195</v>
      </c>
      <c r="J72" s="5">
        <f>+J3+J5</f>
        <v>210545941.08000702</v>
      </c>
      <c r="K72" s="5">
        <f t="shared" ref="K72:R72" si="17">+K3+K5</f>
        <v>210545941.08000702</v>
      </c>
      <c r="L72" s="5">
        <f t="shared" si="17"/>
        <v>8421837.6432002801</v>
      </c>
      <c r="M72" s="5">
        <f t="shared" si="17"/>
        <v>550105.85226302198</v>
      </c>
      <c r="N72" s="5">
        <f t="shared" si="17"/>
        <v>915387.34540386987</v>
      </c>
      <c r="O72" s="5">
        <f t="shared" si="17"/>
        <v>0</v>
      </c>
      <c r="P72" s="5">
        <f t="shared" si="17"/>
        <v>1465493.19766689</v>
      </c>
      <c r="Q72" s="5">
        <f t="shared" si="17"/>
        <v>10032930.511956992</v>
      </c>
      <c r="R72" s="5">
        <f t="shared" si="17"/>
        <v>190625679.72718284</v>
      </c>
      <c r="S72" s="5"/>
      <c r="T72" s="5"/>
      <c r="U72" s="5"/>
      <c r="V72" s="5"/>
      <c r="W72" s="5"/>
      <c r="X72" s="5"/>
      <c r="Y72" s="5"/>
      <c r="Z72" s="5">
        <f>+Z3+Z5</f>
        <v>11053787.680000098</v>
      </c>
      <c r="AA72" s="5">
        <f t="shared" ref="AA72:AH72" si="18">+AA3+AA5</f>
        <v>11053787.680000098</v>
      </c>
      <c r="AB72" s="5">
        <f t="shared" si="18"/>
        <v>442151.50720000395</v>
      </c>
      <c r="AC72" s="5">
        <f t="shared" si="18"/>
        <v>28915.451609019503</v>
      </c>
      <c r="AD72" s="5">
        <f t="shared" si="18"/>
        <v>48034.4838337572</v>
      </c>
      <c r="AE72" s="5">
        <f t="shared" si="18"/>
        <v>0</v>
      </c>
      <c r="AF72" s="5">
        <f t="shared" si="18"/>
        <v>76949.935442776798</v>
      </c>
      <c r="AG72" s="5">
        <f t="shared" si="18"/>
        <v>526734.31186786597</v>
      </c>
      <c r="AH72" s="5">
        <f t="shared" si="18"/>
        <v>10007951.925489454</v>
      </c>
      <c r="AJ72" s="5"/>
      <c r="AK72" s="5"/>
      <c r="AL72" s="5"/>
      <c r="AM72" s="5"/>
      <c r="AN72" s="5"/>
      <c r="AO72" s="5"/>
      <c r="AP72" s="11"/>
    </row>
    <row r="73" spans="1:42" ht="18" customHeight="1" x14ac:dyDescent="0.25">
      <c r="A73" s="2"/>
      <c r="B73" s="2"/>
      <c r="C73" s="2"/>
      <c r="D73" s="2"/>
      <c r="E73" s="2"/>
      <c r="F73" s="2"/>
      <c r="G73" s="39" t="s">
        <v>186</v>
      </c>
      <c r="H73" s="2"/>
      <c r="I73" s="39" t="s">
        <v>196</v>
      </c>
      <c r="J73" s="5">
        <f>+J4+J6</f>
        <v>233499105.00572279</v>
      </c>
      <c r="K73" s="5">
        <f t="shared" ref="K73:R73" si="19">+K4+K6</f>
        <v>80987873.364801869</v>
      </c>
      <c r="L73" s="5">
        <f t="shared" si="19"/>
        <v>3239514.9345920747</v>
      </c>
      <c r="M73" s="5">
        <f t="shared" si="19"/>
        <v>3555950.1369402553</v>
      </c>
      <c r="N73" s="5">
        <f t="shared" si="19"/>
        <v>42467.923610487102</v>
      </c>
      <c r="O73" s="5">
        <f t="shared" si="19"/>
        <v>21714.085849999999</v>
      </c>
      <c r="P73" s="5">
        <f t="shared" si="19"/>
        <v>3620132.1464007408</v>
      </c>
      <c r="Q73" s="5">
        <f t="shared" si="19"/>
        <v>11331972.896236498</v>
      </c>
      <c r="R73" s="5">
        <f t="shared" si="19"/>
        <v>215307485.02849349</v>
      </c>
      <c r="S73" s="5"/>
      <c r="T73" s="5"/>
      <c r="U73" s="5"/>
      <c r="V73" s="5"/>
      <c r="W73" s="5"/>
      <c r="X73" s="5"/>
      <c r="Y73" s="5"/>
      <c r="Z73" s="5">
        <f>+Z4+Z6</f>
        <v>10967226.262589691</v>
      </c>
      <c r="AA73" s="5">
        <f t="shared" ref="AA73:AH73" si="20">+AA4+AA6</f>
        <v>4247305.2967330404</v>
      </c>
      <c r="AB73" s="5">
        <f t="shared" si="20"/>
        <v>169892.21186932162</v>
      </c>
      <c r="AC73" s="5">
        <f t="shared" si="20"/>
        <v>166539.90911907531</v>
      </c>
      <c r="AD73" s="5">
        <f t="shared" si="20"/>
        <v>2235.4353880975309</v>
      </c>
      <c r="AE73" s="5">
        <f t="shared" si="20"/>
        <v>959.82164399999999</v>
      </c>
      <c r="AF73" s="5">
        <f t="shared" si="20"/>
        <v>169735.16615117353</v>
      </c>
      <c r="AG73" s="5">
        <f t="shared" si="20"/>
        <v>531379.94422845985</v>
      </c>
      <c r="AH73" s="5">
        <f t="shared" si="20"/>
        <v>10096218.940340737</v>
      </c>
      <c r="AJ73" s="5"/>
      <c r="AK73" s="5"/>
      <c r="AL73" s="5"/>
      <c r="AM73" s="5"/>
      <c r="AN73" s="5"/>
      <c r="AO73" s="5"/>
      <c r="AP73" s="11"/>
    </row>
    <row r="74" spans="1:42" ht="18" customHeight="1" x14ac:dyDescent="0.25">
      <c r="A74" s="2"/>
      <c r="B74" s="2"/>
      <c r="C74" s="2"/>
      <c r="D74" s="2"/>
      <c r="E74" s="2"/>
      <c r="F74" s="2"/>
      <c r="G74" s="39" t="s">
        <v>197</v>
      </c>
      <c r="H74" s="2"/>
      <c r="I74" s="39" t="s">
        <v>195</v>
      </c>
      <c r="J74" s="5">
        <f>+J7+J9+J11+J13+J15+J17+J19+J21+J23+J25+J27+J29+J31+J33+J35+J37+J39+J41+J43+J45+J47+J49+J51+J53+J55+J57+J59+J61+J63+J65+J67+J69</f>
        <v>81899895.840000004</v>
      </c>
      <c r="K74" s="5">
        <f t="shared" ref="K74:R74" si="21">+K7+K9+K11+K13+K15+K17+K19+K21+K23+K25+K27+K29+K31+K33+K35+K37+K39+K41+K43+K45+K47+K49+K51+K53+K55+K57+K59+K61+K63+K65+K67+K69</f>
        <v>81899895.840000004</v>
      </c>
      <c r="L74" s="5">
        <f t="shared" si="21"/>
        <v>3275995.8335999986</v>
      </c>
      <c r="M74" s="5">
        <f t="shared" si="21"/>
        <v>800041.88034085103</v>
      </c>
      <c r="N74" s="5">
        <f t="shared" si="21"/>
        <v>7973521.8435407598</v>
      </c>
      <c r="O74" s="5">
        <f t="shared" si="21"/>
        <v>0</v>
      </c>
      <c r="P74" s="5">
        <f t="shared" si="21"/>
        <v>8773563.7238816116</v>
      </c>
      <c r="Q74" s="5">
        <f t="shared" si="21"/>
        <v>3492516.8141259192</v>
      </c>
      <c r="R74" s="5">
        <f t="shared" si="21"/>
        <v>66357819.468392469</v>
      </c>
      <c r="S74" s="5"/>
      <c r="T74" s="5"/>
      <c r="U74" s="5"/>
      <c r="V74" s="5"/>
      <c r="W74" s="5"/>
      <c r="X74" s="5"/>
      <c r="Y74" s="5"/>
      <c r="Z74" s="5">
        <f>+Z7+Z9+Z11+Z13+Z15+Z17+Z19+Z21+Z23+Z25+Z27+Z29+Z31+Z33+Z35+Z37+Z39+Z41+Z43+Z45+Z47+Z49+Z51+Z53+Z55+Z57+Z59+Z61+Z63+Z65+Z67+Z69</f>
        <v>3188108.5500000026</v>
      </c>
      <c r="AA74" s="5">
        <f t="shared" ref="AA74:AH74" si="22">+AA7+AA9+AA11+AA13+AA15+AA17+AA19+AA21+AA23+AA25+AA27+AA29+AA31+AA33+AA35+AA37+AA39+AA41+AA43+AA45+AA47+AA49+AA51+AA53+AA55+AA57+AA59+AA61+AA63+AA65+AA67+AA69</f>
        <v>3188108.5500000026</v>
      </c>
      <c r="AB74" s="5">
        <f t="shared" si="22"/>
        <v>127524.34200000012</v>
      </c>
      <c r="AC74" s="5">
        <f t="shared" si="22"/>
        <v>0</v>
      </c>
      <c r="AD74" s="5">
        <f t="shared" si="22"/>
        <v>11550.784240575973</v>
      </c>
      <c r="AE74" s="5">
        <f t="shared" si="22"/>
        <v>0</v>
      </c>
      <c r="AF74" s="5">
        <f t="shared" si="22"/>
        <v>11550.784240575973</v>
      </c>
      <c r="AG74" s="5">
        <f t="shared" si="22"/>
        <v>152451.6711879714</v>
      </c>
      <c r="AH74" s="5">
        <f t="shared" si="22"/>
        <v>2896581.7525714547</v>
      </c>
      <c r="AJ74" s="5"/>
      <c r="AK74" s="5"/>
      <c r="AL74" s="5"/>
      <c r="AM74" s="5"/>
      <c r="AN74" s="5"/>
      <c r="AO74" s="5"/>
      <c r="AP74" s="11"/>
    </row>
    <row r="75" spans="1:42" ht="18" customHeight="1" x14ac:dyDescent="0.25">
      <c r="A75" s="2"/>
      <c r="B75" s="2"/>
      <c r="C75" s="2"/>
      <c r="D75" s="2"/>
      <c r="E75" s="2"/>
      <c r="F75" s="2"/>
      <c r="G75" s="39" t="s">
        <v>197</v>
      </c>
      <c r="H75" s="2"/>
      <c r="I75" s="39" t="s">
        <v>196</v>
      </c>
      <c r="J75" s="5">
        <f>+J8+J10+J12+J14+J16+J18+J20+J22+J24+J26+J28+J30+J32+J34+J36+J38+J40+J42+J44+J46+J48+J50+J52+J54+J56+J58+J60+J62+J64+J66+J68+J70</f>
        <v>139900378.49000013</v>
      </c>
      <c r="K75" s="5">
        <f t="shared" ref="K75:R75" si="23">+K8+K10+K12+K14+K16+K18+K20+K22+K24+K26+K28+K30+K32+K34+K36+K38+K40+K42+K44+K46+K48+K50+K52+K54+K56+K58+K60+K62+K64+K66+K68+K70</f>
        <v>78726708.190000072</v>
      </c>
      <c r="L75" s="5">
        <f t="shared" si="23"/>
        <v>3149068.3276000032</v>
      </c>
      <c r="M75" s="5">
        <f t="shared" si="23"/>
        <v>2805179.570376541</v>
      </c>
      <c r="N75" s="5">
        <f t="shared" si="23"/>
        <v>18608864.727775555</v>
      </c>
      <c r="O75" s="5">
        <f t="shared" si="23"/>
        <v>45520068.546657316</v>
      </c>
      <c r="P75" s="5">
        <f t="shared" si="23"/>
        <v>66934112.844809473</v>
      </c>
      <c r="Q75" s="5">
        <f t="shared" si="23"/>
        <v>3490859.865879531</v>
      </c>
      <c r="R75" s="5">
        <f t="shared" si="23"/>
        <v>66326337.451711103</v>
      </c>
      <c r="S75" s="5"/>
      <c r="T75" s="5"/>
      <c r="U75" s="5"/>
      <c r="V75" s="5"/>
      <c r="W75" s="5"/>
      <c r="X75" s="5"/>
      <c r="Y75" s="5"/>
      <c r="Z75" s="5">
        <f>+Z8+Z10+Z12+Z14+Z16+Z18+Z20+Z22+Z24+Z26+Z28+Z30+Z32+Z34+Z36+Z38+Z40+Z42+Z44+Z46+Z48+Z50+Z52+Z54+Z56+Z58+Z60+Z62+Z64+Z66+Z68+Z70</f>
        <v>4901423.1899999976</v>
      </c>
      <c r="AA75" s="5">
        <f t="shared" ref="AA75:AH75" si="24">+AA8+AA10+AA12+AA14+AA16+AA18+AA20+AA22+AA24+AA26+AA28+AA30+AA32+AA34+AA36+AA38+AA40+AA42+AA44+AA46+AA48+AA50+AA52+AA54+AA56+AA58+AA60+AA62+AA64+AA66+AA68+AA70</f>
        <v>2719134.629999998</v>
      </c>
      <c r="AB75" s="5">
        <f t="shared" si="24"/>
        <v>108765.3851999999</v>
      </c>
      <c r="AC75" s="5">
        <f t="shared" si="24"/>
        <v>67336.623949612913</v>
      </c>
      <c r="AD75" s="5">
        <f t="shared" si="24"/>
        <v>5078.7830623187429</v>
      </c>
      <c r="AE75" s="5">
        <f t="shared" si="24"/>
        <v>1641396.5275932499</v>
      </c>
      <c r="AF75" s="5">
        <f t="shared" si="24"/>
        <v>1713811.9346051815</v>
      </c>
      <c r="AG75" s="5">
        <f t="shared" si="24"/>
        <v>153942.29350974094</v>
      </c>
      <c r="AH75" s="5">
        <f t="shared" si="24"/>
        <v>2924903.5766850761</v>
      </c>
      <c r="AJ75" s="5"/>
      <c r="AK75" s="5"/>
      <c r="AL75" s="5"/>
      <c r="AM75" s="5"/>
      <c r="AN75" s="5"/>
      <c r="AO75" s="5"/>
      <c r="AP75" s="11"/>
    </row>
    <row r="76" spans="1:42" ht="18" customHeight="1" x14ac:dyDescent="0.25">
      <c r="A76" s="2"/>
      <c r="B76" s="2"/>
      <c r="C76" s="2"/>
      <c r="D76" s="2"/>
      <c r="E76" s="2"/>
      <c r="F76" s="2"/>
      <c r="G76" s="39" t="s">
        <v>187</v>
      </c>
      <c r="H76" s="2"/>
      <c r="I76" s="2"/>
      <c r="J76" s="5">
        <f>SUM(J72:J75)</f>
        <v>665845320.41573</v>
      </c>
      <c r="K76" s="5">
        <f t="shared" ref="K76:R76" si="25">SUM(K72:K75)</f>
        <v>452160418.47480893</v>
      </c>
      <c r="L76" s="5">
        <f t="shared" si="25"/>
        <v>18086416.738992356</v>
      </c>
      <c r="M76" s="5">
        <f t="shared" si="25"/>
        <v>7711277.4399206694</v>
      </c>
      <c r="N76" s="5">
        <f t="shared" si="25"/>
        <v>27540241.840330672</v>
      </c>
      <c r="O76" s="5">
        <f t="shared" si="25"/>
        <v>45541782.632507317</v>
      </c>
      <c r="P76" s="5">
        <f t="shared" si="25"/>
        <v>80793301.912758708</v>
      </c>
      <c r="Q76" s="5">
        <f t="shared" si="25"/>
        <v>28348280.088198941</v>
      </c>
      <c r="R76" s="5">
        <f t="shared" si="25"/>
        <v>538617321.67577994</v>
      </c>
      <c r="S76" s="5"/>
      <c r="T76" s="5"/>
      <c r="U76" s="5"/>
      <c r="V76" s="5"/>
      <c r="W76" s="5"/>
      <c r="X76" s="5"/>
      <c r="Y76" s="5"/>
      <c r="Z76" s="5">
        <f t="shared" ref="Z76:AH76" si="26">SUM(Z72:Z75)</f>
        <v>30110545.682589792</v>
      </c>
      <c r="AA76" s="5">
        <f t="shared" si="26"/>
        <v>21208336.15673314</v>
      </c>
      <c r="AB76" s="5">
        <f t="shared" si="26"/>
        <v>848333.44626932568</v>
      </c>
      <c r="AC76" s="5">
        <f t="shared" si="26"/>
        <v>262791.98467770772</v>
      </c>
      <c r="AD76" s="5">
        <f t="shared" si="26"/>
        <v>66899.486524749445</v>
      </c>
      <c r="AE76" s="5">
        <f t="shared" si="26"/>
        <v>1642356.3492372499</v>
      </c>
      <c r="AF76" s="5">
        <f t="shared" si="26"/>
        <v>1972047.8204397077</v>
      </c>
      <c r="AG76" s="5">
        <f t="shared" si="26"/>
        <v>1364508.2207940381</v>
      </c>
      <c r="AH76" s="5">
        <f t="shared" si="26"/>
        <v>25925656.195086721</v>
      </c>
      <c r="AJ76" s="5"/>
      <c r="AK76" s="5"/>
      <c r="AL76" s="5"/>
      <c r="AM76" s="5"/>
      <c r="AN76" s="5"/>
      <c r="AO76" s="5"/>
      <c r="AP76" s="11"/>
    </row>
    <row r="77" spans="1:42" ht="18" customHeight="1" x14ac:dyDescent="0.25">
      <c r="A77" s="2"/>
      <c r="B77" s="2"/>
      <c r="C77" s="2"/>
      <c r="D77" s="2"/>
      <c r="E77" s="2"/>
      <c r="F77" s="2"/>
      <c r="G77" s="2"/>
      <c r="H77" s="2"/>
      <c r="I77" s="2"/>
      <c r="J77" s="5"/>
      <c r="K77" s="5"/>
      <c r="L77" s="5"/>
      <c r="M77" s="5"/>
      <c r="N77" s="5"/>
      <c r="O77" s="5"/>
      <c r="P77" s="5"/>
      <c r="Q77" s="5"/>
      <c r="R77" s="5"/>
      <c r="S77" s="5"/>
      <c r="T77" s="5"/>
      <c r="U77" s="5"/>
      <c r="V77" s="5"/>
      <c r="W77" s="5"/>
      <c r="X77" s="5"/>
      <c r="Y77" s="5"/>
      <c r="Z77" s="5"/>
      <c r="AA77" s="5"/>
      <c r="AB77" s="5"/>
      <c r="AC77" s="5"/>
      <c r="AD77" s="5"/>
      <c r="AE77" s="5"/>
      <c r="AF77" s="5"/>
      <c r="AG77" s="5"/>
      <c r="AH77" s="5"/>
      <c r="AJ77" s="5"/>
      <c r="AK77" s="5"/>
      <c r="AL77" s="5"/>
      <c r="AM77" s="5"/>
      <c r="AN77" s="5"/>
      <c r="AO77" s="5"/>
      <c r="AP77" s="11"/>
    </row>
    <row r="78" spans="1:42" ht="18" customHeight="1" x14ac:dyDescent="0.25">
      <c r="A78" s="2" t="s">
        <v>13</v>
      </c>
      <c r="B78" s="2" t="s">
        <v>107</v>
      </c>
      <c r="C78" s="2" t="s">
        <v>11</v>
      </c>
      <c r="D78" s="2" t="s">
        <v>11</v>
      </c>
      <c r="E78" s="2" t="s">
        <v>12</v>
      </c>
      <c r="F78" s="2" t="s">
        <v>11</v>
      </c>
      <c r="G78" s="2" t="s">
        <v>12</v>
      </c>
      <c r="H78" s="2" t="s">
        <v>13</v>
      </c>
      <c r="I78" s="2" t="s">
        <v>14</v>
      </c>
      <c r="J78" s="5">
        <v>39191528.521365173</v>
      </c>
      <c r="K78" s="5">
        <v>39191528.521365173</v>
      </c>
      <c r="L78" s="5">
        <v>1567661.1408546069</v>
      </c>
      <c r="M78" s="5">
        <v>0</v>
      </c>
      <c r="N78" s="5">
        <v>320434.59053480491</v>
      </c>
      <c r="O78" s="5">
        <v>0</v>
      </c>
      <c r="P78" s="5">
        <v>320434.59053480491</v>
      </c>
      <c r="Q78" s="5">
        <v>1865171.6394987879</v>
      </c>
      <c r="R78" s="5">
        <v>35438261.15047697</v>
      </c>
      <c r="S78" s="5"/>
      <c r="T78" s="5">
        <v>0</v>
      </c>
      <c r="U78" s="5">
        <v>1</v>
      </c>
      <c r="V78" s="5">
        <v>0</v>
      </c>
      <c r="W78" s="5">
        <f t="shared" si="10"/>
        <v>0</v>
      </c>
      <c r="X78" s="5">
        <f t="shared" si="11"/>
        <v>35438261.15047697</v>
      </c>
      <c r="Y78" s="5">
        <f t="shared" si="12"/>
        <v>0</v>
      </c>
      <c r="Z78" s="5">
        <v>2052469.3871178201</v>
      </c>
      <c r="AA78" s="5">
        <v>2052469.3871178201</v>
      </c>
      <c r="AB78" s="5">
        <v>82098.775484712794</v>
      </c>
      <c r="AC78" s="5">
        <v>0</v>
      </c>
      <c r="AD78" s="5">
        <v>16760.29819008401</v>
      </c>
      <c r="AE78" s="5">
        <v>0</v>
      </c>
      <c r="AF78" s="5">
        <v>16760.29819008401</v>
      </c>
      <c r="AG78" s="5">
        <v>97680.515672151159</v>
      </c>
      <c r="AH78" s="5">
        <v>1855929.797770872</v>
      </c>
      <c r="AJ78" s="5">
        <v>0</v>
      </c>
      <c r="AK78" s="5">
        <v>1</v>
      </c>
      <c r="AL78" s="5">
        <v>0</v>
      </c>
      <c r="AM78" s="5">
        <f t="shared" si="13"/>
        <v>0</v>
      </c>
      <c r="AN78" s="5">
        <f t="shared" si="14"/>
        <v>1855929.797770872</v>
      </c>
      <c r="AO78" s="5">
        <f t="shared" si="15"/>
        <v>0</v>
      </c>
      <c r="AP78" s="11">
        <f t="shared" si="16"/>
        <v>1855929.797770872</v>
      </c>
    </row>
    <row r="79" spans="1:42" ht="18" customHeight="1" x14ac:dyDescent="0.25">
      <c r="A79" s="2" t="s">
        <v>13</v>
      </c>
      <c r="B79" s="2" t="s">
        <v>107</v>
      </c>
      <c r="C79" s="2" t="s">
        <v>11</v>
      </c>
      <c r="D79" s="2" t="s">
        <v>11</v>
      </c>
      <c r="E79" s="2" t="s">
        <v>12</v>
      </c>
      <c r="F79" s="2" t="s">
        <v>11</v>
      </c>
      <c r="G79" s="2" t="s">
        <v>12</v>
      </c>
      <c r="H79" s="2" t="s">
        <v>15</v>
      </c>
      <c r="I79" s="2" t="s">
        <v>16</v>
      </c>
      <c r="J79" s="5">
        <v>11533736.793598261</v>
      </c>
      <c r="K79" s="5">
        <v>4000633.96188134</v>
      </c>
      <c r="L79" s="5">
        <v>160025.3584752536</v>
      </c>
      <c r="M79" s="5">
        <v>0</v>
      </c>
      <c r="N79" s="5">
        <v>1891.7352300126893</v>
      </c>
      <c r="O79" s="5">
        <v>0</v>
      </c>
      <c r="P79" s="5">
        <v>1891.7352300126893</v>
      </c>
      <c r="Q79" s="5">
        <v>568590.98499464965</v>
      </c>
      <c r="R79" s="5">
        <v>10803228.714898344</v>
      </c>
      <c r="S79" s="5"/>
      <c r="T79" s="5">
        <v>0</v>
      </c>
      <c r="U79" s="5">
        <v>1</v>
      </c>
      <c r="V79" s="5">
        <v>0</v>
      </c>
      <c r="W79" s="5">
        <f t="shared" si="10"/>
        <v>0</v>
      </c>
      <c r="X79" s="5">
        <f t="shared" si="11"/>
        <v>10803228.714898344</v>
      </c>
      <c r="Y79" s="5">
        <f t="shared" si="12"/>
        <v>0</v>
      </c>
      <c r="Z79" s="5">
        <v>537784.7498312</v>
      </c>
      <c r="AA79" s="5">
        <v>208262.15326028</v>
      </c>
      <c r="AB79" s="5">
        <v>8330.4861304112001</v>
      </c>
      <c r="AC79" s="5">
        <v>0</v>
      </c>
      <c r="AD79" s="5">
        <v>99.870938120781517</v>
      </c>
      <c r="AE79" s="5">
        <v>0</v>
      </c>
      <c r="AF79" s="5">
        <v>99.870938120781517</v>
      </c>
      <c r="AG79" s="5">
        <v>26467.7196381334</v>
      </c>
      <c r="AH79" s="5">
        <v>502886.67312453466</v>
      </c>
      <c r="AJ79" s="5">
        <v>0</v>
      </c>
      <c r="AK79" s="5">
        <v>1</v>
      </c>
      <c r="AL79" s="5">
        <v>0</v>
      </c>
      <c r="AM79" s="5">
        <f t="shared" si="13"/>
        <v>0</v>
      </c>
      <c r="AN79" s="5">
        <f t="shared" si="14"/>
        <v>502886.67312453466</v>
      </c>
      <c r="AO79" s="5">
        <f t="shared" si="15"/>
        <v>0</v>
      </c>
      <c r="AP79" s="11">
        <f t="shared" si="16"/>
        <v>502886.67312453466</v>
      </c>
    </row>
    <row r="80" spans="1:42" ht="18" customHeight="1" x14ac:dyDescent="0.25">
      <c r="A80" s="2" t="s">
        <v>13</v>
      </c>
      <c r="B80" s="2" t="s">
        <v>107</v>
      </c>
      <c r="C80" s="2" t="s">
        <v>11</v>
      </c>
      <c r="D80" s="2" t="s">
        <v>11</v>
      </c>
      <c r="E80" s="2" t="s">
        <v>12</v>
      </c>
      <c r="F80" s="2" t="s">
        <v>17</v>
      </c>
      <c r="G80" s="2" t="s">
        <v>18</v>
      </c>
      <c r="H80" s="2" t="s">
        <v>13</v>
      </c>
      <c r="I80" s="2" t="s">
        <v>14</v>
      </c>
      <c r="J80" s="5">
        <v>1903311.55235592</v>
      </c>
      <c r="K80" s="5">
        <v>1903311.55235592</v>
      </c>
      <c r="L80" s="5">
        <v>76132.462094236806</v>
      </c>
      <c r="M80" s="5">
        <v>0</v>
      </c>
      <c r="N80" s="5">
        <v>17155.153505466391</v>
      </c>
      <c r="O80" s="5">
        <v>0</v>
      </c>
      <c r="P80" s="5">
        <v>17155.153505466391</v>
      </c>
      <c r="Q80" s="5">
        <v>90501.196837810829</v>
      </c>
      <c r="R80" s="5">
        <v>1719522.7399184061</v>
      </c>
      <c r="S80" s="5"/>
      <c r="T80" s="5">
        <v>0</v>
      </c>
      <c r="U80" s="5">
        <v>1</v>
      </c>
      <c r="V80" s="5">
        <v>0</v>
      </c>
      <c r="W80" s="5">
        <f t="shared" si="10"/>
        <v>0</v>
      </c>
      <c r="X80" s="5">
        <f t="shared" si="11"/>
        <v>1719522.7399184061</v>
      </c>
      <c r="Y80" s="5">
        <f t="shared" si="12"/>
        <v>0</v>
      </c>
      <c r="Z80" s="5">
        <v>99886.632276240111</v>
      </c>
      <c r="AA80" s="5">
        <v>99886.632276240111</v>
      </c>
      <c r="AB80" s="5">
        <v>3995.4652910496043</v>
      </c>
      <c r="AC80" s="5">
        <v>0</v>
      </c>
      <c r="AD80" s="5">
        <v>902.44610511325072</v>
      </c>
      <c r="AE80" s="5">
        <v>0</v>
      </c>
      <c r="AF80" s="5">
        <v>902.44610511325072</v>
      </c>
      <c r="AG80" s="5">
        <v>4749.4360440038627</v>
      </c>
      <c r="AH80" s="5">
        <v>90239.284836073391</v>
      </c>
      <c r="AJ80" s="5">
        <v>0</v>
      </c>
      <c r="AK80" s="5">
        <v>1</v>
      </c>
      <c r="AL80" s="5">
        <v>0</v>
      </c>
      <c r="AM80" s="5">
        <f t="shared" si="13"/>
        <v>0</v>
      </c>
      <c r="AN80" s="5">
        <f t="shared" si="14"/>
        <v>90239.284836073391</v>
      </c>
      <c r="AO80" s="5">
        <f t="shared" si="15"/>
        <v>0</v>
      </c>
      <c r="AP80" s="11">
        <f t="shared" si="16"/>
        <v>90239.284836073391</v>
      </c>
    </row>
    <row r="81" spans="1:42" ht="18" customHeight="1" x14ac:dyDescent="0.25">
      <c r="A81" s="2" t="s">
        <v>13</v>
      </c>
      <c r="B81" s="2" t="s">
        <v>107</v>
      </c>
      <c r="C81" s="2" t="s">
        <v>11</v>
      </c>
      <c r="D81" s="2" t="s">
        <v>11</v>
      </c>
      <c r="E81" s="2" t="s">
        <v>12</v>
      </c>
      <c r="F81" s="2" t="s">
        <v>17</v>
      </c>
      <c r="G81" s="2" t="s">
        <v>18</v>
      </c>
      <c r="H81" s="2" t="s">
        <v>15</v>
      </c>
      <c r="I81" s="2" t="s">
        <v>16</v>
      </c>
      <c r="J81" s="5">
        <v>196648.08088502</v>
      </c>
      <c r="K81" s="5">
        <v>68206.711482119994</v>
      </c>
      <c r="L81" s="5">
        <v>2728.2684592848</v>
      </c>
      <c r="M81" s="5">
        <v>0</v>
      </c>
      <c r="N81" s="5">
        <v>0</v>
      </c>
      <c r="O81" s="5">
        <v>0</v>
      </c>
      <c r="P81" s="5">
        <v>0</v>
      </c>
      <c r="Q81" s="5">
        <v>9695.9906212867609</v>
      </c>
      <c r="R81" s="5">
        <v>184223.82180444844</v>
      </c>
      <c r="S81" s="5"/>
      <c r="T81" s="5">
        <v>0</v>
      </c>
      <c r="U81" s="5">
        <v>1</v>
      </c>
      <c r="V81" s="5">
        <v>0</v>
      </c>
      <c r="W81" s="5">
        <f t="shared" si="10"/>
        <v>0</v>
      </c>
      <c r="X81" s="5">
        <f t="shared" si="11"/>
        <v>184223.82180444844</v>
      </c>
      <c r="Y81" s="5">
        <f t="shared" si="12"/>
        <v>0</v>
      </c>
      <c r="Z81" s="5">
        <v>9265.9640227199998</v>
      </c>
      <c r="AA81" s="5">
        <v>3588.5193116400001</v>
      </c>
      <c r="AB81" s="5">
        <v>143.54077246560001</v>
      </c>
      <c r="AC81" s="5">
        <v>0</v>
      </c>
      <c r="AD81" s="5">
        <v>0</v>
      </c>
      <c r="AE81" s="5">
        <v>0</v>
      </c>
      <c r="AF81" s="5">
        <v>0</v>
      </c>
      <c r="AG81" s="5">
        <v>456.12116251271999</v>
      </c>
      <c r="AH81" s="5">
        <v>8666.3020877416802</v>
      </c>
      <c r="AJ81" s="5">
        <v>0</v>
      </c>
      <c r="AK81" s="5">
        <v>1</v>
      </c>
      <c r="AL81" s="5">
        <v>0</v>
      </c>
      <c r="AM81" s="5">
        <f t="shared" si="13"/>
        <v>0</v>
      </c>
      <c r="AN81" s="5">
        <f t="shared" si="14"/>
        <v>8666.3020877416802</v>
      </c>
      <c r="AO81" s="5">
        <f t="shared" si="15"/>
        <v>0</v>
      </c>
      <c r="AP81" s="11">
        <f t="shared" si="16"/>
        <v>8666.3020877416802</v>
      </c>
    </row>
    <row r="82" spans="1:42" ht="18" customHeight="1" x14ac:dyDescent="0.25">
      <c r="A82" s="2" t="s">
        <v>13</v>
      </c>
      <c r="B82" s="2" t="s">
        <v>107</v>
      </c>
      <c r="C82" s="2" t="s">
        <v>17</v>
      </c>
      <c r="D82" s="2" t="s">
        <v>17</v>
      </c>
      <c r="E82" s="2" t="s">
        <v>20</v>
      </c>
      <c r="F82" s="2" t="s">
        <v>21</v>
      </c>
      <c r="G82" s="2" t="s">
        <v>20</v>
      </c>
      <c r="H82" s="2" t="s">
        <v>13</v>
      </c>
      <c r="I82" s="2" t="s">
        <v>14</v>
      </c>
      <c r="J82" s="5">
        <v>356611.48257562</v>
      </c>
      <c r="K82" s="5">
        <v>356611.48257562</v>
      </c>
      <c r="L82" s="5">
        <v>14264.4593030248</v>
      </c>
      <c r="M82" s="5">
        <v>0</v>
      </c>
      <c r="N82" s="5">
        <v>32463.621198214416</v>
      </c>
      <c r="O82" s="5">
        <v>0</v>
      </c>
      <c r="P82" s="5">
        <v>32463.621198214416</v>
      </c>
      <c r="Q82" s="5">
        <v>15494.17010371904</v>
      </c>
      <c r="R82" s="5">
        <v>294389.23197066173</v>
      </c>
      <c r="S82" s="5"/>
      <c r="T82" s="5">
        <v>0</v>
      </c>
      <c r="U82" s="5">
        <v>1</v>
      </c>
      <c r="V82" s="5">
        <v>0</v>
      </c>
      <c r="W82" s="5">
        <f t="shared" si="10"/>
        <v>0</v>
      </c>
      <c r="X82" s="5">
        <f t="shared" si="11"/>
        <v>294389.23197066173</v>
      </c>
      <c r="Y82" s="5">
        <f t="shared" si="12"/>
        <v>0</v>
      </c>
      <c r="Z82" s="5">
        <v>11024.0030398</v>
      </c>
      <c r="AA82" s="5">
        <v>11024.0030398</v>
      </c>
      <c r="AB82" s="5">
        <v>440.96012159200001</v>
      </c>
      <c r="AC82" s="5">
        <v>0</v>
      </c>
      <c r="AD82" s="5">
        <v>333.9664858439599</v>
      </c>
      <c r="AE82" s="5">
        <v>0</v>
      </c>
      <c r="AF82" s="5">
        <v>333.9664858439599</v>
      </c>
      <c r="AG82" s="5">
        <v>512.45382161820203</v>
      </c>
      <c r="AH82" s="5">
        <v>9736.6226107458388</v>
      </c>
      <c r="AJ82" s="5">
        <v>0</v>
      </c>
      <c r="AK82" s="5">
        <v>1</v>
      </c>
      <c r="AL82" s="5">
        <v>0</v>
      </c>
      <c r="AM82" s="5">
        <f t="shared" si="13"/>
        <v>0</v>
      </c>
      <c r="AN82" s="5">
        <f t="shared" si="14"/>
        <v>9736.6226107458388</v>
      </c>
      <c r="AO82" s="5">
        <f t="shared" si="15"/>
        <v>0</v>
      </c>
      <c r="AP82" s="11">
        <f t="shared" si="16"/>
        <v>9736.6226107458388</v>
      </c>
    </row>
    <row r="83" spans="1:42" ht="18" customHeight="1" x14ac:dyDescent="0.25">
      <c r="A83" s="2" t="s">
        <v>13</v>
      </c>
      <c r="B83" s="2" t="s">
        <v>107</v>
      </c>
      <c r="C83" s="2" t="s">
        <v>17</v>
      </c>
      <c r="D83" s="2" t="s">
        <v>17</v>
      </c>
      <c r="E83" s="2" t="s">
        <v>20</v>
      </c>
      <c r="F83" s="2" t="s">
        <v>21</v>
      </c>
      <c r="G83" s="2" t="s">
        <v>20</v>
      </c>
      <c r="H83" s="2" t="s">
        <v>15</v>
      </c>
      <c r="I83" s="2" t="s">
        <v>16</v>
      </c>
      <c r="J83" s="5">
        <v>222060.37750599999</v>
      </c>
      <c r="K83" s="5">
        <v>124543.273206</v>
      </c>
      <c r="L83" s="5">
        <v>4981.7309282400001</v>
      </c>
      <c r="M83" s="5">
        <v>0</v>
      </c>
      <c r="N83" s="5">
        <v>16244.774766</v>
      </c>
      <c r="O83" s="5">
        <v>12719.622300000001</v>
      </c>
      <c r="P83" s="5">
        <v>28964.397066000001</v>
      </c>
      <c r="Q83" s="5">
        <v>9405.7124755879995</v>
      </c>
      <c r="R83" s="5">
        <v>178708.537036172</v>
      </c>
      <c r="S83" s="5"/>
      <c r="T83" s="5">
        <v>0</v>
      </c>
      <c r="U83" s="5">
        <v>1</v>
      </c>
      <c r="V83" s="5">
        <v>0</v>
      </c>
      <c r="W83" s="5">
        <f t="shared" si="10"/>
        <v>0</v>
      </c>
      <c r="X83" s="5">
        <f t="shared" si="11"/>
        <v>178708.537036172</v>
      </c>
      <c r="Y83" s="5">
        <f t="shared" si="12"/>
        <v>0</v>
      </c>
      <c r="Z83" s="5">
        <v>8054.6595239999997</v>
      </c>
      <c r="AA83" s="5">
        <v>3850.025936</v>
      </c>
      <c r="AB83" s="5">
        <v>154.00103744</v>
      </c>
      <c r="AC83" s="5">
        <v>0</v>
      </c>
      <c r="AD83" s="5">
        <v>0</v>
      </c>
      <c r="AE83" s="5">
        <v>548.43046800000002</v>
      </c>
      <c r="AF83" s="5">
        <v>548.43046800000002</v>
      </c>
      <c r="AG83" s="5">
        <v>367.61140092800002</v>
      </c>
      <c r="AH83" s="5">
        <v>6984.6166176320003</v>
      </c>
      <c r="AJ83" s="5">
        <v>0</v>
      </c>
      <c r="AK83" s="5">
        <v>1</v>
      </c>
      <c r="AL83" s="5">
        <v>0</v>
      </c>
      <c r="AM83" s="5">
        <f t="shared" si="13"/>
        <v>0</v>
      </c>
      <c r="AN83" s="5">
        <f t="shared" si="14"/>
        <v>6984.6166176320003</v>
      </c>
      <c r="AO83" s="5">
        <f t="shared" si="15"/>
        <v>0</v>
      </c>
      <c r="AP83" s="11">
        <f t="shared" si="16"/>
        <v>6984.6166176320003</v>
      </c>
    </row>
    <row r="84" spans="1:42" ht="18" customHeight="1" x14ac:dyDescent="0.25">
      <c r="A84" s="2" t="s">
        <v>13</v>
      </c>
      <c r="B84" s="2" t="s">
        <v>107</v>
      </c>
      <c r="C84" s="2" t="s">
        <v>19</v>
      </c>
      <c r="D84" s="2" t="s">
        <v>19</v>
      </c>
      <c r="E84" s="2" t="s">
        <v>23</v>
      </c>
      <c r="F84" s="2" t="s">
        <v>22</v>
      </c>
      <c r="G84" s="2" t="s">
        <v>23</v>
      </c>
      <c r="H84" s="2" t="s">
        <v>13</v>
      </c>
      <c r="I84" s="2" t="s">
        <v>14</v>
      </c>
      <c r="J84" s="5">
        <v>1681014.4136725799</v>
      </c>
      <c r="K84" s="5">
        <v>1681014.4136725799</v>
      </c>
      <c r="L84" s="5">
        <v>67240.576546903205</v>
      </c>
      <c r="M84" s="5">
        <v>0</v>
      </c>
      <c r="N84" s="5">
        <v>17281.319137111124</v>
      </c>
      <c r="O84" s="5">
        <v>0</v>
      </c>
      <c r="P84" s="5">
        <v>17281.319137111124</v>
      </c>
      <c r="Q84" s="5">
        <v>79824.625899428283</v>
      </c>
      <c r="R84" s="5">
        <v>1516667.8920891376</v>
      </c>
      <c r="S84" s="5"/>
      <c r="T84" s="5">
        <v>0</v>
      </c>
      <c r="U84" s="5">
        <v>1</v>
      </c>
      <c r="V84" s="5">
        <v>0</v>
      </c>
      <c r="W84" s="5">
        <f t="shared" si="10"/>
        <v>0</v>
      </c>
      <c r="X84" s="5">
        <f t="shared" si="11"/>
        <v>1516667.8920891376</v>
      </c>
      <c r="Y84" s="5">
        <f t="shared" si="12"/>
        <v>0</v>
      </c>
      <c r="Z84" s="5">
        <v>51985.327605960003</v>
      </c>
      <c r="AA84" s="5">
        <v>51985.327605960003</v>
      </c>
      <c r="AB84" s="5">
        <v>2079.4131042384001</v>
      </c>
      <c r="AC84" s="5">
        <v>0</v>
      </c>
      <c r="AD84" s="5">
        <v>534.68383312639037</v>
      </c>
      <c r="AE84" s="5">
        <v>0</v>
      </c>
      <c r="AF84" s="5">
        <v>534.68383312639037</v>
      </c>
      <c r="AG84" s="5">
        <v>2468.5615334297604</v>
      </c>
      <c r="AH84" s="5">
        <v>46902.669135165452</v>
      </c>
      <c r="AJ84" s="5">
        <v>0</v>
      </c>
      <c r="AK84" s="5">
        <v>1</v>
      </c>
      <c r="AL84" s="5">
        <v>0</v>
      </c>
      <c r="AM84" s="5">
        <f t="shared" si="13"/>
        <v>0</v>
      </c>
      <c r="AN84" s="5">
        <f t="shared" si="14"/>
        <v>46902.669135165452</v>
      </c>
      <c r="AO84" s="5">
        <f t="shared" si="15"/>
        <v>0</v>
      </c>
      <c r="AP84" s="11">
        <f t="shared" si="16"/>
        <v>46902.669135165452</v>
      </c>
    </row>
    <row r="85" spans="1:42" ht="18" customHeight="1" x14ac:dyDescent="0.25">
      <c r="A85" s="2" t="s">
        <v>13</v>
      </c>
      <c r="B85" s="2" t="s">
        <v>107</v>
      </c>
      <c r="C85" s="2" t="s">
        <v>19</v>
      </c>
      <c r="D85" s="2" t="s">
        <v>19</v>
      </c>
      <c r="E85" s="2" t="s">
        <v>23</v>
      </c>
      <c r="F85" s="2" t="s">
        <v>22</v>
      </c>
      <c r="G85" s="2" t="s">
        <v>23</v>
      </c>
      <c r="H85" s="2" t="s">
        <v>15</v>
      </c>
      <c r="I85" s="2" t="s">
        <v>16</v>
      </c>
      <c r="J85" s="5">
        <v>111290.15360496</v>
      </c>
      <c r="K85" s="5">
        <v>62667.07919828</v>
      </c>
      <c r="L85" s="5">
        <v>2506.6831679311999</v>
      </c>
      <c r="M85" s="5">
        <v>0</v>
      </c>
      <c r="N85" s="5">
        <v>0</v>
      </c>
      <c r="O85" s="5">
        <v>0</v>
      </c>
      <c r="P85" s="5">
        <v>0</v>
      </c>
      <c r="Q85" s="5">
        <v>5439.1735218514395</v>
      </c>
      <c r="R85" s="5">
        <v>103344.29691517736</v>
      </c>
      <c r="S85" s="5"/>
      <c r="T85" s="5">
        <v>0</v>
      </c>
      <c r="U85" s="5">
        <v>1</v>
      </c>
      <c r="V85" s="5">
        <v>0</v>
      </c>
      <c r="W85" s="5">
        <f t="shared" si="10"/>
        <v>0</v>
      </c>
      <c r="X85" s="5">
        <f t="shared" si="11"/>
        <v>103344.29691517736</v>
      </c>
      <c r="Y85" s="5">
        <f t="shared" si="12"/>
        <v>0</v>
      </c>
      <c r="Z85" s="5">
        <v>4036.9988774799999</v>
      </c>
      <c r="AA85" s="5">
        <v>1938.92195758</v>
      </c>
      <c r="AB85" s="5">
        <v>77.556878303199994</v>
      </c>
      <c r="AC85" s="5">
        <v>0</v>
      </c>
      <c r="AD85" s="5">
        <v>0</v>
      </c>
      <c r="AE85" s="5">
        <v>0</v>
      </c>
      <c r="AF85" s="5">
        <v>0</v>
      </c>
      <c r="AG85" s="5">
        <v>197.97209995884</v>
      </c>
      <c r="AH85" s="5">
        <v>3761.4698992179601</v>
      </c>
      <c r="AJ85" s="5">
        <v>0</v>
      </c>
      <c r="AK85" s="5">
        <v>1</v>
      </c>
      <c r="AL85" s="5">
        <v>0</v>
      </c>
      <c r="AM85" s="5">
        <f t="shared" si="13"/>
        <v>0</v>
      </c>
      <c r="AN85" s="5">
        <f t="shared" si="14"/>
        <v>3761.4698992179601</v>
      </c>
      <c r="AO85" s="5">
        <f t="shared" si="15"/>
        <v>0</v>
      </c>
      <c r="AP85" s="11">
        <f t="shared" si="16"/>
        <v>3761.4698992179601</v>
      </c>
    </row>
    <row r="86" spans="1:42" ht="18" customHeight="1" x14ac:dyDescent="0.25">
      <c r="A86" s="2" t="s">
        <v>13</v>
      </c>
      <c r="B86" s="2" t="s">
        <v>107</v>
      </c>
      <c r="C86" s="2" t="s">
        <v>21</v>
      </c>
      <c r="D86" s="2" t="s">
        <v>21</v>
      </c>
      <c r="E86" s="2" t="s">
        <v>25</v>
      </c>
      <c r="F86" s="2" t="s">
        <v>19</v>
      </c>
      <c r="G86" s="2" t="s">
        <v>26</v>
      </c>
      <c r="H86" s="2" t="s">
        <v>13</v>
      </c>
      <c r="I86" s="2" t="s">
        <v>14</v>
      </c>
      <c r="J86" s="5">
        <v>49501.9067</v>
      </c>
      <c r="K86" s="5">
        <v>49501.9067</v>
      </c>
      <c r="L86" s="5">
        <v>1980.076268</v>
      </c>
      <c r="M86" s="5">
        <v>0</v>
      </c>
      <c r="N86" s="5">
        <v>0</v>
      </c>
      <c r="O86" s="5">
        <v>0</v>
      </c>
      <c r="P86" s="5">
        <v>0</v>
      </c>
      <c r="Q86" s="5">
        <v>2376.0915215999999</v>
      </c>
      <c r="R86" s="5">
        <v>45145.738910400003</v>
      </c>
      <c r="S86" s="5"/>
      <c r="T86" s="5">
        <v>0</v>
      </c>
      <c r="U86" s="5">
        <v>1</v>
      </c>
      <c r="V86" s="5">
        <v>0</v>
      </c>
      <c r="W86" s="5">
        <f t="shared" si="10"/>
        <v>0</v>
      </c>
      <c r="X86" s="5">
        <f t="shared" si="11"/>
        <v>45145.738910400003</v>
      </c>
      <c r="Y86" s="5">
        <f t="shared" si="12"/>
        <v>0</v>
      </c>
      <c r="Z86" s="5">
        <v>1529.94480316</v>
      </c>
      <c r="AA86" s="5">
        <v>1529.94480316</v>
      </c>
      <c r="AB86" s="5">
        <v>61.197792126400003</v>
      </c>
      <c r="AC86" s="5">
        <v>0</v>
      </c>
      <c r="AD86" s="5">
        <v>0</v>
      </c>
      <c r="AE86" s="5">
        <v>0</v>
      </c>
      <c r="AF86" s="5">
        <v>0</v>
      </c>
      <c r="AG86" s="5">
        <v>73.437350551679998</v>
      </c>
      <c r="AH86" s="5">
        <v>1395.30966048192</v>
      </c>
      <c r="AJ86" s="5">
        <v>0</v>
      </c>
      <c r="AK86" s="5">
        <v>1</v>
      </c>
      <c r="AL86" s="5">
        <v>0</v>
      </c>
      <c r="AM86" s="5">
        <f t="shared" si="13"/>
        <v>0</v>
      </c>
      <c r="AN86" s="5">
        <f t="shared" si="14"/>
        <v>1395.30966048192</v>
      </c>
      <c r="AO86" s="5">
        <f t="shared" si="15"/>
        <v>0</v>
      </c>
      <c r="AP86" s="11">
        <f t="shared" si="16"/>
        <v>1395.30966048192</v>
      </c>
    </row>
    <row r="87" spans="1:42" ht="18" customHeight="1" x14ac:dyDescent="0.25">
      <c r="A87" s="2" t="s">
        <v>13</v>
      </c>
      <c r="B87" s="2" t="s">
        <v>107</v>
      </c>
      <c r="C87" s="2" t="s">
        <v>21</v>
      </c>
      <c r="D87" s="2" t="s">
        <v>21</v>
      </c>
      <c r="E87" s="2" t="s">
        <v>25</v>
      </c>
      <c r="F87" s="2" t="s">
        <v>19</v>
      </c>
      <c r="G87" s="2" t="s">
        <v>26</v>
      </c>
      <c r="H87" s="2" t="s">
        <v>15</v>
      </c>
      <c r="I87" s="2" t="s">
        <v>16</v>
      </c>
      <c r="J87" s="6"/>
      <c r="K87" s="6"/>
      <c r="L87" s="6"/>
      <c r="M87" s="6"/>
      <c r="N87" s="6"/>
      <c r="O87" s="6"/>
      <c r="P87" s="6"/>
      <c r="Q87" s="6"/>
      <c r="R87" s="6"/>
      <c r="S87" s="6"/>
      <c r="T87" s="5">
        <v>0</v>
      </c>
      <c r="U87" s="5">
        <v>1</v>
      </c>
      <c r="V87" s="5">
        <v>0</v>
      </c>
      <c r="W87" s="5">
        <f t="shared" si="10"/>
        <v>0</v>
      </c>
      <c r="X87" s="5">
        <f t="shared" si="11"/>
        <v>0</v>
      </c>
      <c r="Y87" s="5">
        <f t="shared" si="12"/>
        <v>0</v>
      </c>
      <c r="Z87" s="6"/>
      <c r="AA87" s="6"/>
      <c r="AB87" s="6"/>
      <c r="AC87" s="6"/>
      <c r="AD87" s="6"/>
      <c r="AE87" s="6"/>
      <c r="AF87" s="6"/>
      <c r="AG87" s="6"/>
      <c r="AH87" s="6"/>
      <c r="AJ87" s="5">
        <v>0</v>
      </c>
      <c r="AK87" s="5">
        <v>1</v>
      </c>
      <c r="AL87" s="5">
        <v>0</v>
      </c>
      <c r="AM87" s="5">
        <f t="shared" si="13"/>
        <v>0</v>
      </c>
      <c r="AN87" s="5">
        <f t="shared" si="14"/>
        <v>0</v>
      </c>
      <c r="AO87" s="5">
        <f t="shared" si="15"/>
        <v>0</v>
      </c>
      <c r="AP87" s="11">
        <f t="shared" si="16"/>
        <v>0</v>
      </c>
    </row>
    <row r="88" spans="1:42" ht="18" customHeight="1" x14ac:dyDescent="0.25">
      <c r="A88" s="2" t="s">
        <v>13</v>
      </c>
      <c r="B88" s="2" t="s">
        <v>107</v>
      </c>
      <c r="C88" s="2" t="s">
        <v>21</v>
      </c>
      <c r="D88" s="2" t="s">
        <v>21</v>
      </c>
      <c r="E88" s="2" t="s">
        <v>25</v>
      </c>
      <c r="F88" s="2" t="s">
        <v>27</v>
      </c>
      <c r="G88" s="2" t="s">
        <v>25</v>
      </c>
      <c r="H88" s="2" t="s">
        <v>13</v>
      </c>
      <c r="I88" s="2" t="s">
        <v>14</v>
      </c>
      <c r="J88" s="6"/>
      <c r="K88" s="6"/>
      <c r="L88" s="6"/>
      <c r="M88" s="6"/>
      <c r="N88" s="6"/>
      <c r="O88" s="6"/>
      <c r="P88" s="6"/>
      <c r="Q88" s="6"/>
      <c r="R88" s="6"/>
      <c r="S88" s="6"/>
      <c r="T88" s="5">
        <v>0</v>
      </c>
      <c r="U88" s="5">
        <v>1</v>
      </c>
      <c r="V88" s="5">
        <v>0</v>
      </c>
      <c r="W88" s="5">
        <f t="shared" si="10"/>
        <v>0</v>
      </c>
      <c r="X88" s="5">
        <f t="shared" si="11"/>
        <v>0</v>
      </c>
      <c r="Y88" s="5">
        <f t="shared" si="12"/>
        <v>0</v>
      </c>
      <c r="Z88" s="6"/>
      <c r="AA88" s="6"/>
      <c r="AB88" s="6"/>
      <c r="AC88" s="6"/>
      <c r="AD88" s="6"/>
      <c r="AE88" s="6"/>
      <c r="AF88" s="6"/>
      <c r="AG88" s="6"/>
      <c r="AH88" s="6"/>
      <c r="AJ88" s="5">
        <v>0</v>
      </c>
      <c r="AK88" s="5">
        <v>1</v>
      </c>
      <c r="AL88" s="5">
        <v>0</v>
      </c>
      <c r="AM88" s="5">
        <f t="shared" si="13"/>
        <v>0</v>
      </c>
      <c r="AN88" s="5">
        <f t="shared" si="14"/>
        <v>0</v>
      </c>
      <c r="AO88" s="5">
        <f t="shared" si="15"/>
        <v>0</v>
      </c>
      <c r="AP88" s="11">
        <f t="shared" si="16"/>
        <v>0</v>
      </c>
    </row>
    <row r="89" spans="1:42" ht="18" customHeight="1" x14ac:dyDescent="0.25">
      <c r="A89" s="2" t="s">
        <v>13</v>
      </c>
      <c r="B89" s="2" t="s">
        <v>107</v>
      </c>
      <c r="C89" s="2" t="s">
        <v>21</v>
      </c>
      <c r="D89" s="2" t="s">
        <v>21</v>
      </c>
      <c r="E89" s="2" t="s">
        <v>25</v>
      </c>
      <c r="F89" s="2" t="s">
        <v>27</v>
      </c>
      <c r="G89" s="2" t="s">
        <v>25</v>
      </c>
      <c r="H89" s="2" t="s">
        <v>15</v>
      </c>
      <c r="I89" s="2" t="s">
        <v>16</v>
      </c>
      <c r="J89" s="6"/>
      <c r="K89" s="6"/>
      <c r="L89" s="6"/>
      <c r="M89" s="6"/>
      <c r="N89" s="6"/>
      <c r="O89" s="6"/>
      <c r="P89" s="6"/>
      <c r="Q89" s="6"/>
      <c r="R89" s="6"/>
      <c r="S89" s="6"/>
      <c r="T89" s="5">
        <v>0</v>
      </c>
      <c r="U89" s="5">
        <v>1</v>
      </c>
      <c r="V89" s="5">
        <v>0</v>
      </c>
      <c r="W89" s="5">
        <f t="shared" si="10"/>
        <v>0</v>
      </c>
      <c r="X89" s="5">
        <f t="shared" si="11"/>
        <v>0</v>
      </c>
      <c r="Y89" s="5">
        <f t="shared" si="12"/>
        <v>0</v>
      </c>
      <c r="Z89" s="6"/>
      <c r="AA89" s="6"/>
      <c r="AB89" s="6"/>
      <c r="AC89" s="6"/>
      <c r="AD89" s="6"/>
      <c r="AE89" s="6"/>
      <c r="AF89" s="6"/>
      <c r="AG89" s="6"/>
      <c r="AH89" s="6"/>
      <c r="AJ89" s="5">
        <v>0</v>
      </c>
      <c r="AK89" s="5">
        <v>1</v>
      </c>
      <c r="AL89" s="5">
        <v>0</v>
      </c>
      <c r="AM89" s="5">
        <f t="shared" si="13"/>
        <v>0</v>
      </c>
      <c r="AN89" s="5">
        <f t="shared" si="14"/>
        <v>0</v>
      </c>
      <c r="AO89" s="5">
        <f t="shared" si="15"/>
        <v>0</v>
      </c>
      <c r="AP89" s="11">
        <f t="shared" si="16"/>
        <v>0</v>
      </c>
    </row>
    <row r="90" spans="1:42" ht="18" customHeight="1" x14ac:dyDescent="0.25">
      <c r="A90" s="2" t="s">
        <v>13</v>
      </c>
      <c r="B90" s="2" t="s">
        <v>107</v>
      </c>
      <c r="C90" s="2" t="s">
        <v>22</v>
      </c>
      <c r="D90" s="2" t="s">
        <v>43</v>
      </c>
      <c r="E90" s="2" t="s">
        <v>108</v>
      </c>
      <c r="F90" s="2" t="s">
        <v>32</v>
      </c>
      <c r="G90" s="2" t="s">
        <v>109</v>
      </c>
      <c r="H90" s="2" t="s">
        <v>13</v>
      </c>
      <c r="I90" s="2" t="s">
        <v>14</v>
      </c>
      <c r="J90" s="5">
        <v>814849.9280872778</v>
      </c>
      <c r="K90" s="5">
        <v>814849.9280872778</v>
      </c>
      <c r="L90" s="5">
        <v>32593.997123491114</v>
      </c>
      <c r="M90" s="5">
        <v>0</v>
      </c>
      <c r="N90" s="5">
        <v>0</v>
      </c>
      <c r="O90" s="5">
        <v>0</v>
      </c>
      <c r="P90" s="5">
        <v>0</v>
      </c>
      <c r="Q90" s="5">
        <v>39112.796548189333</v>
      </c>
      <c r="R90" s="5">
        <v>743143.13441559731</v>
      </c>
      <c r="S90" s="5"/>
      <c r="T90" s="5">
        <v>0</v>
      </c>
      <c r="U90" s="5">
        <v>1</v>
      </c>
      <c r="V90" s="5">
        <v>0</v>
      </c>
      <c r="W90" s="5">
        <f t="shared" si="10"/>
        <v>0</v>
      </c>
      <c r="X90" s="5">
        <f t="shared" si="11"/>
        <v>743143.13441559731</v>
      </c>
      <c r="Y90" s="5">
        <f t="shared" si="12"/>
        <v>0</v>
      </c>
      <c r="Z90" s="5">
        <v>25211.976335579999</v>
      </c>
      <c r="AA90" s="5">
        <v>25211.976335579999</v>
      </c>
      <c r="AB90" s="5">
        <v>1008.4790534232</v>
      </c>
      <c r="AC90" s="5">
        <v>0</v>
      </c>
      <c r="AD90" s="5">
        <v>0</v>
      </c>
      <c r="AE90" s="5">
        <v>0</v>
      </c>
      <c r="AF90" s="5">
        <v>0</v>
      </c>
      <c r="AG90" s="5">
        <v>1210.17486410784</v>
      </c>
      <c r="AH90" s="5">
        <v>22993.32241804896</v>
      </c>
      <c r="AJ90" s="5">
        <v>0</v>
      </c>
      <c r="AK90" s="5">
        <v>1</v>
      </c>
      <c r="AL90" s="5">
        <v>0</v>
      </c>
      <c r="AM90" s="5">
        <f t="shared" si="13"/>
        <v>0</v>
      </c>
      <c r="AN90" s="5">
        <f t="shared" si="14"/>
        <v>22993.32241804896</v>
      </c>
      <c r="AO90" s="5">
        <f t="shared" si="15"/>
        <v>0</v>
      </c>
      <c r="AP90" s="11">
        <f t="shared" si="16"/>
        <v>22993.32241804896</v>
      </c>
    </row>
    <row r="91" spans="1:42" ht="18" customHeight="1" x14ac:dyDescent="0.25">
      <c r="A91" s="2" t="s">
        <v>13</v>
      </c>
      <c r="B91" s="2" t="s">
        <v>107</v>
      </c>
      <c r="C91" s="2" t="s">
        <v>22</v>
      </c>
      <c r="D91" s="2" t="s">
        <v>43</v>
      </c>
      <c r="E91" s="2" t="s">
        <v>108</v>
      </c>
      <c r="F91" s="2" t="s">
        <v>32</v>
      </c>
      <c r="G91" s="2" t="s">
        <v>109</v>
      </c>
      <c r="H91" s="2" t="s">
        <v>15</v>
      </c>
      <c r="I91" s="2" t="s">
        <v>16</v>
      </c>
      <c r="J91" s="5">
        <v>9861.8370300000006</v>
      </c>
      <c r="K91" s="5">
        <v>5552.5831719999996</v>
      </c>
      <c r="L91" s="5">
        <v>222.10332688</v>
      </c>
      <c r="M91" s="5">
        <v>0</v>
      </c>
      <c r="N91" s="5">
        <v>0</v>
      </c>
      <c r="O91" s="5">
        <v>0</v>
      </c>
      <c r="P91" s="5">
        <v>0</v>
      </c>
      <c r="Q91" s="5">
        <v>481.98668515600002</v>
      </c>
      <c r="R91" s="5">
        <v>9157.7470179640004</v>
      </c>
      <c r="S91" s="5"/>
      <c r="T91" s="5">
        <v>0</v>
      </c>
      <c r="U91" s="5">
        <v>1</v>
      </c>
      <c r="V91" s="5">
        <v>0</v>
      </c>
      <c r="W91" s="5">
        <f t="shared" si="10"/>
        <v>0</v>
      </c>
      <c r="X91" s="5">
        <f t="shared" si="11"/>
        <v>9157.7470179640004</v>
      </c>
      <c r="Y91" s="5">
        <f t="shared" si="12"/>
        <v>0</v>
      </c>
      <c r="Z91" s="5">
        <v>357.91145</v>
      </c>
      <c r="AA91" s="5">
        <v>171.797496</v>
      </c>
      <c r="AB91" s="5">
        <v>6.8718998400000002</v>
      </c>
      <c r="AC91" s="5">
        <v>0</v>
      </c>
      <c r="AD91" s="5">
        <v>0</v>
      </c>
      <c r="AE91" s="5">
        <v>0</v>
      </c>
      <c r="AF91" s="5">
        <v>0</v>
      </c>
      <c r="AG91" s="5">
        <v>17.551977508</v>
      </c>
      <c r="AH91" s="5">
        <v>333.48757265199998</v>
      </c>
      <c r="AJ91" s="5">
        <v>0</v>
      </c>
      <c r="AK91" s="5">
        <v>1</v>
      </c>
      <c r="AL91" s="5">
        <v>0</v>
      </c>
      <c r="AM91" s="5">
        <f t="shared" si="13"/>
        <v>0</v>
      </c>
      <c r="AN91" s="5">
        <f t="shared" si="14"/>
        <v>333.48757265199998</v>
      </c>
      <c r="AO91" s="5">
        <f t="shared" si="15"/>
        <v>0</v>
      </c>
      <c r="AP91" s="11">
        <f t="shared" si="16"/>
        <v>333.48757265199998</v>
      </c>
    </row>
    <row r="92" spans="1:42" ht="18" customHeight="1" x14ac:dyDescent="0.25">
      <c r="A92" s="2" t="s">
        <v>13</v>
      </c>
      <c r="B92" s="2" t="s">
        <v>107</v>
      </c>
      <c r="C92" s="2" t="s">
        <v>27</v>
      </c>
      <c r="D92" s="2" t="s">
        <v>27</v>
      </c>
      <c r="E92" s="2" t="s">
        <v>69</v>
      </c>
      <c r="F92" s="2" t="s">
        <v>28</v>
      </c>
      <c r="G92" s="2" t="s">
        <v>70</v>
      </c>
      <c r="H92" s="2" t="s">
        <v>13</v>
      </c>
      <c r="I92" s="2" t="s">
        <v>14</v>
      </c>
      <c r="J92" s="5">
        <v>1259749.6856297001</v>
      </c>
      <c r="K92" s="5">
        <v>1259749.6856297001</v>
      </c>
      <c r="L92" s="5">
        <v>50389.987425188003</v>
      </c>
      <c r="M92" s="5">
        <v>0</v>
      </c>
      <c r="N92" s="5">
        <v>11863.143737853045</v>
      </c>
      <c r="O92" s="5">
        <v>0</v>
      </c>
      <c r="P92" s="5">
        <v>11863.143737853045</v>
      </c>
      <c r="Q92" s="5">
        <v>59874.82772333295</v>
      </c>
      <c r="R92" s="5">
        <v>1137621.7267433261</v>
      </c>
      <c r="S92" s="5"/>
      <c r="T92" s="5">
        <v>0</v>
      </c>
      <c r="U92" s="5">
        <v>1</v>
      </c>
      <c r="V92" s="5">
        <v>0</v>
      </c>
      <c r="W92" s="5">
        <f t="shared" si="10"/>
        <v>0</v>
      </c>
      <c r="X92" s="5">
        <f t="shared" si="11"/>
        <v>1137621.7267433261</v>
      </c>
      <c r="Y92" s="5">
        <f t="shared" si="12"/>
        <v>0</v>
      </c>
      <c r="Z92" s="5">
        <v>38968.440574580003</v>
      </c>
      <c r="AA92" s="5">
        <v>38968.440574580003</v>
      </c>
      <c r="AB92" s="5">
        <v>1558.7376229832</v>
      </c>
      <c r="AC92" s="5">
        <v>0</v>
      </c>
      <c r="AD92" s="5">
        <v>366.96831162808525</v>
      </c>
      <c r="AE92" s="5">
        <v>0</v>
      </c>
      <c r="AF92" s="5">
        <v>366.96831162808525</v>
      </c>
      <c r="AG92" s="5">
        <v>1852.1367319984356</v>
      </c>
      <c r="AH92" s="5">
        <v>35190.597907970274</v>
      </c>
      <c r="AJ92" s="5">
        <v>0</v>
      </c>
      <c r="AK92" s="5">
        <v>1</v>
      </c>
      <c r="AL92" s="5">
        <v>0</v>
      </c>
      <c r="AM92" s="5">
        <f t="shared" si="13"/>
        <v>0</v>
      </c>
      <c r="AN92" s="5">
        <f t="shared" si="14"/>
        <v>35190.597907970274</v>
      </c>
      <c r="AO92" s="5">
        <f t="shared" si="15"/>
        <v>0</v>
      </c>
      <c r="AP92" s="11">
        <f t="shared" si="16"/>
        <v>35190.597907970274</v>
      </c>
    </row>
    <row r="93" spans="1:42" ht="18" customHeight="1" x14ac:dyDescent="0.25">
      <c r="A93" s="2" t="s">
        <v>13</v>
      </c>
      <c r="B93" s="2" t="s">
        <v>107</v>
      </c>
      <c r="C93" s="2" t="s">
        <v>27</v>
      </c>
      <c r="D93" s="2" t="s">
        <v>27</v>
      </c>
      <c r="E93" s="2" t="s">
        <v>69</v>
      </c>
      <c r="F93" s="2" t="s">
        <v>28</v>
      </c>
      <c r="G93" s="2" t="s">
        <v>70</v>
      </c>
      <c r="H93" s="2" t="s">
        <v>15</v>
      </c>
      <c r="I93" s="2" t="s">
        <v>16</v>
      </c>
      <c r="J93" s="5">
        <v>60211.718549999998</v>
      </c>
      <c r="K93" s="5">
        <v>48275.096376000001</v>
      </c>
      <c r="L93" s="5">
        <v>1931.00385504</v>
      </c>
      <c r="M93" s="5">
        <v>0</v>
      </c>
      <c r="N93" s="5">
        <v>0</v>
      </c>
      <c r="O93" s="5">
        <v>0</v>
      </c>
      <c r="P93" s="5">
        <v>0</v>
      </c>
      <c r="Q93" s="5">
        <v>2914.0357347479999</v>
      </c>
      <c r="R93" s="5">
        <v>55366.678960211997</v>
      </c>
      <c r="S93" s="5"/>
      <c r="T93" s="5">
        <v>0</v>
      </c>
      <c r="U93" s="5">
        <v>1</v>
      </c>
      <c r="V93" s="5">
        <v>0</v>
      </c>
      <c r="W93" s="5">
        <f t="shared" si="10"/>
        <v>0</v>
      </c>
      <c r="X93" s="5">
        <f t="shared" si="11"/>
        <v>55366.678960211997</v>
      </c>
      <c r="Y93" s="5">
        <f t="shared" si="12"/>
        <v>0</v>
      </c>
      <c r="Z93" s="5">
        <v>2186.0130100000001</v>
      </c>
      <c r="AA93" s="5">
        <v>1493.3166960000001</v>
      </c>
      <c r="AB93" s="5">
        <v>59.732667839999998</v>
      </c>
      <c r="AC93" s="5">
        <v>0</v>
      </c>
      <c r="AD93" s="5">
        <v>0</v>
      </c>
      <c r="AE93" s="5">
        <v>0</v>
      </c>
      <c r="AF93" s="5">
        <v>0</v>
      </c>
      <c r="AG93" s="5">
        <v>106.314017108</v>
      </c>
      <c r="AH93" s="5">
        <v>2019.966325052</v>
      </c>
      <c r="AJ93" s="5">
        <v>0</v>
      </c>
      <c r="AK93" s="5">
        <v>1</v>
      </c>
      <c r="AL93" s="5">
        <v>0</v>
      </c>
      <c r="AM93" s="5">
        <f t="shared" si="13"/>
        <v>0</v>
      </c>
      <c r="AN93" s="5">
        <f t="shared" si="14"/>
        <v>2019.966325052</v>
      </c>
      <c r="AO93" s="5">
        <f t="shared" si="15"/>
        <v>0</v>
      </c>
      <c r="AP93" s="11">
        <f t="shared" si="16"/>
        <v>2019.966325052</v>
      </c>
    </row>
    <row r="94" spans="1:42" ht="18" customHeight="1" x14ac:dyDescent="0.25">
      <c r="A94" s="2" t="s">
        <v>13</v>
      </c>
      <c r="B94" s="2" t="s">
        <v>107</v>
      </c>
      <c r="C94" s="2" t="s">
        <v>27</v>
      </c>
      <c r="D94" s="2" t="s">
        <v>27</v>
      </c>
      <c r="E94" s="2" t="s">
        <v>69</v>
      </c>
      <c r="F94" s="2" t="s">
        <v>43</v>
      </c>
      <c r="G94" s="2" t="s">
        <v>71</v>
      </c>
      <c r="H94" s="2" t="s">
        <v>13</v>
      </c>
      <c r="I94" s="2" t="s">
        <v>14</v>
      </c>
      <c r="J94" s="5">
        <v>1290535.2132419201</v>
      </c>
      <c r="K94" s="5">
        <v>1290535.2132419201</v>
      </c>
      <c r="L94" s="5">
        <v>51621.408529676803</v>
      </c>
      <c r="M94" s="5">
        <v>0</v>
      </c>
      <c r="N94" s="5">
        <v>35414.18687737306</v>
      </c>
      <c r="O94" s="5">
        <v>0</v>
      </c>
      <c r="P94" s="5">
        <v>35414.18687737306</v>
      </c>
      <c r="Q94" s="5">
        <v>60174.980891743508</v>
      </c>
      <c r="R94" s="5">
        <v>1143324.6369431266</v>
      </c>
      <c r="S94" s="5"/>
      <c r="T94" s="5">
        <v>0</v>
      </c>
      <c r="U94" s="5">
        <v>1</v>
      </c>
      <c r="V94" s="5">
        <v>0</v>
      </c>
      <c r="W94" s="5">
        <f t="shared" si="10"/>
        <v>0</v>
      </c>
      <c r="X94" s="5">
        <f t="shared" si="11"/>
        <v>1143324.6369431266</v>
      </c>
      <c r="Y94" s="5">
        <f t="shared" si="12"/>
        <v>0</v>
      </c>
      <c r="Z94" s="5">
        <v>39833.36387832</v>
      </c>
      <c r="AA94" s="5">
        <v>39833.36387832</v>
      </c>
      <c r="AB94" s="5">
        <v>1593.3345551328</v>
      </c>
      <c r="AC94" s="5">
        <v>0</v>
      </c>
      <c r="AD94" s="5">
        <v>1095.0492431641483</v>
      </c>
      <c r="AE94" s="5">
        <v>0</v>
      </c>
      <c r="AF94" s="5">
        <v>1095.0492431641483</v>
      </c>
      <c r="AG94" s="5">
        <v>1857.2490040011526</v>
      </c>
      <c r="AH94" s="5">
        <v>35287.731076021897</v>
      </c>
      <c r="AJ94" s="5">
        <v>0</v>
      </c>
      <c r="AK94" s="5">
        <v>1</v>
      </c>
      <c r="AL94" s="5">
        <v>0</v>
      </c>
      <c r="AM94" s="5">
        <f t="shared" si="13"/>
        <v>0</v>
      </c>
      <c r="AN94" s="5">
        <f t="shared" si="14"/>
        <v>35287.731076021897</v>
      </c>
      <c r="AO94" s="5">
        <f t="shared" si="15"/>
        <v>0</v>
      </c>
      <c r="AP94" s="11">
        <f t="shared" si="16"/>
        <v>35287.731076021897</v>
      </c>
    </row>
    <row r="95" spans="1:42" ht="18" customHeight="1" x14ac:dyDescent="0.25">
      <c r="A95" s="2" t="s">
        <v>13</v>
      </c>
      <c r="B95" s="2" t="s">
        <v>107</v>
      </c>
      <c r="C95" s="2" t="s">
        <v>27</v>
      </c>
      <c r="D95" s="2" t="s">
        <v>27</v>
      </c>
      <c r="E95" s="2" t="s">
        <v>69</v>
      </c>
      <c r="F95" s="2" t="s">
        <v>43</v>
      </c>
      <c r="G95" s="2" t="s">
        <v>71</v>
      </c>
      <c r="H95" s="2" t="s">
        <v>15</v>
      </c>
      <c r="I95" s="2" t="s">
        <v>16</v>
      </c>
      <c r="J95" s="5">
        <v>120421.234568</v>
      </c>
      <c r="K95" s="5">
        <v>95589.888800000001</v>
      </c>
      <c r="L95" s="5">
        <v>3823.5955520000002</v>
      </c>
      <c r="M95" s="5">
        <v>0</v>
      </c>
      <c r="N95" s="5">
        <v>0</v>
      </c>
      <c r="O95" s="5">
        <v>0</v>
      </c>
      <c r="P95" s="5">
        <v>0</v>
      </c>
      <c r="Q95" s="5">
        <v>5829.8819507999997</v>
      </c>
      <c r="R95" s="5">
        <v>110767.7570652</v>
      </c>
      <c r="S95" s="5"/>
      <c r="T95" s="5">
        <v>0</v>
      </c>
      <c r="U95" s="5">
        <v>1</v>
      </c>
      <c r="V95" s="5">
        <v>0</v>
      </c>
      <c r="W95" s="5">
        <f t="shared" si="10"/>
        <v>0</v>
      </c>
      <c r="X95" s="5">
        <f t="shared" si="11"/>
        <v>110767.7570652</v>
      </c>
      <c r="Y95" s="5">
        <f t="shared" si="12"/>
        <v>0</v>
      </c>
      <c r="Z95" s="5">
        <v>4369.823488</v>
      </c>
      <c r="AA95" s="5">
        <v>2955.7979439999999</v>
      </c>
      <c r="AB95" s="5">
        <v>118.23191776</v>
      </c>
      <c r="AC95" s="5">
        <v>0</v>
      </c>
      <c r="AD95" s="5">
        <v>0</v>
      </c>
      <c r="AE95" s="5">
        <v>0</v>
      </c>
      <c r="AF95" s="5">
        <v>0</v>
      </c>
      <c r="AG95" s="5">
        <v>212.57957851200001</v>
      </c>
      <c r="AH95" s="5">
        <v>4039.0119917279999</v>
      </c>
      <c r="AJ95" s="5">
        <v>0</v>
      </c>
      <c r="AK95" s="5">
        <v>1</v>
      </c>
      <c r="AL95" s="5">
        <v>0</v>
      </c>
      <c r="AM95" s="5">
        <f t="shared" si="13"/>
        <v>0</v>
      </c>
      <c r="AN95" s="5">
        <f t="shared" si="14"/>
        <v>4039.0119917279999</v>
      </c>
      <c r="AO95" s="5">
        <f t="shared" si="15"/>
        <v>0</v>
      </c>
      <c r="AP95" s="11">
        <f t="shared" si="16"/>
        <v>4039.0119917279999</v>
      </c>
    </row>
    <row r="96" spans="1:42" ht="18" customHeight="1" x14ac:dyDescent="0.25">
      <c r="A96" s="2"/>
      <c r="B96" s="2"/>
      <c r="C96" s="2"/>
      <c r="D96" s="2"/>
      <c r="E96" s="2"/>
      <c r="F96" s="2"/>
      <c r="G96" s="2"/>
      <c r="H96" s="2"/>
      <c r="I96" s="2"/>
      <c r="J96" s="5"/>
      <c r="K96" s="5"/>
      <c r="L96" s="5"/>
      <c r="M96" s="5"/>
      <c r="N96" s="5"/>
      <c r="O96" s="5"/>
      <c r="P96" s="5"/>
      <c r="Q96" s="5"/>
      <c r="R96" s="5"/>
      <c r="S96" s="5"/>
      <c r="T96" s="5"/>
      <c r="U96" s="5"/>
      <c r="V96" s="5"/>
      <c r="W96" s="5"/>
      <c r="X96" s="5"/>
      <c r="Y96" s="5"/>
      <c r="Z96" s="5"/>
      <c r="AA96" s="5"/>
      <c r="AB96" s="5"/>
      <c r="AC96" s="5"/>
      <c r="AD96" s="5"/>
      <c r="AE96" s="5"/>
      <c r="AF96" s="5"/>
      <c r="AG96" s="5"/>
      <c r="AH96" s="5"/>
      <c r="AJ96" s="5"/>
      <c r="AK96" s="5"/>
      <c r="AL96" s="5"/>
      <c r="AM96" s="5"/>
      <c r="AN96" s="5"/>
      <c r="AO96" s="5"/>
      <c r="AP96" s="11"/>
    </row>
    <row r="97" spans="1:42" ht="18" customHeight="1" x14ac:dyDescent="0.25">
      <c r="A97" s="2"/>
      <c r="B97" s="2"/>
      <c r="C97" s="2"/>
      <c r="D97" s="2"/>
      <c r="E97" s="2"/>
      <c r="F97" s="2"/>
      <c r="G97" s="39" t="s">
        <v>186</v>
      </c>
      <c r="H97" s="2"/>
      <c r="I97" s="39" t="s">
        <v>195</v>
      </c>
      <c r="J97" s="5">
        <f>+J78+J80</f>
        <v>41094840.073721096</v>
      </c>
      <c r="K97" s="5">
        <f t="shared" ref="K97:R97" si="27">+K78+K80</f>
        <v>41094840.073721096</v>
      </c>
      <c r="L97" s="5">
        <f t="shared" si="27"/>
        <v>1643793.6029488437</v>
      </c>
      <c r="M97" s="5">
        <f t="shared" si="27"/>
        <v>0</v>
      </c>
      <c r="N97" s="5">
        <f t="shared" si="27"/>
        <v>337589.74404027133</v>
      </c>
      <c r="O97" s="5">
        <f t="shared" si="27"/>
        <v>0</v>
      </c>
      <c r="P97" s="5">
        <f t="shared" si="27"/>
        <v>337589.74404027133</v>
      </c>
      <c r="Q97" s="5">
        <f t="shared" si="27"/>
        <v>1955672.8363365987</v>
      </c>
      <c r="R97" s="5">
        <f t="shared" si="27"/>
        <v>37157783.890395373</v>
      </c>
      <c r="S97" s="5"/>
      <c r="T97" s="5"/>
      <c r="U97" s="5"/>
      <c r="V97" s="5"/>
      <c r="W97" s="5"/>
      <c r="X97" s="5"/>
      <c r="Y97" s="5"/>
      <c r="Z97" s="5">
        <f>+Z78+Z80</f>
        <v>2152356.0193940601</v>
      </c>
      <c r="AA97" s="5">
        <f t="shared" ref="AA97:AH97" si="28">+AA78+AA80</f>
        <v>2152356.0193940601</v>
      </c>
      <c r="AB97" s="5">
        <f t="shared" si="28"/>
        <v>86094.240775762402</v>
      </c>
      <c r="AC97" s="5">
        <f t="shared" si="28"/>
        <v>0</v>
      </c>
      <c r="AD97" s="5">
        <f t="shared" si="28"/>
        <v>17662.744295197259</v>
      </c>
      <c r="AE97" s="5">
        <f t="shared" si="28"/>
        <v>0</v>
      </c>
      <c r="AF97" s="5">
        <f t="shared" si="28"/>
        <v>17662.744295197259</v>
      </c>
      <c r="AG97" s="5">
        <f t="shared" si="28"/>
        <v>102429.95171615502</v>
      </c>
      <c r="AH97" s="5">
        <f t="shared" si="28"/>
        <v>1946169.0826069454</v>
      </c>
      <c r="AJ97" s="5"/>
      <c r="AK97" s="5"/>
      <c r="AL97" s="5"/>
      <c r="AM97" s="5"/>
      <c r="AN97" s="5"/>
      <c r="AO97" s="5"/>
      <c r="AP97" s="11"/>
    </row>
    <row r="98" spans="1:42" ht="18" customHeight="1" x14ac:dyDescent="0.25">
      <c r="A98" s="2"/>
      <c r="B98" s="2"/>
      <c r="C98" s="2"/>
      <c r="D98" s="2"/>
      <c r="E98" s="2"/>
      <c r="F98" s="2"/>
      <c r="G98" s="39" t="s">
        <v>186</v>
      </c>
      <c r="H98" s="2"/>
      <c r="I98" s="39" t="s">
        <v>196</v>
      </c>
      <c r="J98" s="5">
        <f>+J79+J81</f>
        <v>11730384.87448328</v>
      </c>
      <c r="K98" s="5">
        <f t="shared" ref="K98:R98" si="29">+K79+K81</f>
        <v>4068840.6733634602</v>
      </c>
      <c r="L98" s="5">
        <f t="shared" si="29"/>
        <v>162753.62693453839</v>
      </c>
      <c r="M98" s="5">
        <f t="shared" si="29"/>
        <v>0</v>
      </c>
      <c r="N98" s="5">
        <f t="shared" si="29"/>
        <v>1891.7352300126893</v>
      </c>
      <c r="O98" s="5">
        <f t="shared" si="29"/>
        <v>0</v>
      </c>
      <c r="P98" s="5">
        <f t="shared" si="29"/>
        <v>1891.7352300126893</v>
      </c>
      <c r="Q98" s="5">
        <f t="shared" si="29"/>
        <v>578286.97561593645</v>
      </c>
      <c r="R98" s="5">
        <f t="shared" si="29"/>
        <v>10987452.536702793</v>
      </c>
      <c r="S98" s="5"/>
      <c r="T98" s="5"/>
      <c r="U98" s="5"/>
      <c r="V98" s="5"/>
      <c r="W98" s="5"/>
      <c r="X98" s="5"/>
      <c r="Y98" s="5"/>
      <c r="Z98" s="5">
        <f>+Z79+Z81</f>
        <v>547050.71385392</v>
      </c>
      <c r="AA98" s="5">
        <f t="shared" ref="AA98:AH98" si="30">+AA79+AA81</f>
        <v>211850.67257192</v>
      </c>
      <c r="AB98" s="5">
        <f t="shared" si="30"/>
        <v>8474.0269028767998</v>
      </c>
      <c r="AC98" s="5">
        <f t="shared" si="30"/>
        <v>0</v>
      </c>
      <c r="AD98" s="5">
        <f t="shared" si="30"/>
        <v>99.870938120781517</v>
      </c>
      <c r="AE98" s="5">
        <f t="shared" si="30"/>
        <v>0</v>
      </c>
      <c r="AF98" s="5">
        <f t="shared" si="30"/>
        <v>99.870938120781517</v>
      </c>
      <c r="AG98" s="5">
        <f t="shared" si="30"/>
        <v>26923.840800646121</v>
      </c>
      <c r="AH98" s="5">
        <f t="shared" si="30"/>
        <v>511552.97521227633</v>
      </c>
      <c r="AJ98" s="5"/>
      <c r="AK98" s="5"/>
      <c r="AL98" s="5"/>
      <c r="AM98" s="5"/>
      <c r="AN98" s="5"/>
      <c r="AO98" s="5"/>
      <c r="AP98" s="11"/>
    </row>
    <row r="99" spans="1:42" ht="18" customHeight="1" x14ac:dyDescent="0.25">
      <c r="A99" s="2"/>
      <c r="B99" s="2"/>
      <c r="C99" s="2"/>
      <c r="D99" s="2"/>
      <c r="E99" s="2"/>
      <c r="F99" s="2"/>
      <c r="G99" s="39" t="s">
        <v>197</v>
      </c>
      <c r="H99" s="2"/>
      <c r="I99" s="39" t="s">
        <v>195</v>
      </c>
      <c r="J99" s="5">
        <f>+J82+J84+J86+J88+J90+J92+J94</f>
        <v>5452262.6299070977</v>
      </c>
      <c r="K99" s="5">
        <f t="shared" ref="K99:R99" si="31">+K82+K84+K86+K88+K90+K92+K94</f>
        <v>5452262.6299070977</v>
      </c>
      <c r="L99" s="5">
        <f t="shared" si="31"/>
        <v>218090.50519628392</v>
      </c>
      <c r="M99" s="5">
        <f t="shared" si="31"/>
        <v>0</v>
      </c>
      <c r="N99" s="5">
        <f t="shared" si="31"/>
        <v>97022.27095055164</v>
      </c>
      <c r="O99" s="5">
        <f t="shared" si="31"/>
        <v>0</v>
      </c>
      <c r="P99" s="5">
        <f t="shared" si="31"/>
        <v>97022.27095055164</v>
      </c>
      <c r="Q99" s="5">
        <f t="shared" si="31"/>
        <v>256857.4926880131</v>
      </c>
      <c r="R99" s="5">
        <f t="shared" si="31"/>
        <v>4880292.3610722497</v>
      </c>
      <c r="S99" s="5"/>
      <c r="T99" s="5"/>
      <c r="U99" s="5"/>
      <c r="V99" s="5"/>
      <c r="W99" s="5"/>
      <c r="X99" s="5"/>
      <c r="Y99" s="5"/>
      <c r="Z99" s="5">
        <f>+Z82+Z84+Z86+Z88+Z90+Z92+Z94</f>
        <v>168553.05623739999</v>
      </c>
      <c r="AA99" s="5">
        <f t="shared" ref="AA99:AH99" si="32">+AA82+AA84+AA86+AA88+AA90+AA92+AA94</f>
        <v>168553.05623739999</v>
      </c>
      <c r="AB99" s="5">
        <f t="shared" si="32"/>
        <v>6742.1222494960002</v>
      </c>
      <c r="AC99" s="5">
        <f t="shared" si="32"/>
        <v>0</v>
      </c>
      <c r="AD99" s="5">
        <f t="shared" si="32"/>
        <v>2330.6678737625839</v>
      </c>
      <c r="AE99" s="5">
        <f t="shared" si="32"/>
        <v>0</v>
      </c>
      <c r="AF99" s="5">
        <f t="shared" si="32"/>
        <v>2330.6678737625839</v>
      </c>
      <c r="AG99" s="5">
        <f t="shared" si="32"/>
        <v>7974.0133057070707</v>
      </c>
      <c r="AH99" s="5">
        <f t="shared" si="32"/>
        <v>151506.25280843436</v>
      </c>
      <c r="AJ99" s="5"/>
      <c r="AK99" s="5"/>
      <c r="AL99" s="5"/>
      <c r="AM99" s="5"/>
      <c r="AN99" s="5"/>
      <c r="AO99" s="5"/>
      <c r="AP99" s="11"/>
    </row>
    <row r="100" spans="1:42" ht="18" customHeight="1" x14ac:dyDescent="0.25">
      <c r="A100" s="2"/>
      <c r="B100" s="2"/>
      <c r="C100" s="2"/>
      <c r="D100" s="2"/>
      <c r="E100" s="2"/>
      <c r="F100" s="2"/>
      <c r="G100" s="39" t="s">
        <v>197</v>
      </c>
      <c r="H100" s="2"/>
      <c r="I100" s="39" t="s">
        <v>196</v>
      </c>
      <c r="J100" s="5">
        <f>+J83+J85+J87+J89+J91+J93+J95</f>
        <v>523845.32125896</v>
      </c>
      <c r="K100" s="5">
        <f t="shared" ref="K100:R100" si="33">+K83+K85+K87+K89+K91+K93+K95</f>
        <v>336627.92075227998</v>
      </c>
      <c r="L100" s="5">
        <f t="shared" si="33"/>
        <v>13465.116830091201</v>
      </c>
      <c r="M100" s="5">
        <f t="shared" si="33"/>
        <v>0</v>
      </c>
      <c r="N100" s="5">
        <f t="shared" si="33"/>
        <v>16244.774766</v>
      </c>
      <c r="O100" s="5">
        <f t="shared" si="33"/>
        <v>12719.622300000001</v>
      </c>
      <c r="P100" s="5">
        <f t="shared" si="33"/>
        <v>28964.397066000001</v>
      </c>
      <c r="Q100" s="5">
        <f t="shared" si="33"/>
        <v>24070.79036814344</v>
      </c>
      <c r="R100" s="5">
        <f t="shared" si="33"/>
        <v>457345.01699472539</v>
      </c>
      <c r="S100" s="5"/>
      <c r="T100" s="5"/>
      <c r="U100" s="5"/>
      <c r="V100" s="5"/>
      <c r="W100" s="5"/>
      <c r="X100" s="5"/>
      <c r="Y100" s="5"/>
      <c r="Z100" s="5">
        <f>+Z83+Z85+Z87+Z89+Z91+Z93+Z95</f>
        <v>19005.406349479999</v>
      </c>
      <c r="AA100" s="5">
        <f t="shared" ref="AA100:AH100" si="34">+AA83+AA85+AA87+AA89+AA91+AA93+AA95</f>
        <v>10409.860029579999</v>
      </c>
      <c r="AB100" s="5">
        <f t="shared" si="34"/>
        <v>416.39440118319999</v>
      </c>
      <c r="AC100" s="5">
        <f t="shared" si="34"/>
        <v>0</v>
      </c>
      <c r="AD100" s="5">
        <f t="shared" si="34"/>
        <v>0</v>
      </c>
      <c r="AE100" s="5">
        <f t="shared" si="34"/>
        <v>548.43046800000002</v>
      </c>
      <c r="AF100" s="5">
        <f t="shared" si="34"/>
        <v>548.43046800000002</v>
      </c>
      <c r="AG100" s="5">
        <f t="shared" si="34"/>
        <v>902.02907401484015</v>
      </c>
      <c r="AH100" s="5">
        <f t="shared" si="34"/>
        <v>17138.55240628196</v>
      </c>
      <c r="AJ100" s="5"/>
      <c r="AK100" s="5"/>
      <c r="AL100" s="5"/>
      <c r="AM100" s="5"/>
      <c r="AN100" s="5"/>
      <c r="AO100" s="5"/>
      <c r="AP100" s="11"/>
    </row>
    <row r="101" spans="1:42" ht="18" customHeight="1" x14ac:dyDescent="0.25">
      <c r="A101" s="2"/>
      <c r="B101" s="2"/>
      <c r="C101" s="2"/>
      <c r="D101" s="2"/>
      <c r="E101" s="2"/>
      <c r="F101" s="2"/>
      <c r="G101" s="39" t="s">
        <v>187</v>
      </c>
      <c r="H101" s="2"/>
      <c r="I101" s="2"/>
      <c r="J101" s="5">
        <f>SUM(J97:J100)</f>
        <v>58801332.899370432</v>
      </c>
      <c r="K101" s="5">
        <f t="shared" ref="K101:R101" si="35">SUM(K97:K100)</f>
        <v>50952571.297743939</v>
      </c>
      <c r="L101" s="5">
        <f t="shared" si="35"/>
        <v>2038102.8519097574</v>
      </c>
      <c r="M101" s="5">
        <f t="shared" si="35"/>
        <v>0</v>
      </c>
      <c r="N101" s="5">
        <f t="shared" si="35"/>
        <v>452748.52498683566</v>
      </c>
      <c r="O101" s="5">
        <f t="shared" si="35"/>
        <v>12719.622300000001</v>
      </c>
      <c r="P101" s="5">
        <f t="shared" si="35"/>
        <v>465468.14728683565</v>
      </c>
      <c r="Q101" s="5">
        <f t="shared" si="35"/>
        <v>2814888.0950086918</v>
      </c>
      <c r="R101" s="5">
        <f t="shared" si="35"/>
        <v>53482873.805165142</v>
      </c>
      <c r="S101" s="5"/>
      <c r="T101" s="5"/>
      <c r="U101" s="5"/>
      <c r="V101" s="5"/>
      <c r="W101" s="5"/>
      <c r="X101" s="5"/>
      <c r="Y101" s="5"/>
      <c r="Z101" s="5">
        <f t="shared" ref="Z101:AH101" si="36">SUM(Z97:Z100)</f>
        <v>2886965.1958348602</v>
      </c>
      <c r="AA101" s="5">
        <f t="shared" si="36"/>
        <v>2543169.6082329601</v>
      </c>
      <c r="AB101" s="5">
        <f t="shared" si="36"/>
        <v>101726.7843293184</v>
      </c>
      <c r="AC101" s="5">
        <f t="shared" si="36"/>
        <v>0</v>
      </c>
      <c r="AD101" s="5">
        <f t="shared" si="36"/>
        <v>20093.283107080624</v>
      </c>
      <c r="AE101" s="5">
        <f t="shared" si="36"/>
        <v>548.43046800000002</v>
      </c>
      <c r="AF101" s="5">
        <f t="shared" si="36"/>
        <v>20641.713575080623</v>
      </c>
      <c r="AG101" s="5">
        <f t="shared" si="36"/>
        <v>138229.83489652304</v>
      </c>
      <c r="AH101" s="5">
        <f t="shared" si="36"/>
        <v>2626366.8630339382</v>
      </c>
      <c r="AJ101" s="5"/>
      <c r="AK101" s="5"/>
      <c r="AL101" s="5"/>
      <c r="AM101" s="5"/>
      <c r="AN101" s="5"/>
      <c r="AO101" s="5"/>
      <c r="AP101" s="11"/>
    </row>
    <row r="102" spans="1:42" ht="18" customHeight="1" x14ac:dyDescent="0.25">
      <c r="A102" s="2"/>
      <c r="B102" s="2"/>
      <c r="C102" s="2"/>
      <c r="D102" s="2"/>
      <c r="E102" s="2"/>
      <c r="F102" s="2"/>
      <c r="G102" s="2"/>
      <c r="H102" s="2"/>
      <c r="I102" s="2"/>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J102" s="5"/>
      <c r="AK102" s="5"/>
      <c r="AL102" s="5"/>
      <c r="AM102" s="5"/>
      <c r="AN102" s="5"/>
      <c r="AO102" s="5"/>
      <c r="AP102" s="11"/>
    </row>
    <row r="103" spans="1:42" ht="18" customHeight="1" x14ac:dyDescent="0.25">
      <c r="A103" s="2" t="s">
        <v>15</v>
      </c>
      <c r="B103" s="2" t="s">
        <v>110</v>
      </c>
      <c r="C103" s="2" t="s">
        <v>11</v>
      </c>
      <c r="D103" s="2" t="s">
        <v>11</v>
      </c>
      <c r="E103" s="2" t="s">
        <v>12</v>
      </c>
      <c r="F103" s="2" t="s">
        <v>11</v>
      </c>
      <c r="G103" s="2" t="s">
        <v>12</v>
      </c>
      <c r="H103" s="2" t="s">
        <v>13</v>
      </c>
      <c r="I103" s="2" t="s">
        <v>14</v>
      </c>
      <c r="J103" s="5">
        <v>36689190.30967401</v>
      </c>
      <c r="K103" s="5">
        <v>36689190.30967401</v>
      </c>
      <c r="L103" s="5">
        <v>1467567.6123869608</v>
      </c>
      <c r="M103" s="5">
        <v>0</v>
      </c>
      <c r="N103" s="5">
        <v>778776.25441527925</v>
      </c>
      <c r="O103" s="5">
        <v>0</v>
      </c>
      <c r="P103" s="5">
        <v>778776.25441527925</v>
      </c>
      <c r="Q103" s="5">
        <v>1722142.3221435889</v>
      </c>
      <c r="R103" s="5">
        <v>32720704.120728184</v>
      </c>
      <c r="S103" s="5"/>
      <c r="T103" s="5">
        <v>0</v>
      </c>
      <c r="U103" s="5">
        <v>0</v>
      </c>
      <c r="V103" s="5">
        <v>1</v>
      </c>
      <c r="W103" s="5">
        <f t="shared" si="10"/>
        <v>0</v>
      </c>
      <c r="X103" s="5">
        <f t="shared" si="11"/>
        <v>0</v>
      </c>
      <c r="Y103" s="5">
        <f t="shared" si="12"/>
        <v>32720704.120728184</v>
      </c>
      <c r="Z103" s="5">
        <v>1918987.3901063893</v>
      </c>
      <c r="AA103" s="5">
        <v>1918987.3901063893</v>
      </c>
      <c r="AB103" s="5">
        <v>76759.495604255571</v>
      </c>
      <c r="AC103" s="5">
        <v>0</v>
      </c>
      <c r="AD103" s="5">
        <v>40842.682236984452</v>
      </c>
      <c r="AE103" s="5">
        <v>0</v>
      </c>
      <c r="AF103" s="5">
        <v>40842.682236984452</v>
      </c>
      <c r="AG103" s="5">
        <v>90069.260613257458</v>
      </c>
      <c r="AH103" s="5">
        <v>1711315.9516518917</v>
      </c>
      <c r="AJ103" s="5">
        <v>0</v>
      </c>
      <c r="AK103" s="5">
        <v>0</v>
      </c>
      <c r="AL103" s="5">
        <v>1</v>
      </c>
      <c r="AM103" s="5">
        <f t="shared" si="13"/>
        <v>0</v>
      </c>
      <c r="AN103" s="5">
        <f t="shared" si="14"/>
        <v>0</v>
      </c>
      <c r="AO103" s="5">
        <f t="shared" si="15"/>
        <v>1711315.9516518917</v>
      </c>
      <c r="AP103" s="11">
        <f t="shared" si="16"/>
        <v>1711315.9516518917</v>
      </c>
    </row>
    <row r="104" spans="1:42" ht="18" customHeight="1" x14ac:dyDescent="0.25">
      <c r="A104" s="2" t="s">
        <v>15</v>
      </c>
      <c r="B104" s="2" t="s">
        <v>110</v>
      </c>
      <c r="C104" s="2" t="s">
        <v>11</v>
      </c>
      <c r="D104" s="2" t="s">
        <v>11</v>
      </c>
      <c r="E104" s="2" t="s">
        <v>12</v>
      </c>
      <c r="F104" s="2" t="s">
        <v>11</v>
      </c>
      <c r="G104" s="2" t="s">
        <v>12</v>
      </c>
      <c r="H104" s="2" t="s">
        <v>15</v>
      </c>
      <c r="I104" s="2" t="s">
        <v>16</v>
      </c>
      <c r="J104" s="5">
        <v>6150362.8925021999</v>
      </c>
      <c r="K104" s="5">
        <v>2133336.0020574001</v>
      </c>
      <c r="L104" s="5">
        <v>85333.440082296001</v>
      </c>
      <c r="M104" s="5">
        <v>0</v>
      </c>
      <c r="N104" s="5">
        <v>12518.289597745686</v>
      </c>
      <c r="O104" s="5">
        <v>32643.116314841449</v>
      </c>
      <c r="P104" s="5">
        <v>45161.405912587135</v>
      </c>
      <c r="Q104" s="5">
        <v>300993.40232536587</v>
      </c>
      <c r="R104" s="5">
        <v>5718874.6441819509</v>
      </c>
      <c r="S104" s="5"/>
      <c r="T104" s="5">
        <v>0</v>
      </c>
      <c r="U104" s="5">
        <v>0</v>
      </c>
      <c r="V104" s="5">
        <v>1</v>
      </c>
      <c r="W104" s="5">
        <f t="shared" si="10"/>
        <v>0</v>
      </c>
      <c r="X104" s="5">
        <f t="shared" si="11"/>
        <v>0</v>
      </c>
      <c r="Y104" s="5">
        <f t="shared" si="12"/>
        <v>5718874.6441819509</v>
      </c>
      <c r="Z104" s="5">
        <v>286400.02020059997</v>
      </c>
      <c r="AA104" s="5">
        <v>110912.663988</v>
      </c>
      <c r="AB104" s="5">
        <v>4436.5065595200003</v>
      </c>
      <c r="AC104" s="5">
        <v>0</v>
      </c>
      <c r="AD104" s="5">
        <v>658.4598061492668</v>
      </c>
      <c r="AE104" s="5">
        <v>1442.9038683931594</v>
      </c>
      <c r="AF104" s="5">
        <v>2101.3636745424283</v>
      </c>
      <c r="AG104" s="5">
        <v>13993.107498326879</v>
      </c>
      <c r="AH104" s="5">
        <v>265869.04246821074</v>
      </c>
      <c r="AJ104" s="5">
        <v>0</v>
      </c>
      <c r="AK104" s="5">
        <v>0</v>
      </c>
      <c r="AL104" s="5">
        <v>1</v>
      </c>
      <c r="AM104" s="5">
        <f t="shared" si="13"/>
        <v>0</v>
      </c>
      <c r="AN104" s="5">
        <f t="shared" si="14"/>
        <v>0</v>
      </c>
      <c r="AO104" s="5">
        <f t="shared" si="15"/>
        <v>265869.04246821074</v>
      </c>
      <c r="AP104" s="11">
        <f t="shared" si="16"/>
        <v>265869.04246821074</v>
      </c>
    </row>
    <row r="105" spans="1:42" ht="18" customHeight="1" x14ac:dyDescent="0.25">
      <c r="A105" s="2" t="s">
        <v>15</v>
      </c>
      <c r="B105" s="2" t="s">
        <v>110</v>
      </c>
      <c r="C105" s="2" t="s">
        <v>11</v>
      </c>
      <c r="D105" s="2" t="s">
        <v>11</v>
      </c>
      <c r="E105" s="2" t="s">
        <v>12</v>
      </c>
      <c r="F105" s="2" t="s">
        <v>17</v>
      </c>
      <c r="G105" s="2" t="s">
        <v>18</v>
      </c>
      <c r="H105" s="2" t="s">
        <v>13</v>
      </c>
      <c r="I105" s="2" t="s">
        <v>14</v>
      </c>
      <c r="J105" s="5">
        <v>958220.14360559685</v>
      </c>
      <c r="K105" s="5">
        <v>958220.14360559685</v>
      </c>
      <c r="L105" s="5">
        <v>38328.805744223871</v>
      </c>
      <c r="M105" s="5">
        <v>0</v>
      </c>
      <c r="N105" s="5">
        <v>0</v>
      </c>
      <c r="O105" s="5">
        <v>0</v>
      </c>
      <c r="P105" s="5">
        <v>0</v>
      </c>
      <c r="Q105" s="5">
        <v>45994.566893068652</v>
      </c>
      <c r="R105" s="5">
        <v>873896.77096830425</v>
      </c>
      <c r="S105" s="5"/>
      <c r="T105" s="5">
        <v>0</v>
      </c>
      <c r="U105" s="5">
        <v>0</v>
      </c>
      <c r="V105" s="5">
        <v>1</v>
      </c>
      <c r="W105" s="5">
        <f t="shared" si="10"/>
        <v>0</v>
      </c>
      <c r="X105" s="5">
        <f t="shared" si="11"/>
        <v>0</v>
      </c>
      <c r="Y105" s="5">
        <f t="shared" si="12"/>
        <v>873896.77096830425</v>
      </c>
      <c r="Z105" s="5">
        <v>50032.542769799998</v>
      </c>
      <c r="AA105" s="5">
        <v>50032.542769799998</v>
      </c>
      <c r="AB105" s="5">
        <v>2001.301710792</v>
      </c>
      <c r="AC105" s="5">
        <v>0</v>
      </c>
      <c r="AD105" s="5">
        <v>0</v>
      </c>
      <c r="AE105" s="5">
        <v>0</v>
      </c>
      <c r="AF105" s="5">
        <v>0</v>
      </c>
      <c r="AG105" s="5">
        <v>2401.5620529503999</v>
      </c>
      <c r="AH105" s="5">
        <v>45629.679006057602</v>
      </c>
      <c r="AJ105" s="5">
        <v>0</v>
      </c>
      <c r="AK105" s="5">
        <v>0</v>
      </c>
      <c r="AL105" s="5">
        <v>1</v>
      </c>
      <c r="AM105" s="5">
        <f t="shared" si="13"/>
        <v>0</v>
      </c>
      <c r="AN105" s="5">
        <f t="shared" si="14"/>
        <v>0</v>
      </c>
      <c r="AO105" s="5">
        <f t="shared" si="15"/>
        <v>45629.679006057602</v>
      </c>
      <c r="AP105" s="11">
        <f t="shared" si="16"/>
        <v>45629.679006057602</v>
      </c>
    </row>
    <row r="106" spans="1:42" ht="18" customHeight="1" x14ac:dyDescent="0.25">
      <c r="A106" s="2" t="s">
        <v>15</v>
      </c>
      <c r="B106" s="2" t="s">
        <v>110</v>
      </c>
      <c r="C106" s="2" t="s">
        <v>11</v>
      </c>
      <c r="D106" s="2" t="s">
        <v>11</v>
      </c>
      <c r="E106" s="2" t="s">
        <v>12</v>
      </c>
      <c r="F106" s="2" t="s">
        <v>17</v>
      </c>
      <c r="G106" s="2" t="s">
        <v>18</v>
      </c>
      <c r="H106" s="2" t="s">
        <v>15</v>
      </c>
      <c r="I106" s="2" t="s">
        <v>16</v>
      </c>
      <c r="J106" s="5">
        <v>260984.2643412</v>
      </c>
      <c r="K106" s="5">
        <v>90515.999755199999</v>
      </c>
      <c r="L106" s="5">
        <v>3620.6399902080002</v>
      </c>
      <c r="M106" s="5">
        <v>0</v>
      </c>
      <c r="N106" s="5">
        <v>0</v>
      </c>
      <c r="O106" s="5">
        <v>0</v>
      </c>
      <c r="P106" s="5">
        <v>0</v>
      </c>
      <c r="Q106" s="5">
        <v>12868.1812175496</v>
      </c>
      <c r="R106" s="5">
        <v>244495.4431334424</v>
      </c>
      <c r="S106" s="5"/>
      <c r="T106" s="5">
        <v>0</v>
      </c>
      <c r="U106" s="5">
        <v>0</v>
      </c>
      <c r="V106" s="5">
        <v>1</v>
      </c>
      <c r="W106" s="5">
        <f t="shared" si="10"/>
        <v>0</v>
      </c>
      <c r="X106" s="5">
        <f t="shared" si="11"/>
        <v>0</v>
      </c>
      <c r="Y106" s="5">
        <f t="shared" si="12"/>
        <v>244495.4431334424</v>
      </c>
      <c r="Z106" s="5">
        <v>12297.127944600001</v>
      </c>
      <c r="AA106" s="5">
        <v>4762.0615242000003</v>
      </c>
      <c r="AB106" s="5">
        <v>190.482460968</v>
      </c>
      <c r="AC106" s="5">
        <v>0</v>
      </c>
      <c r="AD106" s="5">
        <v>0</v>
      </c>
      <c r="AE106" s="5">
        <v>0</v>
      </c>
      <c r="AF106" s="5">
        <v>0</v>
      </c>
      <c r="AG106" s="5">
        <v>605.33227418160004</v>
      </c>
      <c r="AH106" s="5">
        <v>11501.3132094504</v>
      </c>
      <c r="AJ106" s="5">
        <v>0</v>
      </c>
      <c r="AK106" s="5">
        <v>0</v>
      </c>
      <c r="AL106" s="5">
        <v>1</v>
      </c>
      <c r="AM106" s="5">
        <f t="shared" si="13"/>
        <v>0</v>
      </c>
      <c r="AN106" s="5">
        <f t="shared" si="14"/>
        <v>0</v>
      </c>
      <c r="AO106" s="5">
        <f t="shared" si="15"/>
        <v>11501.3132094504</v>
      </c>
      <c r="AP106" s="11">
        <f t="shared" si="16"/>
        <v>11501.3132094504</v>
      </c>
    </row>
    <row r="107" spans="1:42" ht="18" customHeight="1" x14ac:dyDescent="0.25">
      <c r="A107" s="2" t="s">
        <v>15</v>
      </c>
      <c r="B107" s="2" t="s">
        <v>110</v>
      </c>
      <c r="C107" s="2" t="s">
        <v>17</v>
      </c>
      <c r="D107" s="2" t="s">
        <v>17</v>
      </c>
      <c r="E107" s="2" t="s">
        <v>20</v>
      </c>
      <c r="F107" s="2" t="s">
        <v>21</v>
      </c>
      <c r="G107" s="2" t="s">
        <v>20</v>
      </c>
      <c r="H107" s="2" t="s">
        <v>13</v>
      </c>
      <c r="I107" s="2" t="s">
        <v>14</v>
      </c>
      <c r="J107" s="5">
        <v>2323347.5388588109</v>
      </c>
      <c r="K107" s="5">
        <v>2323347.5388588109</v>
      </c>
      <c r="L107" s="5">
        <v>92933.901554352429</v>
      </c>
      <c r="M107" s="5">
        <v>0</v>
      </c>
      <c r="N107" s="5">
        <v>13119.300323824906</v>
      </c>
      <c r="O107" s="5">
        <v>0</v>
      </c>
      <c r="P107" s="5">
        <v>13119.300323824906</v>
      </c>
      <c r="Q107" s="5">
        <v>110864.71684903168</v>
      </c>
      <c r="R107" s="5">
        <v>2106429.6201316016</v>
      </c>
      <c r="S107" s="5"/>
      <c r="T107" s="5">
        <v>0</v>
      </c>
      <c r="U107" s="5">
        <v>0</v>
      </c>
      <c r="V107" s="5">
        <v>1</v>
      </c>
      <c r="W107" s="5">
        <f t="shared" si="10"/>
        <v>0</v>
      </c>
      <c r="X107" s="5">
        <f t="shared" si="11"/>
        <v>0</v>
      </c>
      <c r="Y107" s="5">
        <f t="shared" si="12"/>
        <v>2106429.6201316016</v>
      </c>
      <c r="Z107" s="5">
        <v>71821.094730600118</v>
      </c>
      <c r="AA107" s="5">
        <v>71821.094730600118</v>
      </c>
      <c r="AB107" s="5">
        <v>2872.8437892240045</v>
      </c>
      <c r="AC107" s="5">
        <v>0</v>
      </c>
      <c r="AD107" s="5">
        <v>405.55900940032365</v>
      </c>
      <c r="AE107" s="5">
        <v>0</v>
      </c>
      <c r="AF107" s="5">
        <v>405.55900940032365</v>
      </c>
      <c r="AG107" s="5">
        <v>3427.1345965987894</v>
      </c>
      <c r="AH107" s="5">
        <v>65115.557335376994</v>
      </c>
      <c r="AJ107" s="5">
        <v>0</v>
      </c>
      <c r="AK107" s="5">
        <v>0</v>
      </c>
      <c r="AL107" s="5">
        <v>1</v>
      </c>
      <c r="AM107" s="5">
        <f t="shared" si="13"/>
        <v>0</v>
      </c>
      <c r="AN107" s="5">
        <f t="shared" si="14"/>
        <v>0</v>
      </c>
      <c r="AO107" s="5">
        <f t="shared" si="15"/>
        <v>65115.557335376994</v>
      </c>
      <c r="AP107" s="11">
        <f t="shared" si="16"/>
        <v>65115.557335376994</v>
      </c>
    </row>
    <row r="108" spans="1:42" ht="18" customHeight="1" x14ac:dyDescent="0.25">
      <c r="A108" s="2" t="s">
        <v>15</v>
      </c>
      <c r="B108" s="2" t="s">
        <v>110</v>
      </c>
      <c r="C108" s="2" t="s">
        <v>17</v>
      </c>
      <c r="D108" s="2" t="s">
        <v>17</v>
      </c>
      <c r="E108" s="2" t="s">
        <v>20</v>
      </c>
      <c r="F108" s="2" t="s">
        <v>21</v>
      </c>
      <c r="G108" s="2" t="s">
        <v>20</v>
      </c>
      <c r="H108" s="2" t="s">
        <v>15</v>
      </c>
      <c r="I108" s="2" t="s">
        <v>16</v>
      </c>
      <c r="J108" s="5">
        <v>138804.44350379999</v>
      </c>
      <c r="K108" s="5">
        <v>77846.625769799997</v>
      </c>
      <c r="L108" s="5">
        <v>3113.8650307920002</v>
      </c>
      <c r="M108" s="5">
        <v>0</v>
      </c>
      <c r="N108" s="5">
        <v>0</v>
      </c>
      <c r="O108" s="5">
        <v>0</v>
      </c>
      <c r="P108" s="5">
        <v>0</v>
      </c>
      <c r="Q108" s="5">
        <v>6784.5289236504004</v>
      </c>
      <c r="R108" s="5">
        <v>128906.0495493576</v>
      </c>
      <c r="S108" s="5"/>
      <c r="T108" s="5">
        <v>0</v>
      </c>
      <c r="U108" s="5">
        <v>0</v>
      </c>
      <c r="V108" s="5">
        <v>1</v>
      </c>
      <c r="W108" s="5">
        <f t="shared" si="10"/>
        <v>0</v>
      </c>
      <c r="X108" s="5">
        <f t="shared" si="11"/>
        <v>0</v>
      </c>
      <c r="Y108" s="5">
        <f t="shared" si="12"/>
        <v>128906.0495493576</v>
      </c>
      <c r="Z108" s="5">
        <v>5034.7471355999996</v>
      </c>
      <c r="AA108" s="5">
        <v>2406.4507896</v>
      </c>
      <c r="AB108" s="5">
        <v>96.258031583999994</v>
      </c>
      <c r="AC108" s="5">
        <v>0</v>
      </c>
      <c r="AD108" s="5">
        <v>0</v>
      </c>
      <c r="AE108" s="5">
        <v>0</v>
      </c>
      <c r="AF108" s="5">
        <v>0</v>
      </c>
      <c r="AG108" s="5">
        <v>246.9244552008</v>
      </c>
      <c r="AH108" s="5">
        <v>4691.5646488151997</v>
      </c>
      <c r="AJ108" s="5">
        <v>0</v>
      </c>
      <c r="AK108" s="5">
        <v>0</v>
      </c>
      <c r="AL108" s="5">
        <v>1</v>
      </c>
      <c r="AM108" s="5">
        <f t="shared" si="13"/>
        <v>0</v>
      </c>
      <c r="AN108" s="5">
        <f t="shared" si="14"/>
        <v>0</v>
      </c>
      <c r="AO108" s="5">
        <f t="shared" si="15"/>
        <v>4691.5646488151997</v>
      </c>
      <c r="AP108" s="11">
        <f t="shared" si="16"/>
        <v>4691.5646488151997</v>
      </c>
    </row>
    <row r="109" spans="1:42" ht="18" customHeight="1" x14ac:dyDescent="0.25">
      <c r="A109" s="2" t="s">
        <v>15</v>
      </c>
      <c r="B109" s="2" t="s">
        <v>110</v>
      </c>
      <c r="C109" s="2" t="s">
        <v>19</v>
      </c>
      <c r="D109" s="2" t="s">
        <v>19</v>
      </c>
      <c r="E109" s="2" t="s">
        <v>23</v>
      </c>
      <c r="F109" s="2" t="s">
        <v>22</v>
      </c>
      <c r="G109" s="2" t="s">
        <v>23</v>
      </c>
      <c r="H109" s="2" t="s">
        <v>13</v>
      </c>
      <c r="I109" s="2" t="s">
        <v>14</v>
      </c>
      <c r="J109" s="5">
        <v>2094730.5067650001</v>
      </c>
      <c r="K109" s="5">
        <v>2094730.5067650001</v>
      </c>
      <c r="L109" s="5">
        <v>83789.220270599995</v>
      </c>
      <c r="M109" s="5">
        <v>0</v>
      </c>
      <c r="N109" s="5">
        <v>8094.7209586251674</v>
      </c>
      <c r="O109" s="5">
        <v>0</v>
      </c>
      <c r="P109" s="5">
        <v>8094.7209586251674</v>
      </c>
      <c r="Q109" s="5">
        <v>100142.32827678874</v>
      </c>
      <c r="R109" s="5">
        <v>1902704.2372589861</v>
      </c>
      <c r="S109" s="5"/>
      <c r="T109" s="5">
        <v>0</v>
      </c>
      <c r="U109" s="5">
        <v>0</v>
      </c>
      <c r="V109" s="5">
        <v>1</v>
      </c>
      <c r="W109" s="5">
        <f t="shared" si="10"/>
        <v>0</v>
      </c>
      <c r="X109" s="5">
        <f t="shared" si="11"/>
        <v>0</v>
      </c>
      <c r="Y109" s="5">
        <f t="shared" si="12"/>
        <v>1902704.2372589861</v>
      </c>
      <c r="Z109" s="5">
        <v>64811.870496000221</v>
      </c>
      <c r="AA109" s="5">
        <v>64811.870496000221</v>
      </c>
      <c r="AB109" s="5">
        <v>2592.4748198400089</v>
      </c>
      <c r="AC109" s="5">
        <v>0</v>
      </c>
      <c r="AD109" s="5">
        <v>250.45150129820033</v>
      </c>
      <c r="AE109" s="5">
        <v>0</v>
      </c>
      <c r="AF109" s="5">
        <v>250.45150129820033</v>
      </c>
      <c r="AG109" s="5">
        <v>3098.4472087431</v>
      </c>
      <c r="AH109" s="5">
        <v>58870.49696611891</v>
      </c>
      <c r="AJ109" s="5">
        <v>0</v>
      </c>
      <c r="AK109" s="5">
        <v>0</v>
      </c>
      <c r="AL109" s="5">
        <v>1</v>
      </c>
      <c r="AM109" s="5">
        <f t="shared" si="13"/>
        <v>0</v>
      </c>
      <c r="AN109" s="5">
        <f t="shared" si="14"/>
        <v>0</v>
      </c>
      <c r="AO109" s="5">
        <f t="shared" si="15"/>
        <v>58870.49696611891</v>
      </c>
      <c r="AP109" s="11">
        <f t="shared" si="16"/>
        <v>58870.49696611891</v>
      </c>
    </row>
    <row r="110" spans="1:42" ht="18" customHeight="1" x14ac:dyDescent="0.25">
      <c r="A110" s="2" t="s">
        <v>15</v>
      </c>
      <c r="B110" s="2" t="s">
        <v>110</v>
      </c>
      <c r="C110" s="2" t="s">
        <v>19</v>
      </c>
      <c r="D110" s="2" t="s">
        <v>19</v>
      </c>
      <c r="E110" s="2" t="s">
        <v>23</v>
      </c>
      <c r="F110" s="2" t="s">
        <v>22</v>
      </c>
      <c r="G110" s="2" t="s">
        <v>23</v>
      </c>
      <c r="H110" s="2" t="s">
        <v>15</v>
      </c>
      <c r="I110" s="2" t="s">
        <v>16</v>
      </c>
      <c r="J110" s="5">
        <v>132132.96939119999</v>
      </c>
      <c r="K110" s="5">
        <v>74400.961216800002</v>
      </c>
      <c r="L110" s="5">
        <v>2976.038448672</v>
      </c>
      <c r="M110" s="5">
        <v>0</v>
      </c>
      <c r="N110" s="5">
        <v>0</v>
      </c>
      <c r="O110" s="5">
        <v>0</v>
      </c>
      <c r="P110" s="5">
        <v>0</v>
      </c>
      <c r="Q110" s="5">
        <v>6457.8465471263999</v>
      </c>
      <c r="R110" s="5">
        <v>122699.0843954016</v>
      </c>
      <c r="S110" s="5"/>
      <c r="T110" s="5">
        <v>0</v>
      </c>
      <c r="U110" s="5">
        <v>0</v>
      </c>
      <c r="V110" s="5">
        <v>1</v>
      </c>
      <c r="W110" s="5">
        <f t="shared" si="10"/>
        <v>0</v>
      </c>
      <c r="X110" s="5">
        <f t="shared" si="11"/>
        <v>0</v>
      </c>
      <c r="Y110" s="5">
        <f t="shared" si="12"/>
        <v>122699.0843954016</v>
      </c>
      <c r="Z110" s="5">
        <v>4791.4895772</v>
      </c>
      <c r="AA110" s="5">
        <v>2301.9731316000002</v>
      </c>
      <c r="AB110" s="5">
        <v>92.078925264000006</v>
      </c>
      <c r="AC110" s="5">
        <v>0</v>
      </c>
      <c r="AD110" s="5">
        <v>0</v>
      </c>
      <c r="AE110" s="5">
        <v>0</v>
      </c>
      <c r="AF110" s="5">
        <v>0</v>
      </c>
      <c r="AG110" s="5">
        <v>234.97053259680001</v>
      </c>
      <c r="AH110" s="5">
        <v>4464.4401193391996</v>
      </c>
      <c r="AJ110" s="5">
        <v>0</v>
      </c>
      <c r="AK110" s="5">
        <v>0</v>
      </c>
      <c r="AL110" s="5">
        <v>1</v>
      </c>
      <c r="AM110" s="5">
        <f t="shared" si="13"/>
        <v>0</v>
      </c>
      <c r="AN110" s="5">
        <f t="shared" si="14"/>
        <v>0</v>
      </c>
      <c r="AO110" s="5">
        <f t="shared" si="15"/>
        <v>4464.4401193391996</v>
      </c>
      <c r="AP110" s="11">
        <f t="shared" si="16"/>
        <v>4464.4401193391996</v>
      </c>
    </row>
    <row r="111" spans="1:42" ht="18" customHeight="1" x14ac:dyDescent="0.25">
      <c r="A111" s="2" t="s">
        <v>15</v>
      </c>
      <c r="B111" s="2" t="s">
        <v>110</v>
      </c>
      <c r="C111" s="2" t="s">
        <v>21</v>
      </c>
      <c r="D111" s="2" t="s">
        <v>21</v>
      </c>
      <c r="E111" s="2" t="s">
        <v>25</v>
      </c>
      <c r="F111" s="2" t="s">
        <v>19</v>
      </c>
      <c r="G111" s="2" t="s">
        <v>26</v>
      </c>
      <c r="H111" s="2" t="s">
        <v>13</v>
      </c>
      <c r="I111" s="2" t="s">
        <v>14</v>
      </c>
      <c r="J111" s="5">
        <v>82432.979760000002</v>
      </c>
      <c r="K111" s="5">
        <v>82432.979760000002</v>
      </c>
      <c r="L111" s="5">
        <v>3297.3191904</v>
      </c>
      <c r="M111" s="5">
        <v>0</v>
      </c>
      <c r="N111" s="5">
        <v>0</v>
      </c>
      <c r="O111" s="5">
        <v>0</v>
      </c>
      <c r="P111" s="5">
        <v>0</v>
      </c>
      <c r="Q111" s="5">
        <v>3956.7830284800002</v>
      </c>
      <c r="R111" s="5">
        <v>75178.877541120004</v>
      </c>
      <c r="S111" s="5"/>
      <c r="T111" s="5">
        <v>0</v>
      </c>
      <c r="U111" s="5">
        <v>0</v>
      </c>
      <c r="V111" s="5">
        <v>1</v>
      </c>
      <c r="W111" s="5">
        <f t="shared" si="10"/>
        <v>0</v>
      </c>
      <c r="X111" s="5">
        <f t="shared" si="11"/>
        <v>0</v>
      </c>
      <c r="Y111" s="5">
        <f t="shared" si="12"/>
        <v>75178.877541120004</v>
      </c>
      <c r="Z111" s="5">
        <v>2547.8130420000002</v>
      </c>
      <c r="AA111" s="5">
        <v>2547.8130420000002</v>
      </c>
      <c r="AB111" s="5">
        <v>101.91252168</v>
      </c>
      <c r="AC111" s="5">
        <v>0</v>
      </c>
      <c r="AD111" s="5">
        <v>0</v>
      </c>
      <c r="AE111" s="5">
        <v>0</v>
      </c>
      <c r="AF111" s="5">
        <v>0</v>
      </c>
      <c r="AG111" s="5">
        <v>122.29502601599999</v>
      </c>
      <c r="AH111" s="5">
        <v>2323.6054943039999</v>
      </c>
      <c r="AJ111" s="5">
        <v>0</v>
      </c>
      <c r="AK111" s="5">
        <v>0</v>
      </c>
      <c r="AL111" s="5">
        <v>1</v>
      </c>
      <c r="AM111" s="5">
        <f t="shared" si="13"/>
        <v>0</v>
      </c>
      <c r="AN111" s="5">
        <f t="shared" si="14"/>
        <v>0</v>
      </c>
      <c r="AO111" s="5">
        <f t="shared" si="15"/>
        <v>2323.6054943039999</v>
      </c>
      <c r="AP111" s="11">
        <f t="shared" si="16"/>
        <v>2323.6054943039999</v>
      </c>
    </row>
    <row r="112" spans="1:42" ht="18" customHeight="1" x14ac:dyDescent="0.25">
      <c r="A112" s="2" t="s">
        <v>15</v>
      </c>
      <c r="B112" s="2" t="s">
        <v>110</v>
      </c>
      <c r="C112" s="2" t="s">
        <v>21</v>
      </c>
      <c r="D112" s="2" t="s">
        <v>21</v>
      </c>
      <c r="E112" s="2" t="s">
        <v>25</v>
      </c>
      <c r="F112" s="2" t="s">
        <v>19</v>
      </c>
      <c r="G112" s="2" t="s">
        <v>26</v>
      </c>
      <c r="H112" s="2" t="s">
        <v>15</v>
      </c>
      <c r="I112" s="2" t="s">
        <v>16</v>
      </c>
      <c r="J112" s="5">
        <v>33723.795552000003</v>
      </c>
      <c r="K112" s="5">
        <v>19019.668067999999</v>
      </c>
      <c r="L112" s="5">
        <v>760.78672271999994</v>
      </c>
      <c r="M112" s="5">
        <v>0</v>
      </c>
      <c r="N112" s="5">
        <v>0</v>
      </c>
      <c r="O112" s="5">
        <v>0</v>
      </c>
      <c r="P112" s="5">
        <v>0</v>
      </c>
      <c r="Q112" s="5">
        <v>1648.1504414640001</v>
      </c>
      <c r="R112" s="5">
        <v>31314.858387815999</v>
      </c>
      <c r="S112" s="5"/>
      <c r="T112" s="5">
        <v>0</v>
      </c>
      <c r="U112" s="5">
        <v>0</v>
      </c>
      <c r="V112" s="5">
        <v>1</v>
      </c>
      <c r="W112" s="5">
        <f t="shared" si="10"/>
        <v>0</v>
      </c>
      <c r="X112" s="5">
        <f t="shared" si="11"/>
        <v>0</v>
      </c>
      <c r="Y112" s="5">
        <f t="shared" si="12"/>
        <v>31314.858387815999</v>
      </c>
      <c r="Z112" s="5">
        <v>1221.4847754</v>
      </c>
      <c r="AA112" s="5">
        <v>586.50593819999995</v>
      </c>
      <c r="AB112" s="5">
        <v>23.460237528</v>
      </c>
      <c r="AC112" s="5">
        <v>0</v>
      </c>
      <c r="AD112" s="5">
        <v>0</v>
      </c>
      <c r="AE112" s="5">
        <v>0</v>
      </c>
      <c r="AF112" s="5">
        <v>0</v>
      </c>
      <c r="AG112" s="5">
        <v>59.901226893599997</v>
      </c>
      <c r="AH112" s="5">
        <v>1138.1233109784</v>
      </c>
      <c r="AJ112" s="5">
        <v>0</v>
      </c>
      <c r="AK112" s="5">
        <v>0</v>
      </c>
      <c r="AL112" s="5">
        <v>1</v>
      </c>
      <c r="AM112" s="5">
        <f t="shared" si="13"/>
        <v>0</v>
      </c>
      <c r="AN112" s="5">
        <f t="shared" si="14"/>
        <v>0</v>
      </c>
      <c r="AO112" s="5">
        <f t="shared" si="15"/>
        <v>1138.1233109784</v>
      </c>
      <c r="AP112" s="11">
        <f t="shared" si="16"/>
        <v>1138.1233109784</v>
      </c>
    </row>
    <row r="113" spans="1:42" ht="18" customHeight="1" x14ac:dyDescent="0.25">
      <c r="A113" s="2" t="s">
        <v>15</v>
      </c>
      <c r="B113" s="2" t="s">
        <v>110</v>
      </c>
      <c r="C113" s="2" t="s">
        <v>21</v>
      </c>
      <c r="D113" s="2" t="s">
        <v>21</v>
      </c>
      <c r="E113" s="2" t="s">
        <v>25</v>
      </c>
      <c r="F113" s="2" t="s">
        <v>27</v>
      </c>
      <c r="G113" s="2" t="s">
        <v>25</v>
      </c>
      <c r="H113" s="2" t="s">
        <v>13</v>
      </c>
      <c r="I113" s="2" t="s">
        <v>14</v>
      </c>
      <c r="J113" s="5">
        <v>1221456.0252143999</v>
      </c>
      <c r="K113" s="5">
        <v>1221456.0252143999</v>
      </c>
      <c r="L113" s="5">
        <v>48858.241008575998</v>
      </c>
      <c r="M113" s="5">
        <v>0</v>
      </c>
      <c r="N113" s="5">
        <v>0</v>
      </c>
      <c r="O113" s="5">
        <v>0</v>
      </c>
      <c r="P113" s="5">
        <v>0</v>
      </c>
      <c r="Q113" s="5">
        <v>58629.8892102912</v>
      </c>
      <c r="R113" s="5">
        <v>1113967.8949955327</v>
      </c>
      <c r="S113" s="5"/>
      <c r="T113" s="5">
        <v>0</v>
      </c>
      <c r="U113" s="5">
        <v>0</v>
      </c>
      <c r="V113" s="5">
        <v>1</v>
      </c>
      <c r="W113" s="5">
        <f t="shared" si="10"/>
        <v>0</v>
      </c>
      <c r="X113" s="5">
        <f t="shared" si="11"/>
        <v>0</v>
      </c>
      <c r="Y113" s="5">
        <f t="shared" si="12"/>
        <v>1113967.8949955327</v>
      </c>
      <c r="Z113" s="5">
        <v>37742.903645999999</v>
      </c>
      <c r="AA113" s="5">
        <v>37742.903645999999</v>
      </c>
      <c r="AB113" s="5">
        <v>1509.7161458400001</v>
      </c>
      <c r="AC113" s="5">
        <v>0</v>
      </c>
      <c r="AD113" s="5">
        <v>0</v>
      </c>
      <c r="AE113" s="5">
        <v>0</v>
      </c>
      <c r="AF113" s="5">
        <v>0</v>
      </c>
      <c r="AG113" s="5">
        <v>1811.6593750080001</v>
      </c>
      <c r="AH113" s="5">
        <v>34421.528125151999</v>
      </c>
      <c r="AJ113" s="5">
        <v>0</v>
      </c>
      <c r="AK113" s="5">
        <v>0</v>
      </c>
      <c r="AL113" s="5">
        <v>1</v>
      </c>
      <c r="AM113" s="5">
        <f t="shared" si="13"/>
        <v>0</v>
      </c>
      <c r="AN113" s="5">
        <f t="shared" si="14"/>
        <v>0</v>
      </c>
      <c r="AO113" s="5">
        <f t="shared" si="15"/>
        <v>34421.528125151999</v>
      </c>
      <c r="AP113" s="11">
        <f t="shared" ref="AP113:AP120" si="37">SUM(AM113:AO113)</f>
        <v>34421.528125151999</v>
      </c>
    </row>
    <row r="114" spans="1:42" ht="18" customHeight="1" x14ac:dyDescent="0.25">
      <c r="A114" s="2" t="s">
        <v>15</v>
      </c>
      <c r="B114" s="2" t="s">
        <v>110</v>
      </c>
      <c r="C114" s="2" t="s">
        <v>21</v>
      </c>
      <c r="D114" s="2" t="s">
        <v>21</v>
      </c>
      <c r="E114" s="2" t="s">
        <v>25</v>
      </c>
      <c r="F114" s="2" t="s">
        <v>27</v>
      </c>
      <c r="G114" s="2" t="s">
        <v>25</v>
      </c>
      <c r="H114" s="2" t="s">
        <v>15</v>
      </c>
      <c r="I114" s="2" t="s">
        <v>16</v>
      </c>
      <c r="J114" s="5">
        <v>1107360.0743964</v>
      </c>
      <c r="K114" s="5">
        <v>624594.90929340001</v>
      </c>
      <c r="L114" s="5">
        <v>24983.796371736</v>
      </c>
      <c r="M114" s="5">
        <v>19675.370279999999</v>
      </c>
      <c r="N114" s="5">
        <v>5548.8288599999996</v>
      </c>
      <c r="O114" s="5">
        <v>85769.593739999997</v>
      </c>
      <c r="P114" s="5">
        <v>110993.79287999999</v>
      </c>
      <c r="Q114" s="5">
        <v>48569.124257233198</v>
      </c>
      <c r="R114" s="5">
        <v>922813.36088743084</v>
      </c>
      <c r="S114" s="5"/>
      <c r="T114" s="5">
        <v>0</v>
      </c>
      <c r="U114" s="5">
        <v>0</v>
      </c>
      <c r="V114" s="5">
        <v>1</v>
      </c>
      <c r="W114" s="5">
        <f t="shared" si="10"/>
        <v>0</v>
      </c>
      <c r="X114" s="5">
        <f t="shared" si="11"/>
        <v>0</v>
      </c>
      <c r="Y114" s="5">
        <f t="shared" si="12"/>
        <v>922813.36088743084</v>
      </c>
      <c r="Z114" s="5">
        <v>40178.362856400003</v>
      </c>
      <c r="AA114" s="5">
        <v>19307.740193400001</v>
      </c>
      <c r="AB114" s="5">
        <v>772.30960773599998</v>
      </c>
      <c r="AC114" s="5">
        <v>714.45072000000005</v>
      </c>
      <c r="AD114" s="5">
        <v>0</v>
      </c>
      <c r="AE114" s="5">
        <v>3708.9030600000001</v>
      </c>
      <c r="AF114" s="5">
        <v>4423.3537800000004</v>
      </c>
      <c r="AG114" s="5">
        <v>1749.1349734332</v>
      </c>
      <c r="AH114" s="5">
        <v>33233.564495230799</v>
      </c>
      <c r="AJ114" s="5">
        <v>0</v>
      </c>
      <c r="AK114" s="5">
        <v>0</v>
      </c>
      <c r="AL114" s="5">
        <v>1</v>
      </c>
      <c r="AM114" s="5">
        <f t="shared" si="13"/>
        <v>0</v>
      </c>
      <c r="AN114" s="5">
        <f t="shared" si="14"/>
        <v>0</v>
      </c>
      <c r="AO114" s="5">
        <f t="shared" si="15"/>
        <v>33233.564495230799</v>
      </c>
      <c r="AP114" s="11">
        <f t="shared" si="37"/>
        <v>33233.564495230799</v>
      </c>
    </row>
    <row r="115" spans="1:42" ht="18" customHeight="1" x14ac:dyDescent="0.25">
      <c r="A115" s="2" t="s">
        <v>15</v>
      </c>
      <c r="B115" s="2" t="s">
        <v>110</v>
      </c>
      <c r="C115" s="2" t="s">
        <v>22</v>
      </c>
      <c r="D115" s="2" t="s">
        <v>43</v>
      </c>
      <c r="E115" s="2" t="s">
        <v>108</v>
      </c>
      <c r="F115" s="2" t="s">
        <v>32</v>
      </c>
      <c r="G115" s="2" t="s">
        <v>109</v>
      </c>
      <c r="H115" s="2" t="s">
        <v>13</v>
      </c>
      <c r="I115" s="2" t="s">
        <v>14</v>
      </c>
      <c r="J115" s="5">
        <v>894317.04581759998</v>
      </c>
      <c r="K115" s="5">
        <v>894317.04581759998</v>
      </c>
      <c r="L115" s="5">
        <v>35772.681832704002</v>
      </c>
      <c r="M115" s="5">
        <v>0</v>
      </c>
      <c r="N115" s="5">
        <v>0</v>
      </c>
      <c r="O115" s="5">
        <v>0</v>
      </c>
      <c r="P115" s="5">
        <v>0</v>
      </c>
      <c r="Q115" s="5">
        <v>42927.218199244802</v>
      </c>
      <c r="R115" s="5">
        <v>815617.14578565117</v>
      </c>
      <c r="S115" s="5"/>
      <c r="T115" s="5">
        <v>0</v>
      </c>
      <c r="U115" s="5">
        <v>0</v>
      </c>
      <c r="V115" s="5">
        <v>1</v>
      </c>
      <c r="W115" s="5">
        <f t="shared" si="10"/>
        <v>0</v>
      </c>
      <c r="X115" s="5">
        <f t="shared" si="11"/>
        <v>0</v>
      </c>
      <c r="Y115" s="5">
        <f t="shared" si="12"/>
        <v>815617.14578565117</v>
      </c>
      <c r="Z115" s="5">
        <v>27670.4289102</v>
      </c>
      <c r="AA115" s="5">
        <v>27670.4289102</v>
      </c>
      <c r="AB115" s="5">
        <v>1106.8171564080001</v>
      </c>
      <c r="AC115" s="5">
        <v>0</v>
      </c>
      <c r="AD115" s="5">
        <v>0</v>
      </c>
      <c r="AE115" s="5">
        <v>0</v>
      </c>
      <c r="AF115" s="5">
        <v>0</v>
      </c>
      <c r="AG115" s="5">
        <v>1328.1805876896001</v>
      </c>
      <c r="AH115" s="5">
        <v>25235.4311661024</v>
      </c>
      <c r="AJ115" s="5">
        <v>0</v>
      </c>
      <c r="AK115" s="5">
        <v>0</v>
      </c>
      <c r="AL115" s="5">
        <v>1</v>
      </c>
      <c r="AM115" s="5">
        <f t="shared" si="13"/>
        <v>0</v>
      </c>
      <c r="AN115" s="5">
        <f t="shared" si="14"/>
        <v>0</v>
      </c>
      <c r="AO115" s="5">
        <f t="shared" si="15"/>
        <v>25235.4311661024</v>
      </c>
      <c r="AP115" s="11">
        <f t="shared" si="37"/>
        <v>25235.4311661024</v>
      </c>
    </row>
    <row r="116" spans="1:42" ht="18" customHeight="1" x14ac:dyDescent="0.25">
      <c r="A116" s="2" t="s">
        <v>15</v>
      </c>
      <c r="B116" s="2" t="s">
        <v>110</v>
      </c>
      <c r="C116" s="2" t="s">
        <v>22</v>
      </c>
      <c r="D116" s="2" t="s">
        <v>43</v>
      </c>
      <c r="E116" s="2" t="s">
        <v>108</v>
      </c>
      <c r="F116" s="2" t="s">
        <v>32</v>
      </c>
      <c r="G116" s="2" t="s">
        <v>109</v>
      </c>
      <c r="H116" s="2" t="s">
        <v>15</v>
      </c>
      <c r="I116" s="2" t="s">
        <v>16</v>
      </c>
      <c r="J116" s="5">
        <v>70194.266769599999</v>
      </c>
      <c r="K116" s="5">
        <v>39523.973339999997</v>
      </c>
      <c r="L116" s="5">
        <v>1580.9589335999999</v>
      </c>
      <c r="M116" s="5">
        <v>0</v>
      </c>
      <c r="N116" s="5">
        <v>0</v>
      </c>
      <c r="O116" s="5">
        <v>0</v>
      </c>
      <c r="P116" s="5">
        <v>0</v>
      </c>
      <c r="Q116" s="5">
        <v>3430.6653918000002</v>
      </c>
      <c r="R116" s="5">
        <v>65182.642444199999</v>
      </c>
      <c r="S116" s="5"/>
      <c r="T116" s="5">
        <v>0</v>
      </c>
      <c r="U116" s="5">
        <v>0</v>
      </c>
      <c r="V116" s="5">
        <v>1</v>
      </c>
      <c r="W116" s="5">
        <f t="shared" si="10"/>
        <v>0</v>
      </c>
      <c r="X116" s="5">
        <f t="shared" si="11"/>
        <v>0</v>
      </c>
      <c r="Y116" s="5">
        <f t="shared" si="12"/>
        <v>65182.642444199999</v>
      </c>
      <c r="Z116" s="5">
        <v>2544.6604206000002</v>
      </c>
      <c r="AA116" s="5">
        <v>1222.8835494</v>
      </c>
      <c r="AB116" s="5">
        <v>48.915341976000001</v>
      </c>
      <c r="AC116" s="5">
        <v>0</v>
      </c>
      <c r="AD116" s="5">
        <v>0</v>
      </c>
      <c r="AE116" s="5">
        <v>0</v>
      </c>
      <c r="AF116" s="5">
        <v>0</v>
      </c>
      <c r="AG116" s="5">
        <v>124.7872539312</v>
      </c>
      <c r="AH116" s="5">
        <v>2370.9578246927999</v>
      </c>
      <c r="AJ116" s="5">
        <v>0</v>
      </c>
      <c r="AK116" s="5">
        <v>0</v>
      </c>
      <c r="AL116" s="5">
        <v>1</v>
      </c>
      <c r="AM116" s="5">
        <f t="shared" si="13"/>
        <v>0</v>
      </c>
      <c r="AN116" s="5">
        <f t="shared" si="14"/>
        <v>0</v>
      </c>
      <c r="AO116" s="5">
        <f t="shared" si="15"/>
        <v>2370.9578246927999</v>
      </c>
      <c r="AP116" s="11">
        <f t="shared" si="37"/>
        <v>2370.9578246927999</v>
      </c>
    </row>
    <row r="117" spans="1:42" ht="18" customHeight="1" x14ac:dyDescent="0.25">
      <c r="A117" s="2" t="s">
        <v>15</v>
      </c>
      <c r="B117" s="2" t="s">
        <v>110</v>
      </c>
      <c r="C117" s="2" t="s">
        <v>27</v>
      </c>
      <c r="D117" s="2" t="s">
        <v>27</v>
      </c>
      <c r="E117" s="2" t="s">
        <v>69</v>
      </c>
      <c r="F117" s="2" t="s">
        <v>28</v>
      </c>
      <c r="G117" s="2" t="s">
        <v>70</v>
      </c>
      <c r="H117" s="2" t="s">
        <v>13</v>
      </c>
      <c r="I117" s="2" t="s">
        <v>14</v>
      </c>
      <c r="J117" s="5">
        <v>387059.0251806</v>
      </c>
      <c r="K117" s="5">
        <v>387059.0251806</v>
      </c>
      <c r="L117" s="5">
        <v>15482.361007224001</v>
      </c>
      <c r="M117" s="5">
        <v>0</v>
      </c>
      <c r="N117" s="5">
        <v>0</v>
      </c>
      <c r="O117" s="5">
        <v>0</v>
      </c>
      <c r="P117" s="5">
        <v>0</v>
      </c>
      <c r="Q117" s="5">
        <v>18578.833208668799</v>
      </c>
      <c r="R117" s="5">
        <v>352997.83096470719</v>
      </c>
      <c r="S117" s="5"/>
      <c r="T117" s="5">
        <v>0</v>
      </c>
      <c r="U117" s="5">
        <v>0</v>
      </c>
      <c r="V117" s="5">
        <v>1</v>
      </c>
      <c r="W117" s="5">
        <f t="shared" si="10"/>
        <v>0</v>
      </c>
      <c r="X117" s="5">
        <f t="shared" si="11"/>
        <v>0</v>
      </c>
      <c r="Y117" s="5">
        <f t="shared" si="12"/>
        <v>352997.83096470719</v>
      </c>
      <c r="Z117" s="5">
        <v>11970.847769399999</v>
      </c>
      <c r="AA117" s="5">
        <v>11970.847769399999</v>
      </c>
      <c r="AB117" s="5">
        <v>478.83391077599998</v>
      </c>
      <c r="AC117" s="5">
        <v>0</v>
      </c>
      <c r="AD117" s="5">
        <v>0</v>
      </c>
      <c r="AE117" s="5">
        <v>0</v>
      </c>
      <c r="AF117" s="5">
        <v>0</v>
      </c>
      <c r="AG117" s="5">
        <v>574.6006929312</v>
      </c>
      <c r="AH117" s="5">
        <v>10917.4131656928</v>
      </c>
      <c r="AJ117" s="5">
        <v>0</v>
      </c>
      <c r="AK117" s="5">
        <v>0</v>
      </c>
      <c r="AL117" s="5">
        <v>1</v>
      </c>
      <c r="AM117" s="5">
        <f t="shared" si="13"/>
        <v>0</v>
      </c>
      <c r="AN117" s="5">
        <f t="shared" si="14"/>
        <v>0</v>
      </c>
      <c r="AO117" s="5">
        <f t="shared" si="15"/>
        <v>10917.4131656928</v>
      </c>
      <c r="AP117" s="11">
        <f t="shared" si="37"/>
        <v>10917.4131656928</v>
      </c>
    </row>
    <row r="118" spans="1:42" ht="18" customHeight="1" x14ac:dyDescent="0.25">
      <c r="A118" s="2" t="s">
        <v>15</v>
      </c>
      <c r="B118" s="2" t="s">
        <v>110</v>
      </c>
      <c r="C118" s="2" t="s">
        <v>27</v>
      </c>
      <c r="D118" s="2" t="s">
        <v>27</v>
      </c>
      <c r="E118" s="2" t="s">
        <v>69</v>
      </c>
      <c r="F118" s="2" t="s">
        <v>28</v>
      </c>
      <c r="G118" s="2" t="s">
        <v>70</v>
      </c>
      <c r="H118" s="2" t="s">
        <v>15</v>
      </c>
      <c r="I118" s="2" t="s">
        <v>16</v>
      </c>
      <c r="J118" s="5">
        <v>34775.673600000002</v>
      </c>
      <c r="K118" s="5">
        <v>21003.1296</v>
      </c>
      <c r="L118" s="5">
        <v>840.12518399999999</v>
      </c>
      <c r="M118" s="5">
        <v>0</v>
      </c>
      <c r="N118" s="5">
        <v>0</v>
      </c>
      <c r="O118" s="5">
        <v>0</v>
      </c>
      <c r="P118" s="5">
        <v>0</v>
      </c>
      <c r="Q118" s="5">
        <v>1696.7774208000001</v>
      </c>
      <c r="R118" s="5">
        <v>32238.7709952</v>
      </c>
      <c r="S118" s="5"/>
      <c r="T118" s="5">
        <v>0</v>
      </c>
      <c r="U118" s="5">
        <v>0</v>
      </c>
      <c r="V118" s="5">
        <v>1</v>
      </c>
      <c r="W118" s="5">
        <f t="shared" si="10"/>
        <v>0</v>
      </c>
      <c r="X118" s="5">
        <f t="shared" si="11"/>
        <v>0</v>
      </c>
      <c r="Y118" s="5">
        <f t="shared" si="12"/>
        <v>32238.7709952</v>
      </c>
      <c r="Z118" s="5">
        <v>1261.04856</v>
      </c>
      <c r="AA118" s="5">
        <v>649.89192000000003</v>
      </c>
      <c r="AB118" s="5">
        <v>25.995676799999998</v>
      </c>
      <c r="AC118" s="5">
        <v>0</v>
      </c>
      <c r="AD118" s="5">
        <v>0</v>
      </c>
      <c r="AE118" s="5">
        <v>0</v>
      </c>
      <c r="AF118" s="5">
        <v>0</v>
      </c>
      <c r="AG118" s="5">
        <v>61.752644160000003</v>
      </c>
      <c r="AH118" s="5">
        <v>1173.30023904</v>
      </c>
      <c r="AJ118" s="5">
        <v>0</v>
      </c>
      <c r="AK118" s="5">
        <v>0</v>
      </c>
      <c r="AL118" s="5">
        <v>1</v>
      </c>
      <c r="AM118" s="5">
        <f t="shared" si="13"/>
        <v>0</v>
      </c>
      <c r="AN118" s="5">
        <f t="shared" si="14"/>
        <v>0</v>
      </c>
      <c r="AO118" s="5">
        <f t="shared" si="15"/>
        <v>1173.30023904</v>
      </c>
      <c r="AP118" s="11">
        <f t="shared" si="37"/>
        <v>1173.30023904</v>
      </c>
    </row>
    <row r="119" spans="1:42" ht="18" customHeight="1" x14ac:dyDescent="0.25">
      <c r="A119" s="2" t="s">
        <v>15</v>
      </c>
      <c r="B119" s="2" t="s">
        <v>110</v>
      </c>
      <c r="C119" s="2" t="s">
        <v>27</v>
      </c>
      <c r="D119" s="2" t="s">
        <v>27</v>
      </c>
      <c r="E119" s="2" t="s">
        <v>69</v>
      </c>
      <c r="F119" s="2" t="s">
        <v>43</v>
      </c>
      <c r="G119" s="2" t="s">
        <v>71</v>
      </c>
      <c r="H119" s="2" t="s">
        <v>13</v>
      </c>
      <c r="I119" s="2" t="s">
        <v>14</v>
      </c>
      <c r="J119" s="5">
        <v>473823.00735720003</v>
      </c>
      <c r="K119" s="5">
        <v>473823.00735720003</v>
      </c>
      <c r="L119" s="5">
        <v>18952.920294288</v>
      </c>
      <c r="M119" s="5">
        <v>0</v>
      </c>
      <c r="N119" s="5">
        <v>3217.303363580033</v>
      </c>
      <c r="O119" s="5">
        <v>0</v>
      </c>
      <c r="P119" s="5">
        <v>3217.303363580033</v>
      </c>
      <c r="Q119" s="5">
        <v>22582.6391849666</v>
      </c>
      <c r="R119" s="5">
        <v>429070.14451436535</v>
      </c>
      <c r="S119" s="5"/>
      <c r="T119" s="5">
        <v>0</v>
      </c>
      <c r="U119" s="5">
        <v>0</v>
      </c>
      <c r="V119" s="5">
        <v>1</v>
      </c>
      <c r="W119" s="5">
        <f t="shared" si="10"/>
        <v>0</v>
      </c>
      <c r="X119" s="5">
        <f t="shared" si="11"/>
        <v>0</v>
      </c>
      <c r="Y119" s="5">
        <f t="shared" si="12"/>
        <v>429070.14451436535</v>
      </c>
      <c r="Z119" s="5">
        <v>14653.664022000001</v>
      </c>
      <c r="AA119" s="5">
        <v>14653.664022000001</v>
      </c>
      <c r="AB119" s="5">
        <v>586.14656088000004</v>
      </c>
      <c r="AC119" s="5">
        <v>0</v>
      </c>
      <c r="AD119" s="5">
        <v>99.824514684452623</v>
      </c>
      <c r="AE119" s="5">
        <v>0</v>
      </c>
      <c r="AF119" s="5">
        <v>99.824514684452623</v>
      </c>
      <c r="AG119" s="5">
        <v>698.38464732177738</v>
      </c>
      <c r="AH119" s="5">
        <v>13269.308299113769</v>
      </c>
      <c r="AJ119" s="5">
        <v>0</v>
      </c>
      <c r="AK119" s="5">
        <v>0</v>
      </c>
      <c r="AL119" s="5">
        <v>1</v>
      </c>
      <c r="AM119" s="5">
        <f t="shared" si="13"/>
        <v>0</v>
      </c>
      <c r="AN119" s="5">
        <f t="shared" si="14"/>
        <v>0</v>
      </c>
      <c r="AO119" s="5">
        <f t="shared" si="15"/>
        <v>13269.308299113769</v>
      </c>
      <c r="AP119" s="11">
        <f t="shared" si="37"/>
        <v>13269.308299113769</v>
      </c>
    </row>
    <row r="120" spans="1:42" ht="18" customHeight="1" x14ac:dyDescent="0.25">
      <c r="A120" s="2" t="s">
        <v>15</v>
      </c>
      <c r="B120" s="2" t="s">
        <v>110</v>
      </c>
      <c r="C120" s="2" t="s">
        <v>27</v>
      </c>
      <c r="D120" s="2" t="s">
        <v>27</v>
      </c>
      <c r="E120" s="2" t="s">
        <v>69</v>
      </c>
      <c r="F120" s="2" t="s">
        <v>43</v>
      </c>
      <c r="G120" s="2" t="s">
        <v>71</v>
      </c>
      <c r="H120" s="2" t="s">
        <v>15</v>
      </c>
      <c r="I120" s="2" t="s">
        <v>16</v>
      </c>
      <c r="J120" s="5">
        <v>0</v>
      </c>
      <c r="K120" s="5">
        <v>0</v>
      </c>
      <c r="L120" s="5">
        <v>0</v>
      </c>
      <c r="M120" s="5">
        <v>0</v>
      </c>
      <c r="N120" s="5">
        <v>0</v>
      </c>
      <c r="O120" s="5">
        <v>0</v>
      </c>
      <c r="P120" s="5">
        <v>0</v>
      </c>
      <c r="Q120" s="5">
        <v>0</v>
      </c>
      <c r="R120" s="5">
        <v>0</v>
      </c>
      <c r="S120" s="5"/>
      <c r="T120" s="5">
        <v>0</v>
      </c>
      <c r="U120" s="5">
        <v>0</v>
      </c>
      <c r="V120" s="5">
        <v>1</v>
      </c>
      <c r="W120" s="5">
        <f>+$R120*T120</f>
        <v>0</v>
      </c>
      <c r="X120" s="5">
        <f>+$R120*U120</f>
        <v>0</v>
      </c>
      <c r="Y120" s="5">
        <f>+$R120*V120</f>
        <v>0</v>
      </c>
      <c r="Z120" s="5">
        <v>0</v>
      </c>
      <c r="AA120" s="5">
        <v>0</v>
      </c>
      <c r="AB120" s="5">
        <v>0</v>
      </c>
      <c r="AC120" s="5">
        <v>0</v>
      </c>
      <c r="AD120" s="5">
        <v>0</v>
      </c>
      <c r="AE120" s="5">
        <v>0</v>
      </c>
      <c r="AF120" s="5">
        <v>0</v>
      </c>
      <c r="AG120" s="5">
        <v>0</v>
      </c>
      <c r="AH120" s="5">
        <v>0</v>
      </c>
      <c r="AJ120" s="5">
        <v>0</v>
      </c>
      <c r="AK120" s="5">
        <v>0</v>
      </c>
      <c r="AL120" s="5">
        <v>1</v>
      </c>
      <c r="AM120" s="5">
        <f>+$AH120*AJ120</f>
        <v>0</v>
      </c>
      <c r="AN120" s="5">
        <f>+$AH120*AK120</f>
        <v>0</v>
      </c>
      <c r="AO120" s="5">
        <f>+$AH120*AL120</f>
        <v>0</v>
      </c>
      <c r="AP120" s="11">
        <f t="shared" si="37"/>
        <v>0</v>
      </c>
    </row>
    <row r="121" spans="1:42" ht="18" customHeight="1" x14ac:dyDescent="0.25">
      <c r="A121" s="40"/>
      <c r="B121" s="40"/>
      <c r="C121" s="40"/>
      <c r="D121" s="40"/>
      <c r="E121" s="40"/>
      <c r="F121" s="40"/>
      <c r="G121" s="40"/>
      <c r="H121" s="40"/>
      <c r="I121" s="40"/>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J121" s="41"/>
      <c r="AK121" s="41"/>
      <c r="AL121" s="41"/>
      <c r="AM121" s="41"/>
      <c r="AN121" s="41"/>
      <c r="AO121" s="41"/>
      <c r="AP121" s="11"/>
    </row>
    <row r="122" spans="1:42" ht="18" customHeight="1" x14ac:dyDescent="0.25">
      <c r="A122" s="40"/>
      <c r="B122" s="40"/>
      <c r="C122" s="40"/>
      <c r="D122" s="40"/>
      <c r="E122" s="40"/>
      <c r="F122" s="40"/>
      <c r="G122" s="39" t="s">
        <v>186</v>
      </c>
      <c r="H122" s="2"/>
      <c r="I122" s="39" t="s">
        <v>195</v>
      </c>
      <c r="J122" s="5">
        <f>+J103+J105</f>
        <v>37647410.453279607</v>
      </c>
      <c r="K122" s="5">
        <f t="shared" ref="K122:R122" si="38">+K103+K105</f>
        <v>37647410.453279607</v>
      </c>
      <c r="L122" s="5">
        <f t="shared" si="38"/>
        <v>1505896.4181311845</v>
      </c>
      <c r="M122" s="5">
        <f t="shared" si="38"/>
        <v>0</v>
      </c>
      <c r="N122" s="5">
        <f t="shared" si="38"/>
        <v>778776.25441527925</v>
      </c>
      <c r="O122" s="5">
        <f t="shared" si="38"/>
        <v>0</v>
      </c>
      <c r="P122" s="5">
        <f t="shared" si="38"/>
        <v>778776.25441527925</v>
      </c>
      <c r="Q122" s="5">
        <f t="shared" si="38"/>
        <v>1768136.8890366575</v>
      </c>
      <c r="R122" s="5">
        <f t="shared" si="38"/>
        <v>33594600.89169649</v>
      </c>
      <c r="S122" s="41"/>
      <c r="T122" s="41"/>
      <c r="U122" s="41"/>
      <c r="V122" s="41"/>
      <c r="W122" s="41"/>
      <c r="X122" s="41"/>
      <c r="Y122" s="41"/>
      <c r="Z122" s="5">
        <f>+Z103+Z105</f>
        <v>1969019.9328761892</v>
      </c>
      <c r="AA122" s="5">
        <f t="shared" ref="AA122:AH122" si="39">+AA103+AA105</f>
        <v>1969019.9328761892</v>
      </c>
      <c r="AB122" s="5">
        <f t="shared" si="39"/>
        <v>78760.797315047574</v>
      </c>
      <c r="AC122" s="5">
        <f t="shared" si="39"/>
        <v>0</v>
      </c>
      <c r="AD122" s="5">
        <f t="shared" si="39"/>
        <v>40842.682236984452</v>
      </c>
      <c r="AE122" s="5">
        <f t="shared" si="39"/>
        <v>0</v>
      </c>
      <c r="AF122" s="5">
        <f t="shared" si="39"/>
        <v>40842.682236984452</v>
      </c>
      <c r="AG122" s="5">
        <f t="shared" si="39"/>
        <v>92470.822666207852</v>
      </c>
      <c r="AH122" s="5">
        <f t="shared" si="39"/>
        <v>1756945.6306579493</v>
      </c>
      <c r="AJ122" s="41"/>
      <c r="AK122" s="41"/>
      <c r="AL122" s="41"/>
      <c r="AM122" s="41"/>
      <c r="AN122" s="41"/>
      <c r="AO122" s="41"/>
      <c r="AP122" s="11"/>
    </row>
    <row r="123" spans="1:42" ht="18" customHeight="1" x14ac:dyDescent="0.25">
      <c r="A123" s="40"/>
      <c r="B123" s="40"/>
      <c r="C123" s="40"/>
      <c r="D123" s="40"/>
      <c r="E123" s="40"/>
      <c r="F123" s="40"/>
      <c r="G123" s="39" t="s">
        <v>186</v>
      </c>
      <c r="H123" s="2"/>
      <c r="I123" s="39" t="s">
        <v>196</v>
      </c>
      <c r="J123" s="5">
        <f>+J104+J106</f>
        <v>6411347.1568433996</v>
      </c>
      <c r="K123" s="5">
        <f t="shared" ref="K123:R123" si="40">+K104+K106</f>
        <v>2223852.0018126001</v>
      </c>
      <c r="L123" s="5">
        <f t="shared" si="40"/>
        <v>88954.080072504003</v>
      </c>
      <c r="M123" s="5">
        <f t="shared" si="40"/>
        <v>0</v>
      </c>
      <c r="N123" s="5">
        <f t="shared" si="40"/>
        <v>12518.289597745686</v>
      </c>
      <c r="O123" s="5">
        <f t="shared" si="40"/>
        <v>32643.116314841449</v>
      </c>
      <c r="P123" s="5">
        <f t="shared" si="40"/>
        <v>45161.405912587135</v>
      </c>
      <c r="Q123" s="5">
        <f t="shared" si="40"/>
        <v>313861.58354291547</v>
      </c>
      <c r="R123" s="5">
        <f t="shared" si="40"/>
        <v>5963370.0873153936</v>
      </c>
      <c r="S123" s="41"/>
      <c r="T123" s="41"/>
      <c r="U123" s="41"/>
      <c r="V123" s="41"/>
      <c r="W123" s="41"/>
      <c r="X123" s="41"/>
      <c r="Y123" s="41"/>
      <c r="Z123" s="5">
        <f>+Z104+Z106</f>
        <v>298697.14814519999</v>
      </c>
      <c r="AA123" s="5">
        <f t="shared" ref="AA123:AH123" si="41">+AA104+AA106</f>
        <v>115674.72551220001</v>
      </c>
      <c r="AB123" s="5">
        <f t="shared" si="41"/>
        <v>4626.9890204880003</v>
      </c>
      <c r="AC123" s="5">
        <f t="shared" si="41"/>
        <v>0</v>
      </c>
      <c r="AD123" s="5">
        <f t="shared" si="41"/>
        <v>658.4598061492668</v>
      </c>
      <c r="AE123" s="5">
        <f t="shared" si="41"/>
        <v>1442.9038683931594</v>
      </c>
      <c r="AF123" s="5">
        <f t="shared" si="41"/>
        <v>2101.3636745424283</v>
      </c>
      <c r="AG123" s="5">
        <f t="shared" si="41"/>
        <v>14598.439772508478</v>
      </c>
      <c r="AH123" s="5">
        <f t="shared" si="41"/>
        <v>277370.35567766114</v>
      </c>
      <c r="AJ123" s="41"/>
      <c r="AK123" s="41"/>
      <c r="AL123" s="41"/>
      <c r="AM123" s="41"/>
      <c r="AN123" s="41"/>
      <c r="AO123" s="41"/>
      <c r="AP123" s="11"/>
    </row>
    <row r="124" spans="1:42" ht="18" customHeight="1" x14ac:dyDescent="0.25">
      <c r="A124" s="40"/>
      <c r="B124" s="40"/>
      <c r="C124" s="40"/>
      <c r="D124" s="40"/>
      <c r="E124" s="40"/>
      <c r="F124" s="40"/>
      <c r="G124" s="39" t="s">
        <v>197</v>
      </c>
      <c r="H124" s="2"/>
      <c r="I124" s="39" t="s">
        <v>195</v>
      </c>
      <c r="J124" s="5">
        <f>+J107+J109+J111+J113+J115+J117+J119</f>
        <v>7477166.1289536096</v>
      </c>
      <c r="K124" s="5">
        <f t="shared" ref="K124:R124" si="42">+K107+K109+K111+K113+K115+K117+K119</f>
        <v>7477166.1289536096</v>
      </c>
      <c r="L124" s="5">
        <f t="shared" si="42"/>
        <v>299086.64515814447</v>
      </c>
      <c r="M124" s="5">
        <f t="shared" si="42"/>
        <v>0</v>
      </c>
      <c r="N124" s="5">
        <f t="shared" si="42"/>
        <v>24431.324646030109</v>
      </c>
      <c r="O124" s="5">
        <f t="shared" si="42"/>
        <v>0</v>
      </c>
      <c r="P124" s="5">
        <f t="shared" si="42"/>
        <v>24431.324646030109</v>
      </c>
      <c r="Q124" s="5">
        <f t="shared" si="42"/>
        <v>357682.40795747191</v>
      </c>
      <c r="R124" s="5">
        <f t="shared" si="42"/>
        <v>6795965.7511919634</v>
      </c>
      <c r="S124" s="41"/>
      <c r="T124" s="41"/>
      <c r="U124" s="41"/>
      <c r="V124" s="41"/>
      <c r="W124" s="41"/>
      <c r="X124" s="41"/>
      <c r="Y124" s="41"/>
      <c r="Z124" s="5">
        <f>+Z107+Z109+Z111+Z113+Z115+Z117+Z119</f>
        <v>231218.62261620033</v>
      </c>
      <c r="AA124" s="5">
        <f t="shared" ref="AA124:AH124" si="43">+AA107+AA109+AA111+AA113+AA115+AA117+AA119</f>
        <v>231218.62261620033</v>
      </c>
      <c r="AB124" s="5">
        <f t="shared" si="43"/>
        <v>9248.744904648016</v>
      </c>
      <c r="AC124" s="5">
        <f t="shared" si="43"/>
        <v>0</v>
      </c>
      <c r="AD124" s="5">
        <f t="shared" si="43"/>
        <v>755.8350253829766</v>
      </c>
      <c r="AE124" s="5">
        <f t="shared" si="43"/>
        <v>0</v>
      </c>
      <c r="AF124" s="5">
        <f t="shared" si="43"/>
        <v>755.8350253829766</v>
      </c>
      <c r="AG124" s="5">
        <f t="shared" si="43"/>
        <v>11060.702134308469</v>
      </c>
      <c r="AH124" s="5">
        <f t="shared" si="43"/>
        <v>210153.34055186086</v>
      </c>
      <c r="AJ124" s="41"/>
      <c r="AK124" s="41"/>
      <c r="AL124" s="41"/>
      <c r="AM124" s="41"/>
      <c r="AN124" s="41"/>
      <c r="AO124" s="41"/>
      <c r="AP124" s="11"/>
    </row>
    <row r="125" spans="1:42" ht="18" customHeight="1" x14ac:dyDescent="0.25">
      <c r="A125" s="40"/>
      <c r="B125" s="40"/>
      <c r="C125" s="40"/>
      <c r="D125" s="40"/>
      <c r="E125" s="40"/>
      <c r="F125" s="40"/>
      <c r="G125" s="39" t="s">
        <v>197</v>
      </c>
      <c r="H125" s="2"/>
      <c r="I125" s="39" t="s">
        <v>196</v>
      </c>
      <c r="J125" s="5">
        <f>+J108+J110+J112+J114+J116+J118+J120</f>
        <v>1516991.2232130002</v>
      </c>
      <c r="K125" s="5">
        <f t="shared" ref="K125:R125" si="44">+K108+K110+K112+K114+K116+K118+K120</f>
        <v>856389.26728799997</v>
      </c>
      <c r="L125" s="5">
        <f t="shared" si="44"/>
        <v>34255.570691519999</v>
      </c>
      <c r="M125" s="5">
        <f t="shared" si="44"/>
        <v>19675.370279999999</v>
      </c>
      <c r="N125" s="5">
        <f t="shared" si="44"/>
        <v>5548.8288599999996</v>
      </c>
      <c r="O125" s="5">
        <f t="shared" si="44"/>
        <v>85769.593739999997</v>
      </c>
      <c r="P125" s="5">
        <f t="shared" si="44"/>
        <v>110993.79287999999</v>
      </c>
      <c r="Q125" s="5">
        <f t="shared" si="44"/>
        <v>68587.092982073998</v>
      </c>
      <c r="R125" s="5">
        <f t="shared" si="44"/>
        <v>1303154.7666594058</v>
      </c>
      <c r="S125" s="41"/>
      <c r="T125" s="41"/>
      <c r="U125" s="41"/>
      <c r="V125" s="41"/>
      <c r="W125" s="41"/>
      <c r="X125" s="41"/>
      <c r="Y125" s="41"/>
      <c r="Z125" s="5">
        <f>+Z108+Z110+Z112+Z114+Z116+Z118+Z120</f>
        <v>55031.793325200008</v>
      </c>
      <c r="AA125" s="5">
        <f t="shared" ref="AA125:AH125" si="45">+AA108+AA110+AA112+AA114+AA116+AA118+AA120</f>
        <v>26475.445522200003</v>
      </c>
      <c r="AB125" s="5">
        <f t="shared" si="45"/>
        <v>1059.017820888</v>
      </c>
      <c r="AC125" s="5">
        <f t="shared" si="45"/>
        <v>714.45072000000005</v>
      </c>
      <c r="AD125" s="5">
        <f t="shared" si="45"/>
        <v>0</v>
      </c>
      <c r="AE125" s="5">
        <f t="shared" si="45"/>
        <v>3708.9030600000001</v>
      </c>
      <c r="AF125" s="5">
        <f t="shared" si="45"/>
        <v>4423.3537800000004</v>
      </c>
      <c r="AG125" s="5">
        <f t="shared" si="45"/>
        <v>2477.4710862156003</v>
      </c>
      <c r="AH125" s="5">
        <f t="shared" si="45"/>
        <v>47071.950638096394</v>
      </c>
      <c r="AJ125" s="41"/>
      <c r="AK125" s="41"/>
      <c r="AL125" s="41"/>
      <c r="AM125" s="41"/>
      <c r="AN125" s="41"/>
      <c r="AO125" s="41"/>
      <c r="AP125" s="11"/>
    </row>
    <row r="126" spans="1:42" ht="18" customHeight="1" x14ac:dyDescent="0.25">
      <c r="A126" s="40"/>
      <c r="B126" s="40"/>
      <c r="C126" s="40"/>
      <c r="D126" s="40"/>
      <c r="E126" s="40"/>
      <c r="F126" s="40"/>
      <c r="G126" s="39" t="s">
        <v>187</v>
      </c>
      <c r="H126" s="2"/>
      <c r="I126" s="2"/>
      <c r="J126" s="5">
        <f>SUM(J122:J125)</f>
        <v>53052914.962289616</v>
      </c>
      <c r="K126" s="5">
        <f t="shared" ref="K126:R126" si="46">SUM(K122:K125)</f>
        <v>48204817.851333812</v>
      </c>
      <c r="L126" s="5">
        <f t="shared" si="46"/>
        <v>1928192.7140533528</v>
      </c>
      <c r="M126" s="5">
        <f t="shared" si="46"/>
        <v>19675.370279999999</v>
      </c>
      <c r="N126" s="5">
        <f t="shared" si="46"/>
        <v>821274.69751905499</v>
      </c>
      <c r="O126" s="5">
        <f t="shared" si="46"/>
        <v>118412.71005484145</v>
      </c>
      <c r="P126" s="5">
        <f t="shared" si="46"/>
        <v>959362.77785389649</v>
      </c>
      <c r="Q126" s="5">
        <f t="shared" si="46"/>
        <v>2508267.973519119</v>
      </c>
      <c r="R126" s="5">
        <f t="shared" si="46"/>
        <v>47657091.496863261</v>
      </c>
      <c r="S126" s="41"/>
      <c r="T126" s="41"/>
      <c r="U126" s="41"/>
      <c r="V126" s="41"/>
      <c r="W126" s="41"/>
      <c r="X126" s="41"/>
      <c r="Y126" s="41"/>
      <c r="Z126" s="5">
        <f t="shared" ref="Z126:AH126" si="47">SUM(Z122:Z125)</f>
        <v>2553967.4969627894</v>
      </c>
      <c r="AA126" s="5">
        <f t="shared" si="47"/>
        <v>2342388.7265267894</v>
      </c>
      <c r="AB126" s="5">
        <f t="shared" si="47"/>
        <v>93695.549061071593</v>
      </c>
      <c r="AC126" s="5">
        <f t="shared" si="47"/>
        <v>714.45072000000005</v>
      </c>
      <c r="AD126" s="5">
        <f t="shared" si="47"/>
        <v>42256.977068516695</v>
      </c>
      <c r="AE126" s="5">
        <f t="shared" si="47"/>
        <v>5151.80692839316</v>
      </c>
      <c r="AF126" s="5">
        <f t="shared" si="47"/>
        <v>48123.234716909858</v>
      </c>
      <c r="AG126" s="5">
        <f t="shared" si="47"/>
        <v>120607.43565924041</v>
      </c>
      <c r="AH126" s="5">
        <f t="shared" si="47"/>
        <v>2291541.2775255679</v>
      </c>
      <c r="AJ126" s="41"/>
      <c r="AK126" s="41"/>
      <c r="AL126" s="41"/>
      <c r="AM126" s="41"/>
      <c r="AN126" s="41"/>
      <c r="AO126" s="41"/>
      <c r="AP126" s="11"/>
    </row>
    <row r="127" spans="1:42" ht="18" customHeight="1" x14ac:dyDescent="0.25">
      <c r="A127" s="40"/>
      <c r="B127" s="40"/>
      <c r="C127" s="40"/>
      <c r="D127" s="40"/>
      <c r="E127" s="40"/>
      <c r="F127" s="40"/>
      <c r="G127" s="40"/>
      <c r="H127" s="40"/>
      <c r="I127" s="40"/>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J127" s="41"/>
      <c r="AK127" s="41"/>
      <c r="AL127" s="41"/>
      <c r="AM127" s="41"/>
      <c r="AN127" s="41"/>
      <c r="AO127" s="41"/>
      <c r="AP127" s="11"/>
    </row>
    <row r="129" spans="17:42" ht="18" customHeight="1" x14ac:dyDescent="0.25">
      <c r="W129" s="7">
        <f>SUM(W3:W128)</f>
        <v>538617321.67578018</v>
      </c>
      <c r="X129" s="7">
        <f>SUM(X3:X128)</f>
        <v>53482873.805165134</v>
      </c>
      <c r="Y129" s="7">
        <f>SUM(Y3:Y128)</f>
        <v>47657091.496863246</v>
      </c>
      <c r="AH129" s="7">
        <f>ROUND(SUM(AH3:AH128),-4)</f>
        <v>92530000</v>
      </c>
      <c r="AM129" s="7">
        <f>ROUND(SUM(AM3:AM128),-4)</f>
        <v>25930000</v>
      </c>
      <c r="AN129" s="7">
        <f>ROUND(SUM(AN3:AN128),-4)</f>
        <v>2630000</v>
      </c>
      <c r="AO129" s="7">
        <f>ROUND(SUM(AO3:AO128),-4)</f>
        <v>2290000</v>
      </c>
      <c r="AP129" s="11">
        <f>SUM(AM129:AO129)</f>
        <v>30850000</v>
      </c>
    </row>
    <row r="130" spans="17:42" ht="18" customHeight="1" x14ac:dyDescent="0.25">
      <c r="Q130" s="9" t="s">
        <v>135</v>
      </c>
      <c r="R130" s="7">
        <f>+R3+R5+R78+R80+R103+R105</f>
        <v>261378064.50927472</v>
      </c>
      <c r="W130" s="7">
        <v>538617321.67578018</v>
      </c>
    </row>
    <row r="131" spans="17:42" ht="18" customHeight="1" x14ac:dyDescent="0.25">
      <c r="Q131" s="9" t="s">
        <v>143</v>
      </c>
      <c r="R131" s="7">
        <v>13463000</v>
      </c>
      <c r="AO131" s="7" t="s">
        <v>190</v>
      </c>
      <c r="AP131" s="11">
        <f>+AP3+AP5+AP78+AP80+AP103+AP105</f>
        <v>13711066.638754347</v>
      </c>
    </row>
    <row r="132" spans="17:42" ht="18" customHeight="1" x14ac:dyDescent="0.25">
      <c r="Q132" s="9" t="s">
        <v>145</v>
      </c>
      <c r="R132" s="7">
        <v>2974000</v>
      </c>
    </row>
    <row r="133" spans="17:42" ht="18" customHeight="1" x14ac:dyDescent="0.25">
      <c r="Q133" s="9" t="s">
        <v>146</v>
      </c>
      <c r="R133" s="7">
        <v>2689000</v>
      </c>
    </row>
    <row r="134" spans="17:42" ht="18" customHeight="1" x14ac:dyDescent="0.25">
      <c r="Q134" s="9" t="s">
        <v>147</v>
      </c>
      <c r="R134" s="7">
        <f>SUM(R131:R133)</f>
        <v>19126000</v>
      </c>
    </row>
    <row r="135" spans="17:42" ht="18" customHeight="1" x14ac:dyDescent="0.25">
      <c r="Q135" s="9" t="s">
        <v>144</v>
      </c>
      <c r="R135" s="7">
        <v>6000000</v>
      </c>
    </row>
    <row r="136" spans="17:42" ht="18" customHeight="1" x14ac:dyDescent="0.25">
      <c r="Q136" s="9" t="s">
        <v>136</v>
      </c>
      <c r="R136" s="7">
        <f>SUM(R134:R135)</f>
        <v>25126000</v>
      </c>
    </row>
    <row r="138" spans="17:42" ht="18" customHeight="1" x14ac:dyDescent="0.25">
      <c r="Q138" s="9" t="s">
        <v>140</v>
      </c>
      <c r="R138" s="7">
        <f>+R3+R5</f>
        <v>190625679.72718284</v>
      </c>
    </row>
    <row r="139" spans="17:42" ht="18" customHeight="1" x14ac:dyDescent="0.25">
      <c r="Q139" s="9" t="s">
        <v>141</v>
      </c>
      <c r="R139" s="7">
        <f>+R78+R80</f>
        <v>37157783.890395373</v>
      </c>
    </row>
    <row r="140" spans="17:42" ht="18" customHeight="1" x14ac:dyDescent="0.25">
      <c r="Q140" s="9" t="s">
        <v>142</v>
      </c>
      <c r="R140" s="7">
        <f>+R103+R105</f>
        <v>33594600.89169649</v>
      </c>
    </row>
    <row r="142" spans="17:42" ht="18" customHeight="1" x14ac:dyDescent="0.25">
      <c r="Q142" s="35" t="s">
        <v>188</v>
      </c>
      <c r="R142" s="7">
        <f>SUM(R3:R6)-R131-R135</f>
        <v>386470164.75567633</v>
      </c>
    </row>
    <row r="144" spans="17:42" ht="18" customHeight="1" x14ac:dyDescent="0.25">
      <c r="Q144"/>
      <c r="R144"/>
    </row>
    <row r="145" spans="17:18" ht="18" customHeight="1" x14ac:dyDescent="0.25">
      <c r="Q145"/>
      <c r="R145"/>
    </row>
  </sheetData>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AP144"/>
  <sheetViews>
    <sheetView topLeftCell="P125" zoomScale="59" zoomScaleNormal="59" workbookViewId="0"/>
  </sheetViews>
  <sheetFormatPr defaultRowHeight="18" customHeight="1" x14ac:dyDescent="0.25"/>
  <cols>
    <col min="2" max="2" width="42.28515625" customWidth="1"/>
    <col min="3" max="4" width="10.140625" customWidth="1"/>
    <col min="5" max="5" width="40.28515625" customWidth="1"/>
    <col min="6" max="6" width="7.28515625" customWidth="1"/>
    <col min="7" max="7" width="34.7109375" customWidth="1"/>
    <col min="8" max="8" width="9.42578125" customWidth="1"/>
    <col min="9" max="9" width="32.7109375" customWidth="1"/>
    <col min="10" max="10" width="18" style="7" bestFit="1" customWidth="1"/>
    <col min="11" max="11" width="17" style="7" customWidth="1"/>
    <col min="12" max="12" width="13" style="7" customWidth="1"/>
    <col min="13" max="18" width="19.42578125" style="7" customWidth="1"/>
    <col min="19" max="19" width="14.42578125" customWidth="1"/>
    <col min="20" max="22" width="6.42578125" customWidth="1"/>
    <col min="23" max="23" width="14.42578125" customWidth="1"/>
    <col min="24" max="25" width="13" customWidth="1"/>
    <col min="26" max="28" width="14" customWidth="1"/>
    <col min="29" max="34" width="13.140625" customWidth="1"/>
    <col min="39" max="41" width="15.42578125" style="7" customWidth="1"/>
    <col min="42" max="42" width="15.42578125" customWidth="1"/>
  </cols>
  <sheetData>
    <row r="2" spans="1:42" ht="18" customHeight="1" x14ac:dyDescent="0.25">
      <c r="A2" s="1" t="s">
        <v>0</v>
      </c>
      <c r="B2" s="1" t="s">
        <v>1</v>
      </c>
      <c r="C2" s="1" t="s">
        <v>3</v>
      </c>
      <c r="D2" s="1" t="s">
        <v>2</v>
      </c>
      <c r="E2" s="1" t="s">
        <v>4</v>
      </c>
      <c r="F2" s="1" t="s">
        <v>5</v>
      </c>
      <c r="G2" s="1" t="s">
        <v>6</v>
      </c>
      <c r="H2" s="1" t="s">
        <v>7</v>
      </c>
      <c r="I2" s="1" t="s">
        <v>8</v>
      </c>
      <c r="J2" s="8" t="s">
        <v>111</v>
      </c>
      <c r="K2" s="8" t="s">
        <v>113</v>
      </c>
      <c r="L2" s="8" t="s">
        <v>129</v>
      </c>
      <c r="M2" s="8" t="s">
        <v>130</v>
      </c>
      <c r="N2" s="8" t="s">
        <v>131</v>
      </c>
      <c r="O2" s="8" t="s">
        <v>132</v>
      </c>
      <c r="P2" s="8" t="s">
        <v>133</v>
      </c>
      <c r="Q2" s="8" t="s">
        <v>134</v>
      </c>
      <c r="R2" s="8" t="s">
        <v>127</v>
      </c>
      <c r="T2" s="4" t="s">
        <v>137</v>
      </c>
      <c r="U2" s="4" t="s">
        <v>138</v>
      </c>
      <c r="V2" s="4" t="s">
        <v>139</v>
      </c>
      <c r="W2" s="4" t="s">
        <v>137</v>
      </c>
      <c r="X2" s="4" t="s">
        <v>138</v>
      </c>
      <c r="Y2" s="4" t="s">
        <v>139</v>
      </c>
      <c r="Z2" s="8" t="s">
        <v>112</v>
      </c>
      <c r="AA2" s="8" t="s">
        <v>114</v>
      </c>
      <c r="AB2" s="8" t="s">
        <v>129</v>
      </c>
      <c r="AC2" s="8" t="s">
        <v>148</v>
      </c>
      <c r="AD2" s="8" t="s">
        <v>149</v>
      </c>
      <c r="AE2" s="8" t="s">
        <v>150</v>
      </c>
      <c r="AF2" s="8" t="s">
        <v>151</v>
      </c>
      <c r="AG2" s="8" t="s">
        <v>134</v>
      </c>
      <c r="AH2" s="8" t="s">
        <v>128</v>
      </c>
      <c r="AJ2" s="4" t="s">
        <v>137</v>
      </c>
      <c r="AK2" s="4" t="s">
        <v>138</v>
      </c>
      <c r="AL2" s="4" t="s">
        <v>139</v>
      </c>
      <c r="AM2" s="4" t="s">
        <v>137</v>
      </c>
      <c r="AN2" s="4" t="s">
        <v>138</v>
      </c>
      <c r="AO2" s="4" t="s">
        <v>139</v>
      </c>
      <c r="AP2" s="4"/>
    </row>
    <row r="3" spans="1:42" ht="18" customHeight="1" x14ac:dyDescent="0.25">
      <c r="A3" s="2" t="s">
        <v>9</v>
      </c>
      <c r="B3" s="2" t="s">
        <v>10</v>
      </c>
      <c r="C3" s="2" t="s">
        <v>11</v>
      </c>
      <c r="D3" s="2" t="s">
        <v>11</v>
      </c>
      <c r="E3" s="2" t="s">
        <v>12</v>
      </c>
      <c r="F3" s="2" t="s">
        <v>11</v>
      </c>
      <c r="G3" s="2" t="s">
        <v>12</v>
      </c>
      <c r="H3" s="2" t="s">
        <v>13</v>
      </c>
      <c r="I3" s="2" t="s">
        <v>14</v>
      </c>
      <c r="J3" s="7">
        <f>+'2015Proj'!J3*'Tuition Calculations'!BG3*(1+'Select Headcount Changes'!U8)</f>
        <v>213317837.53003567</v>
      </c>
      <c r="K3" s="7">
        <f>+'2015Proj'!K3*'Tuition Calculations'!BM3*(1+'Select Headcount Changes'!U8)</f>
        <v>213317837.53003567</v>
      </c>
      <c r="L3" s="7">
        <f>0.04*K3</f>
        <v>8532713.5012014266</v>
      </c>
      <c r="M3" s="7">
        <f>+'2015Proj'!M3*'Tuition Calculations'!BG3*(1+'Select Headcount Changes'!U8)</f>
        <v>561046.5547787986</v>
      </c>
      <c r="N3" s="7">
        <f>+'2015Proj'!N3*'Tuition Calculations'!BM3*(1+'Select Headcount Changes'!U8)</f>
        <v>933592.89728369575</v>
      </c>
      <c r="O3" s="7">
        <f>+'2015Proj'!O3*'Tuition Calculations'!BS3*(1+'Select Headcount Changes'!U8)</f>
        <v>0</v>
      </c>
      <c r="P3" s="7">
        <f>SUM(M3:O3)</f>
        <v>1494639.4520624944</v>
      </c>
      <c r="Q3" s="7">
        <f>0.05*(J3-L3-P3)</f>
        <v>10164524.228838589</v>
      </c>
      <c r="R3" s="7">
        <f>+J3-L3-P3-Q3</f>
        <v>193125960.34793317</v>
      </c>
      <c r="T3" s="5">
        <v>1</v>
      </c>
      <c r="U3" s="5">
        <v>0</v>
      </c>
      <c r="V3" s="5">
        <v>0</v>
      </c>
      <c r="W3" s="5">
        <f>+$R3*T3</f>
        <v>193125960.34793317</v>
      </c>
      <c r="X3" s="5">
        <f t="shared" ref="X3:Y18" si="0">+$R3*U3</f>
        <v>0</v>
      </c>
      <c r="Y3" s="5">
        <f t="shared" si="0"/>
        <v>0</v>
      </c>
      <c r="Z3" s="7">
        <f>+'2015Proj'!Z3*'Tuition Calculations'!BY3*(1+'Select Headcount Changes'!U8)</f>
        <v>11198384.017445248</v>
      </c>
      <c r="AA3" s="7">
        <f>+'2015Proj'!AA3*'Tuition Calculations'!CE3*(1+'Select Headcount Changes'!U8)</f>
        <v>11198384.017445248</v>
      </c>
      <c r="AB3" s="7">
        <f>0.04*AA3</f>
        <v>447935.3606978099</v>
      </c>
      <c r="AC3" s="7">
        <f>+'2015Proj'!AC3*'Tuition Calculations'!BY3*(1+'Select Headcount Changes'!U8)</f>
        <v>29488.26803013762</v>
      </c>
      <c r="AD3" s="7">
        <f>+'2015Proj'!AD3*'Tuition Calculations'!CE3*(1+'Select Headcount Changes'!U8)</f>
        <v>48986.049159173956</v>
      </c>
      <c r="AE3" s="7">
        <f>+'2015Proj'!AE3*'Tuition Calculations'!CK3*(1+'Select Headcount Changes'!U8)</f>
        <v>0</v>
      </c>
      <c r="AF3" s="7">
        <f>SUM(AC3:AE3)</f>
        <v>78474.31718931158</v>
      </c>
      <c r="AG3" s="7">
        <f>0.05*(Z3-AB3-AF3)</f>
        <v>533598.7169779063</v>
      </c>
      <c r="AH3" s="7">
        <f>+Z3-AB3-AF3-AG3</f>
        <v>10138375.622580221</v>
      </c>
      <c r="AJ3" s="5">
        <v>1</v>
      </c>
      <c r="AK3" s="5">
        <v>0</v>
      </c>
      <c r="AL3" s="5">
        <v>0</v>
      </c>
      <c r="AM3" s="5">
        <f>+$AH3*AJ3</f>
        <v>10138375.622580221</v>
      </c>
      <c r="AN3" s="5">
        <f>+$AH3*AK3</f>
        <v>0</v>
      </c>
      <c r="AO3" s="5">
        <f>+$AH3*AL3</f>
        <v>0</v>
      </c>
      <c r="AP3" s="5">
        <f t="shared" ref="AP3:AP34" si="1">SUM(AM3:AO3)</f>
        <v>10138375.622580221</v>
      </c>
    </row>
    <row r="4" spans="1:42" ht="18" customHeight="1" x14ac:dyDescent="0.25">
      <c r="A4" s="2" t="s">
        <v>9</v>
      </c>
      <c r="B4" s="2" t="s">
        <v>10</v>
      </c>
      <c r="C4" s="2" t="s">
        <v>11</v>
      </c>
      <c r="D4" s="2" t="s">
        <v>11</v>
      </c>
      <c r="E4" s="2" t="s">
        <v>12</v>
      </c>
      <c r="F4" s="2" t="s">
        <v>11</v>
      </c>
      <c r="G4" s="2" t="s">
        <v>12</v>
      </c>
      <c r="H4" s="2" t="s">
        <v>15</v>
      </c>
      <c r="I4" s="2" t="s">
        <v>16</v>
      </c>
      <c r="J4" s="7">
        <f>+'2015Proj'!J4*'Tuition Calculations'!BG4*(1+'Select Headcount Changes'!U9)</f>
        <v>253233748.05814046</v>
      </c>
      <c r="K4" s="7">
        <f>+'2015Proj'!K4*'Tuition Calculations'!BM4*(1+'Select Headcount Changes'!U9)</f>
        <v>89579840.837157696</v>
      </c>
      <c r="L4" s="7">
        <f t="shared" ref="L4:L67" si="2">0.04*K4</f>
        <v>3583193.6334863082</v>
      </c>
      <c r="M4" s="7">
        <f>+'2015Proj'!M4*'Tuition Calculations'!BG4*(1+'Select Headcount Changes'!U9)</f>
        <v>3836876.5116619729</v>
      </c>
      <c r="N4" s="7">
        <f>+'2015Proj'!N4*'Tuition Calculations'!BM4*(1+'Select Headcount Changes'!U9)</f>
        <v>47028.896503264907</v>
      </c>
      <c r="O4" s="7">
        <f>+'2015Proj'!O4*'Tuition Calculations'!BS4*(1+'Select Headcount Changes'!U9)</f>
        <v>23328.116285566957</v>
      </c>
      <c r="P4" s="7">
        <f t="shared" ref="P4:P67" si="3">SUM(M4:O4)</f>
        <v>3907233.524450805</v>
      </c>
      <c r="Q4" s="7">
        <f t="shared" ref="Q4:Q67" si="4">0.05*(J4-L4-P4)</f>
        <v>12287166.045010168</v>
      </c>
      <c r="R4" s="7">
        <f t="shared" ref="R4:R67" si="5">+J4-L4-P4-Q4</f>
        <v>233456154.85519317</v>
      </c>
      <c r="T4" s="5">
        <v>1</v>
      </c>
      <c r="U4" s="5">
        <v>0</v>
      </c>
      <c r="V4" s="5">
        <v>0</v>
      </c>
      <c r="W4" s="5">
        <f t="shared" ref="W4:Y65" si="6">+$R4*T4</f>
        <v>233456154.85519317</v>
      </c>
      <c r="X4" s="5">
        <f t="shared" si="0"/>
        <v>0</v>
      </c>
      <c r="Y4" s="5">
        <f t="shared" si="0"/>
        <v>0</v>
      </c>
      <c r="Z4" s="7">
        <f>+'2015Proj'!Z4*'Tuition Calculations'!BY4*(1+'Select Headcount Changes'!U9)</f>
        <v>11896511.99297311</v>
      </c>
      <c r="AA4" s="7">
        <f>+'2015Proj'!AA4*'Tuition Calculations'!BZ4*(1+'Select Headcount Changes'!V9)</f>
        <v>4606894.4482528055</v>
      </c>
      <c r="AB4" s="7">
        <f>+'2015Proj'!AB4*'Tuition Calculations'!CF4*(1+'Select Headcount Changes'!V9)</f>
        <v>188061.24408479047</v>
      </c>
      <c r="AC4" s="7">
        <f t="shared" ref="AC4:AC67" si="7">0.04*AB4</f>
        <v>7522.4497633916189</v>
      </c>
      <c r="AD4" s="7">
        <f>+'2015Proj'!AD4*'Tuition Calculations'!BZ4*(1+'Select Headcount Changes'!V9)</f>
        <v>2427.5723495042594</v>
      </c>
      <c r="AE4" s="7">
        <f>+'2015Proj'!AE4*'Tuition Calculations'!CF4*(1+'Select Headcount Changes'!V9)</f>
        <v>1063.7305959010957</v>
      </c>
      <c r="AF4" s="7">
        <f>+'2015Proj'!AF4*'Tuition Calculations'!CL4*(1+'Select Headcount Changes'!V9)</f>
        <v>180730.28048059516</v>
      </c>
      <c r="AG4" s="7">
        <f t="shared" ref="AG4:AG67" si="8">SUM(AD4:AF4)</f>
        <v>184221.58342600052</v>
      </c>
      <c r="AH4" s="7">
        <f t="shared" ref="AH4:AH67" si="9">0.05*(AA4-AC4-AG4)</f>
        <v>220757.52075317071</v>
      </c>
      <c r="AI4" s="7">
        <f t="shared" ref="AI4:AI67" si="10">+AA4-AC4-AG4-AH4</f>
        <v>4194392.8943102434</v>
      </c>
      <c r="AJ4" s="5">
        <v>1</v>
      </c>
      <c r="AK4" s="5">
        <v>0</v>
      </c>
      <c r="AL4" s="5">
        <v>0</v>
      </c>
      <c r="AM4" s="5">
        <f t="shared" ref="AM4:AM65" si="11">+$AH4*AJ4</f>
        <v>220757.52075317071</v>
      </c>
      <c r="AN4" s="5">
        <f t="shared" ref="AN4:AN65" si="12">+$AH4*AK4</f>
        <v>0</v>
      </c>
      <c r="AO4" s="5">
        <f t="shared" ref="AO4:AO65" si="13">+$AH4*AL4</f>
        <v>0</v>
      </c>
      <c r="AP4" s="5">
        <f t="shared" si="1"/>
        <v>220757.52075317071</v>
      </c>
    </row>
    <row r="5" spans="1:42" ht="18" customHeight="1" x14ac:dyDescent="0.25">
      <c r="A5" s="2" t="s">
        <v>9</v>
      </c>
      <c r="B5" s="2" t="s">
        <v>10</v>
      </c>
      <c r="C5" s="2" t="s">
        <v>11</v>
      </c>
      <c r="D5" s="2" t="s">
        <v>11</v>
      </c>
      <c r="E5" s="2" t="s">
        <v>12</v>
      </c>
      <c r="F5" s="2" t="s">
        <v>17</v>
      </c>
      <c r="G5" s="2" t="s">
        <v>18</v>
      </c>
      <c r="H5" s="2" t="s">
        <v>13</v>
      </c>
      <c r="I5" s="2" t="s">
        <v>14</v>
      </c>
      <c r="J5" s="7">
        <f>+'2015Proj'!J5*'Tuition Calculations'!BG5*(1+'Select Headcount Changes'!U10)</f>
        <v>1429783.4440893852</v>
      </c>
      <c r="K5" s="7">
        <f>+'2015Proj'!K5*'Tuition Calculations'!BM5*(1+'Select Headcount Changes'!U10)</f>
        <v>1429783.4440893852</v>
      </c>
      <c r="L5" s="7">
        <f t="shared" si="2"/>
        <v>57191.337763575408</v>
      </c>
      <c r="M5" s="7">
        <f>+'2015Proj'!M5*'Tuition Calculations'!BG5*(1+'Select Headcount Changes'!U10)</f>
        <v>0</v>
      </c>
      <c r="N5" s="7">
        <f>+'2015Proj'!N5*'Tuition Calculations'!BM5*(1+'Select Headcount Changes'!U10)</f>
        <v>0</v>
      </c>
      <c r="O5" s="7">
        <f>+'2015Proj'!O5*'Tuition Calculations'!BS5*(1+'Select Headcount Changes'!U10)</f>
        <v>0</v>
      </c>
      <c r="P5" s="7">
        <f t="shared" si="3"/>
        <v>0</v>
      </c>
      <c r="Q5" s="7">
        <f t="shared" si="4"/>
        <v>68629.605316290501</v>
      </c>
      <c r="R5" s="7">
        <f t="shared" si="5"/>
        <v>1303962.5010095194</v>
      </c>
      <c r="T5" s="5">
        <v>1</v>
      </c>
      <c r="U5" s="5">
        <v>0</v>
      </c>
      <c r="V5" s="5">
        <v>0</v>
      </c>
      <c r="W5" s="5">
        <f t="shared" si="6"/>
        <v>1303962.5010095194</v>
      </c>
      <c r="X5" s="5">
        <f t="shared" si="0"/>
        <v>0</v>
      </c>
      <c r="Y5" s="5">
        <f t="shared" si="0"/>
        <v>0</v>
      </c>
      <c r="Z5" s="7">
        <f>+'2015Proj'!Z5*'Tuition Calculations'!BY5*(1+'Select Headcount Changes'!U10)</f>
        <v>75129.360212389467</v>
      </c>
      <c r="AA5" s="7">
        <f>+'2015Proj'!AA5*'Tuition Calculations'!BZ5*(1+'Select Headcount Changes'!V10)</f>
        <v>75190.577319587712</v>
      </c>
      <c r="AB5" s="7">
        <f>+'2015Proj'!AB5*'Tuition Calculations'!CF5*(1+'Select Headcount Changes'!V10)</f>
        <v>3007.6230927835086</v>
      </c>
      <c r="AC5" s="7">
        <f t="shared" si="7"/>
        <v>120.30492371134035</v>
      </c>
      <c r="AD5" s="7">
        <f>+'2015Proj'!AD5*'Tuition Calculations'!BZ5*(1+'Select Headcount Changes'!V10)</f>
        <v>0</v>
      </c>
      <c r="AE5" s="7">
        <f>+'2015Proj'!AE5*'Tuition Calculations'!CF5*(1+'Select Headcount Changes'!V10)</f>
        <v>0</v>
      </c>
      <c r="AF5" s="7">
        <f>+'2015Proj'!AF5*'Tuition Calculations'!CL5*(1+'Select Headcount Changes'!V10)</f>
        <v>0</v>
      </c>
      <c r="AG5" s="7">
        <f t="shared" si="8"/>
        <v>0</v>
      </c>
      <c r="AH5" s="7">
        <f t="shared" si="9"/>
        <v>3753.5136197938186</v>
      </c>
      <c r="AI5" s="7">
        <f t="shared" si="10"/>
        <v>71316.758776082555</v>
      </c>
      <c r="AJ5" s="5">
        <v>1</v>
      </c>
      <c r="AK5" s="5">
        <v>0</v>
      </c>
      <c r="AL5" s="5">
        <v>0</v>
      </c>
      <c r="AM5" s="5">
        <f t="shared" si="11"/>
        <v>3753.5136197938186</v>
      </c>
      <c r="AN5" s="5">
        <f t="shared" si="12"/>
        <v>0</v>
      </c>
      <c r="AO5" s="5">
        <f t="shared" si="13"/>
        <v>0</v>
      </c>
      <c r="AP5" s="5">
        <f t="shared" si="1"/>
        <v>3753.5136197938186</v>
      </c>
    </row>
    <row r="6" spans="1:42" ht="18" customHeight="1" x14ac:dyDescent="0.25">
      <c r="A6" s="2" t="s">
        <v>9</v>
      </c>
      <c r="B6" s="2" t="s">
        <v>10</v>
      </c>
      <c r="C6" s="2" t="s">
        <v>11</v>
      </c>
      <c r="D6" s="2" t="s">
        <v>11</v>
      </c>
      <c r="E6" s="2" t="s">
        <v>12</v>
      </c>
      <c r="F6" s="2" t="s">
        <v>17</v>
      </c>
      <c r="G6" s="2" t="s">
        <v>18</v>
      </c>
      <c r="H6" s="2" t="s">
        <v>15</v>
      </c>
      <c r="I6" s="2" t="s">
        <v>16</v>
      </c>
      <c r="J6" s="7">
        <f>+'2015Proj'!J6*'Tuition Calculations'!BG6*(1+'Select Headcount Changes'!U11)</f>
        <v>278711.02031523752</v>
      </c>
      <c r="K6" s="7">
        <f>+'2015Proj'!K6*'Tuition Calculations'!BM6*(1+'Select Headcount Changes'!U11)</f>
        <v>98582.907505366922</v>
      </c>
      <c r="L6" s="7">
        <f t="shared" si="2"/>
        <v>3943.3163002146771</v>
      </c>
      <c r="M6" s="7">
        <f>+'2015Proj'!M6*'Tuition Calculations'!BG6*(1+'Select Headcount Changes'!U11)</f>
        <v>22488.591818101711</v>
      </c>
      <c r="N6" s="7">
        <f>+'2015Proj'!N6*'Tuition Calculations'!BM6*(1+'Select Headcount Changes'!U11)</f>
        <v>0</v>
      </c>
      <c r="O6" s="7">
        <f>+'2015Proj'!O6*'Tuition Calculations'!BS6*(1+'Select Headcount Changes'!U11)</f>
        <v>0</v>
      </c>
      <c r="P6" s="7">
        <f t="shared" si="3"/>
        <v>22488.591818101711</v>
      </c>
      <c r="Q6" s="7">
        <f t="shared" si="4"/>
        <v>12613.955609846058</v>
      </c>
      <c r="R6" s="7">
        <f t="shared" si="5"/>
        <v>239665.15658707509</v>
      </c>
      <c r="T6" s="5">
        <v>1</v>
      </c>
      <c r="U6" s="5">
        <v>0</v>
      </c>
      <c r="V6" s="5">
        <v>0</v>
      </c>
      <c r="W6" s="5">
        <f t="shared" si="6"/>
        <v>239665.15658707509</v>
      </c>
      <c r="X6" s="5">
        <f t="shared" si="0"/>
        <v>0</v>
      </c>
      <c r="Y6" s="5">
        <f t="shared" si="0"/>
        <v>0</v>
      </c>
      <c r="Z6" s="7">
        <f>+'2015Proj'!Z6*'Tuition Calculations'!BY6*(1+'Select Headcount Changes'!U11)</f>
        <v>13136.896757696204</v>
      </c>
      <c r="AA6" s="7">
        <f>+'2015Proj'!AA6*'Tuition Calculations'!BZ6*(1+'Select Headcount Changes'!V11)</f>
        <v>5087.5666594485474</v>
      </c>
      <c r="AB6" s="7">
        <f>+'2015Proj'!AB6*'Tuition Calculations'!CF6*(1+'Select Headcount Changes'!V11)</f>
        <v>207.68309890474225</v>
      </c>
      <c r="AC6" s="7">
        <f t="shared" si="7"/>
        <v>8.3073239561896894</v>
      </c>
      <c r="AD6" s="7">
        <f>+'2015Proj'!AD6*'Tuition Calculations'!BZ6*(1+'Select Headcount Changes'!V11)</f>
        <v>0</v>
      </c>
      <c r="AE6" s="7">
        <f>+'2015Proj'!AE6*'Tuition Calculations'!CF6*(1+'Select Headcount Changes'!V11)</f>
        <v>0</v>
      </c>
      <c r="AF6" s="7">
        <f>+'2015Proj'!AF6*'Tuition Calculations'!CL6*(1+'Select Headcount Changes'!V11)</f>
        <v>1044.8131139474274</v>
      </c>
      <c r="AG6" s="7">
        <f t="shared" si="8"/>
        <v>1044.8131139474274</v>
      </c>
      <c r="AH6" s="7">
        <f t="shared" si="9"/>
        <v>201.72231107724653</v>
      </c>
      <c r="AI6" s="7">
        <f t="shared" si="10"/>
        <v>3832.7239104676837</v>
      </c>
      <c r="AJ6" s="5">
        <v>1</v>
      </c>
      <c r="AK6" s="5">
        <v>0</v>
      </c>
      <c r="AL6" s="5">
        <v>0</v>
      </c>
      <c r="AM6" s="5">
        <f t="shared" si="11"/>
        <v>201.72231107724653</v>
      </c>
      <c r="AN6" s="5">
        <f t="shared" si="12"/>
        <v>0</v>
      </c>
      <c r="AO6" s="5">
        <f t="shared" si="13"/>
        <v>0</v>
      </c>
      <c r="AP6" s="5">
        <f t="shared" si="1"/>
        <v>201.72231107724653</v>
      </c>
    </row>
    <row r="7" spans="1:42" ht="18" customHeight="1" x14ac:dyDescent="0.25">
      <c r="A7" s="2" t="s">
        <v>9</v>
      </c>
      <c r="B7" s="2" t="s">
        <v>10</v>
      </c>
      <c r="C7" s="2" t="s">
        <v>19</v>
      </c>
      <c r="D7" s="2" t="s">
        <v>17</v>
      </c>
      <c r="E7" s="2" t="s">
        <v>20</v>
      </c>
      <c r="F7" s="2" t="s">
        <v>21</v>
      </c>
      <c r="G7" s="2" t="s">
        <v>20</v>
      </c>
      <c r="H7" s="2" t="s">
        <v>13</v>
      </c>
      <c r="I7" s="2" t="s">
        <v>14</v>
      </c>
      <c r="J7" s="7">
        <f>+'2015Proj'!J7*'Tuition Calculations'!BG7*(1+'Select Headcount Changes'!U12)</f>
        <v>13220611.789999999</v>
      </c>
      <c r="K7" s="7">
        <f>+'2015Proj'!K7*'Tuition Calculations'!BM7*(1+'Select Headcount Changes'!U12)</f>
        <v>13220611.789999999</v>
      </c>
      <c r="L7" s="7">
        <f t="shared" si="2"/>
        <v>528824.47159999993</v>
      </c>
      <c r="M7" s="7">
        <f>+'2015Proj'!M7*'Tuition Calculations'!BG7*(1+'Select Headcount Changes'!U12)</f>
        <v>0</v>
      </c>
      <c r="N7" s="7">
        <f>+'2015Proj'!N7*'Tuition Calculations'!BM7*(1+'Select Headcount Changes'!U12)</f>
        <v>4661157.9511735402</v>
      </c>
      <c r="O7" s="7">
        <f>+'2015Proj'!O7*'Tuition Calculations'!BS7*(1+'Select Headcount Changes'!U12)</f>
        <v>0</v>
      </c>
      <c r="P7" s="7">
        <f t="shared" si="3"/>
        <v>4661157.9511735402</v>
      </c>
      <c r="Q7" s="7">
        <f t="shared" si="4"/>
        <v>401531.468361323</v>
      </c>
      <c r="R7" s="7">
        <f t="shared" si="5"/>
        <v>7629097.8988651363</v>
      </c>
      <c r="T7" s="5">
        <v>1</v>
      </c>
      <c r="U7" s="5">
        <v>0</v>
      </c>
      <c r="V7" s="5">
        <v>0</v>
      </c>
      <c r="W7" s="5">
        <f t="shared" si="6"/>
        <v>7629097.8988651363</v>
      </c>
      <c r="X7" s="5">
        <f t="shared" si="0"/>
        <v>0</v>
      </c>
      <c r="Y7" s="5">
        <f t="shared" si="0"/>
        <v>0</v>
      </c>
      <c r="Z7" s="7">
        <f>+'2015Proj'!Z7*'Tuition Calculations'!BY7*(1+'Select Headcount Changes'!U12)</f>
        <v>408646.41000000102</v>
      </c>
      <c r="AA7" s="7">
        <f>+'2015Proj'!AA7*'Tuition Calculations'!BZ7*(1+'Select Headcount Changes'!V12)</f>
        <v>421192.57171052735</v>
      </c>
      <c r="AB7" s="7">
        <f>+'2015Proj'!AB7*'Tuition Calculations'!CF7*(1+'Select Headcount Changes'!V12)</f>
        <v>16847.702868421093</v>
      </c>
      <c r="AC7" s="7">
        <f t="shared" si="7"/>
        <v>673.90811473684369</v>
      </c>
      <c r="AD7" s="7">
        <f>+'2015Proj'!AD7*'Tuition Calculations'!BZ7*(1+'Select Headcount Changes'!V12)</f>
        <v>478.47447325769843</v>
      </c>
      <c r="AE7" s="7">
        <f>+'2015Proj'!AE7*'Tuition Calculations'!CF7*(1+'Select Headcount Changes'!V12)</f>
        <v>0</v>
      </c>
      <c r="AF7" s="7">
        <f>+'2015Proj'!AF7*'Tuition Calculations'!CL7*(1+'Select Headcount Changes'!V12)</f>
        <v>0</v>
      </c>
      <c r="AG7" s="7">
        <f t="shared" si="8"/>
        <v>478.47447325769843</v>
      </c>
      <c r="AH7" s="7">
        <f t="shared" si="9"/>
        <v>21002.009456126641</v>
      </c>
      <c r="AI7" s="7">
        <f t="shared" si="10"/>
        <v>399038.17966640613</v>
      </c>
      <c r="AJ7" s="5">
        <v>1</v>
      </c>
      <c r="AK7" s="5">
        <v>0</v>
      </c>
      <c r="AL7" s="5">
        <v>0</v>
      </c>
      <c r="AM7" s="5">
        <f t="shared" si="11"/>
        <v>21002.009456126641</v>
      </c>
      <c r="AN7" s="5">
        <f t="shared" si="12"/>
        <v>0</v>
      </c>
      <c r="AO7" s="5">
        <f t="shared" si="13"/>
        <v>0</v>
      </c>
      <c r="AP7" s="5">
        <f t="shared" si="1"/>
        <v>21002.009456126641</v>
      </c>
    </row>
    <row r="8" spans="1:42" ht="18" customHeight="1" x14ac:dyDescent="0.25">
      <c r="A8" s="2" t="s">
        <v>9</v>
      </c>
      <c r="B8" s="2" t="s">
        <v>10</v>
      </c>
      <c r="C8" s="2" t="s">
        <v>19</v>
      </c>
      <c r="D8" s="2" t="s">
        <v>17</v>
      </c>
      <c r="E8" s="2" t="s">
        <v>20</v>
      </c>
      <c r="F8" s="2" t="s">
        <v>21</v>
      </c>
      <c r="G8" s="2" t="s">
        <v>20</v>
      </c>
      <c r="H8" s="2" t="s">
        <v>15</v>
      </c>
      <c r="I8" s="2" t="s">
        <v>16</v>
      </c>
      <c r="J8" s="7">
        <f>+'2015Proj'!J8*'Tuition Calculations'!BG8*(1+'Select Headcount Changes'!U13)</f>
        <v>48535890.0900001</v>
      </c>
      <c r="K8" s="7">
        <f>+'2015Proj'!K8*'Tuition Calculations'!BM8*(1+'Select Headcount Changes'!U13)</f>
        <v>27221627.9300001</v>
      </c>
      <c r="L8" s="7">
        <f t="shared" si="2"/>
        <v>1088865.1172000039</v>
      </c>
      <c r="M8" s="7">
        <f>+'2015Proj'!M8*'Tuition Calculations'!BG8*(1+'Select Headcount Changes'!U13)</f>
        <v>627065.72795665893</v>
      </c>
      <c r="N8" s="7">
        <f>+'2015Proj'!N8*'Tuition Calculations'!BM8*(1+'Select Headcount Changes'!U13)</f>
        <v>12991806.501317801</v>
      </c>
      <c r="O8" s="7">
        <f>+'2015Proj'!O8*'Tuition Calculations'!BS8*(1+'Select Headcount Changes'!U13)</f>
        <v>19409098.9562448</v>
      </c>
      <c r="P8" s="7">
        <f t="shared" si="3"/>
        <v>33027971.185519259</v>
      </c>
      <c r="Q8" s="7">
        <f t="shared" si="4"/>
        <v>720952.68936404202</v>
      </c>
      <c r="R8" s="7">
        <f t="shared" si="5"/>
        <v>13698101.097916797</v>
      </c>
      <c r="T8" s="5">
        <v>1</v>
      </c>
      <c r="U8" s="5">
        <v>0</v>
      </c>
      <c r="V8" s="5">
        <v>0</v>
      </c>
      <c r="W8" s="5">
        <f t="shared" si="6"/>
        <v>13698101.097916797</v>
      </c>
      <c r="X8" s="5">
        <f t="shared" si="0"/>
        <v>0</v>
      </c>
      <c r="Y8" s="5">
        <f t="shared" si="0"/>
        <v>0</v>
      </c>
      <c r="Z8" s="7">
        <f>+'2015Proj'!Z8*'Tuition Calculations'!BY8*(1+'Select Headcount Changes'!U13)</f>
        <v>1759852.85</v>
      </c>
      <c r="AA8" s="7">
        <f>+'2015Proj'!AA8*'Tuition Calculations'!BZ8*(1+'Select Headcount Changes'!V13)</f>
        <v>841193.36999999802</v>
      </c>
      <c r="AB8" s="7">
        <f>+'2015Proj'!AB8*'Tuition Calculations'!CF8*(1+'Select Headcount Changes'!V13)</f>
        <v>34680.779289473605</v>
      </c>
      <c r="AC8" s="7">
        <f t="shared" si="7"/>
        <v>1387.2311715789442</v>
      </c>
      <c r="AD8" s="7">
        <f>+'2015Proj'!AD8*'Tuition Calculations'!BZ8*(1+'Select Headcount Changes'!V13)</f>
        <v>40.186385737439203</v>
      </c>
      <c r="AE8" s="7">
        <f>+'2015Proj'!AE8*'Tuition Calculations'!CF8*(1+'Select Headcount Changes'!V13)</f>
        <v>862312.70567162707</v>
      </c>
      <c r="AF8" s="7">
        <f>+'2015Proj'!AF8*'Tuition Calculations'!CL8*(1+'Select Headcount Changes'!V13)</f>
        <v>835251.95722783555</v>
      </c>
      <c r="AG8" s="7">
        <f t="shared" si="8"/>
        <v>1697604.8492852</v>
      </c>
      <c r="AH8" s="7">
        <f t="shared" si="9"/>
        <v>-42889.935522839049</v>
      </c>
      <c r="AI8" s="7">
        <f t="shared" si="10"/>
        <v>-814908.7749339419</v>
      </c>
      <c r="AJ8" s="5">
        <v>1</v>
      </c>
      <c r="AK8" s="5">
        <v>0</v>
      </c>
      <c r="AL8" s="5">
        <v>0</v>
      </c>
      <c r="AM8" s="5">
        <f t="shared" si="11"/>
        <v>-42889.935522839049</v>
      </c>
      <c r="AN8" s="5">
        <f t="shared" si="12"/>
        <v>0</v>
      </c>
      <c r="AO8" s="5">
        <f t="shared" si="13"/>
        <v>0</v>
      </c>
      <c r="AP8" s="5">
        <f t="shared" si="1"/>
        <v>-42889.935522839049</v>
      </c>
    </row>
    <row r="9" spans="1:42" ht="18" customHeight="1" x14ac:dyDescent="0.25">
      <c r="A9" s="2" t="s">
        <v>9</v>
      </c>
      <c r="B9" s="2" t="s">
        <v>10</v>
      </c>
      <c r="C9" s="2" t="s">
        <v>22</v>
      </c>
      <c r="D9" s="2" t="s">
        <v>19</v>
      </c>
      <c r="E9" s="2" t="s">
        <v>23</v>
      </c>
      <c r="F9" s="2" t="s">
        <v>22</v>
      </c>
      <c r="G9" s="2" t="s">
        <v>23</v>
      </c>
      <c r="H9" s="2" t="s">
        <v>13</v>
      </c>
      <c r="I9" s="2" t="s">
        <v>14</v>
      </c>
      <c r="J9" s="7">
        <f>+'2015Proj'!J9*'Tuition Calculations'!BG9*(1+'Select Headcount Changes'!U14)</f>
        <v>1235315.31</v>
      </c>
      <c r="K9" s="7">
        <f>+'2015Proj'!K9*'Tuition Calculations'!BM9*(1+'Select Headcount Changes'!U14)</f>
        <v>1235315.31</v>
      </c>
      <c r="L9" s="7">
        <f t="shared" si="2"/>
        <v>49412.612400000005</v>
      </c>
      <c r="M9" s="7">
        <f>+'2015Proj'!M9*'Tuition Calculations'!BG9*(1+'Select Headcount Changes'!U14)</f>
        <v>0</v>
      </c>
      <c r="N9" s="7">
        <f>+'2015Proj'!N9*'Tuition Calculations'!BM9*(1+'Select Headcount Changes'!U14)</f>
        <v>65589.492951819906</v>
      </c>
      <c r="O9" s="7">
        <f>+'2015Proj'!O9*'Tuition Calculations'!BS9*(1+'Select Headcount Changes'!U14)</f>
        <v>0</v>
      </c>
      <c r="P9" s="7">
        <f t="shared" si="3"/>
        <v>65589.492951819906</v>
      </c>
      <c r="Q9" s="7">
        <f t="shared" si="4"/>
        <v>56015.660232409013</v>
      </c>
      <c r="R9" s="7">
        <f t="shared" si="5"/>
        <v>1064297.5444157713</v>
      </c>
      <c r="T9" s="5">
        <v>1</v>
      </c>
      <c r="U9" s="5">
        <v>0</v>
      </c>
      <c r="V9" s="5">
        <v>0</v>
      </c>
      <c r="W9" s="5">
        <f t="shared" si="6"/>
        <v>1064297.5444157713</v>
      </c>
      <c r="X9" s="5">
        <f t="shared" si="0"/>
        <v>0</v>
      </c>
      <c r="Y9" s="5">
        <f t="shared" si="0"/>
        <v>0</v>
      </c>
      <c r="Z9" s="7">
        <f>+'2015Proj'!Z9*'Tuition Calculations'!BY9*(1+'Select Headcount Changes'!U14)</f>
        <v>38174.800000000003</v>
      </c>
      <c r="AA9" s="7">
        <f>+'2015Proj'!AA9*'Tuition Calculations'!BZ9*(1+'Select Headcount Changes'!V14)</f>
        <v>39316.781196581192</v>
      </c>
      <c r="AB9" s="7">
        <f>+'2015Proj'!AB9*'Tuition Calculations'!CF9*(1+'Select Headcount Changes'!V14)</f>
        <v>1572.6712478632476</v>
      </c>
      <c r="AC9" s="7">
        <f t="shared" si="7"/>
        <v>62.906849914529907</v>
      </c>
      <c r="AD9" s="7">
        <f>+'2015Proj'!AD9*'Tuition Calculations'!BZ9*(1+'Select Headcount Changes'!V14)</f>
        <v>0</v>
      </c>
      <c r="AE9" s="7">
        <f>+'2015Proj'!AE9*'Tuition Calculations'!CF9*(1+'Select Headcount Changes'!V14)</f>
        <v>0</v>
      </c>
      <c r="AF9" s="7">
        <f>+'2015Proj'!AF9*'Tuition Calculations'!CL9*(1+'Select Headcount Changes'!V14)</f>
        <v>0</v>
      </c>
      <c r="AG9" s="7">
        <f t="shared" si="8"/>
        <v>0</v>
      </c>
      <c r="AH9" s="7">
        <f t="shared" si="9"/>
        <v>1962.6937173333333</v>
      </c>
      <c r="AI9" s="7">
        <f t="shared" si="10"/>
        <v>37291.180629333328</v>
      </c>
      <c r="AJ9" s="5">
        <v>1</v>
      </c>
      <c r="AK9" s="5">
        <v>0</v>
      </c>
      <c r="AL9" s="5">
        <v>0</v>
      </c>
      <c r="AM9" s="5">
        <f t="shared" si="11"/>
        <v>1962.6937173333333</v>
      </c>
      <c r="AN9" s="5">
        <f t="shared" si="12"/>
        <v>0</v>
      </c>
      <c r="AO9" s="5">
        <f t="shared" si="13"/>
        <v>0</v>
      </c>
      <c r="AP9" s="5">
        <f t="shared" si="1"/>
        <v>1962.6937173333333</v>
      </c>
    </row>
    <row r="10" spans="1:42" ht="18" customHeight="1" x14ac:dyDescent="0.25">
      <c r="A10" s="2" t="s">
        <v>9</v>
      </c>
      <c r="B10" s="2" t="s">
        <v>10</v>
      </c>
      <c r="C10" s="2" t="s">
        <v>22</v>
      </c>
      <c r="D10" s="2" t="s">
        <v>19</v>
      </c>
      <c r="E10" s="2" t="s">
        <v>23</v>
      </c>
      <c r="F10" s="2" t="s">
        <v>22</v>
      </c>
      <c r="G10" s="2" t="s">
        <v>23</v>
      </c>
      <c r="H10" s="2" t="s">
        <v>15</v>
      </c>
      <c r="I10" s="2" t="s">
        <v>16</v>
      </c>
      <c r="J10" s="7">
        <f>+'2015Proj'!J10*'Tuition Calculations'!BG10*(1+'Select Headcount Changes'!U15)</f>
        <v>1217792</v>
      </c>
      <c r="K10" s="7">
        <f>+'2015Proj'!K10*'Tuition Calculations'!BM10*(1+'Select Headcount Changes'!U15)</f>
        <v>685712</v>
      </c>
      <c r="L10" s="7">
        <f t="shared" si="2"/>
        <v>27428.48</v>
      </c>
      <c r="M10" s="7">
        <f>+'2015Proj'!M10*'Tuition Calculations'!BG10*(1+'Select Headcount Changes'!U15)</f>
        <v>27218.8208005169</v>
      </c>
      <c r="N10" s="7">
        <f>+'2015Proj'!N10*'Tuition Calculations'!BM10*(1+'Select Headcount Changes'!U15)</f>
        <v>123637.71865649</v>
      </c>
      <c r="O10" s="7">
        <f>+'2015Proj'!O10*'Tuition Calculations'!BS10*(1+'Select Headcount Changes'!U15)</f>
        <v>234742</v>
      </c>
      <c r="P10" s="7">
        <f t="shared" si="3"/>
        <v>385598.5394570069</v>
      </c>
      <c r="Q10" s="7">
        <f t="shared" si="4"/>
        <v>40238.249027149664</v>
      </c>
      <c r="R10" s="7">
        <f t="shared" si="5"/>
        <v>764526.73151584354</v>
      </c>
      <c r="T10" s="5">
        <v>1</v>
      </c>
      <c r="U10" s="5">
        <v>0</v>
      </c>
      <c r="V10" s="5">
        <v>0</v>
      </c>
      <c r="W10" s="5">
        <f t="shared" si="6"/>
        <v>764526.73151584354</v>
      </c>
      <c r="X10" s="5">
        <f t="shared" si="0"/>
        <v>0</v>
      </c>
      <c r="Y10" s="5">
        <f t="shared" si="0"/>
        <v>0</v>
      </c>
      <c r="Z10" s="7">
        <f>+'2015Proj'!Z10*'Tuition Calculations'!BY10*(1+'Select Headcount Changes'!U15)</f>
        <v>44156</v>
      </c>
      <c r="AA10" s="7">
        <f>+'2015Proj'!AA10*'Tuition Calculations'!BZ10*(1+'Select Headcount Changes'!V15)</f>
        <v>21216</v>
      </c>
      <c r="AB10" s="7">
        <f>+'2015Proj'!AB10*'Tuition Calculations'!CF10*(1+'Select Headcount Changes'!V15)</f>
        <v>874.02666666666653</v>
      </c>
      <c r="AC10" s="7">
        <f t="shared" si="7"/>
        <v>34.96106666666666</v>
      </c>
      <c r="AD10" s="7">
        <f>+'2015Proj'!AD10*'Tuition Calculations'!BZ10*(1+'Select Headcount Changes'!V15)</f>
        <v>0</v>
      </c>
      <c r="AE10" s="7">
        <f>+'2015Proj'!AE10*'Tuition Calculations'!CF10*(1+'Select Headcount Changes'!V15)</f>
        <v>10423.764957264957</v>
      </c>
      <c r="AF10" s="7">
        <f>+'2015Proj'!AF10*'Tuition Calculations'!CL10*(1+'Select Headcount Changes'!V15)</f>
        <v>10800.568127612882</v>
      </c>
      <c r="AG10" s="7">
        <f t="shared" si="8"/>
        <v>21224.333084877839</v>
      </c>
      <c r="AH10" s="7">
        <f t="shared" si="9"/>
        <v>-2.164707577225272</v>
      </c>
      <c r="AI10" s="7">
        <f t="shared" si="10"/>
        <v>-41.129443967280167</v>
      </c>
      <c r="AJ10" s="5">
        <v>1</v>
      </c>
      <c r="AK10" s="5">
        <v>0</v>
      </c>
      <c r="AL10" s="5">
        <v>0</v>
      </c>
      <c r="AM10" s="5">
        <f t="shared" si="11"/>
        <v>-2.164707577225272</v>
      </c>
      <c r="AN10" s="5">
        <f t="shared" si="12"/>
        <v>0</v>
      </c>
      <c r="AO10" s="5">
        <f t="shared" si="13"/>
        <v>0</v>
      </c>
      <c r="AP10" s="5">
        <f t="shared" si="1"/>
        <v>-2.164707577225272</v>
      </c>
    </row>
    <row r="11" spans="1:42" ht="18" customHeight="1" x14ac:dyDescent="0.25">
      <c r="A11" s="2" t="s">
        <v>9</v>
      </c>
      <c r="B11" s="2" t="s">
        <v>10</v>
      </c>
      <c r="C11" s="2" t="s">
        <v>24</v>
      </c>
      <c r="D11" s="2" t="s">
        <v>21</v>
      </c>
      <c r="E11" s="2" t="s">
        <v>25</v>
      </c>
      <c r="F11" s="2" t="s">
        <v>19</v>
      </c>
      <c r="G11" s="2" t="s">
        <v>26</v>
      </c>
      <c r="H11" s="2" t="s">
        <v>13</v>
      </c>
      <c r="I11" s="2" t="s">
        <v>14</v>
      </c>
      <c r="J11" s="7">
        <f>+'2015Proj'!J11*'Tuition Calculations'!BG11*(1+'Select Headcount Changes'!U16)</f>
        <v>84715.02</v>
      </c>
      <c r="K11" s="7">
        <f>+'2015Proj'!K11*'Tuition Calculations'!BM11*(1+'Select Headcount Changes'!U16)</f>
        <v>84715.02</v>
      </c>
      <c r="L11" s="7">
        <f t="shared" si="2"/>
        <v>3388.6008000000002</v>
      </c>
      <c r="M11" s="7">
        <f>+'2015Proj'!M11*'Tuition Calculations'!BG11*(1+'Select Headcount Changes'!U16)</f>
        <v>0</v>
      </c>
      <c r="N11" s="7">
        <f>+'2015Proj'!N11*'Tuition Calculations'!BM11*(1+'Select Headcount Changes'!U16)</f>
        <v>0</v>
      </c>
      <c r="O11" s="7">
        <f>+'2015Proj'!O11*'Tuition Calculations'!BS11*(1+'Select Headcount Changes'!U16)</f>
        <v>0</v>
      </c>
      <c r="P11" s="7">
        <f t="shared" si="3"/>
        <v>0</v>
      </c>
      <c r="Q11" s="7">
        <f t="shared" si="4"/>
        <v>4066.3209600000005</v>
      </c>
      <c r="R11" s="7">
        <f t="shared" si="5"/>
        <v>77260.098240000007</v>
      </c>
      <c r="T11" s="5">
        <v>1</v>
      </c>
      <c r="U11" s="5">
        <v>0</v>
      </c>
      <c r="V11" s="5">
        <v>0</v>
      </c>
      <c r="W11" s="5">
        <f t="shared" si="6"/>
        <v>77260.098240000007</v>
      </c>
      <c r="X11" s="5">
        <f t="shared" si="0"/>
        <v>0</v>
      </c>
      <c r="Y11" s="5">
        <f t="shared" si="0"/>
        <v>0</v>
      </c>
      <c r="Z11" s="7">
        <f>+'2015Proj'!Z11*'Tuition Calculations'!BY11*(1+'Select Headcount Changes'!U16)</f>
        <v>2614</v>
      </c>
      <c r="AA11" s="7">
        <f>+'2015Proj'!AA11*'Tuition Calculations'!BZ11*(1+'Select Headcount Changes'!V16)</f>
        <v>2696.0292887029291</v>
      </c>
      <c r="AB11" s="7">
        <f>+'2015Proj'!AB11*'Tuition Calculations'!CF11*(1+'Select Headcount Changes'!V16)</f>
        <v>107.84117154811717</v>
      </c>
      <c r="AC11" s="7">
        <f t="shared" si="7"/>
        <v>4.3136468619246875</v>
      </c>
      <c r="AD11" s="7">
        <f>+'2015Proj'!AD11*'Tuition Calculations'!BZ11*(1+'Select Headcount Changes'!V16)</f>
        <v>0</v>
      </c>
      <c r="AE11" s="7">
        <f>+'2015Proj'!AE11*'Tuition Calculations'!CF11*(1+'Select Headcount Changes'!V16)</f>
        <v>0</v>
      </c>
      <c r="AF11" s="7">
        <f>+'2015Proj'!AF11*'Tuition Calculations'!CL11*(1+'Select Headcount Changes'!V16)</f>
        <v>0</v>
      </c>
      <c r="AG11" s="7">
        <f t="shared" si="8"/>
        <v>0</v>
      </c>
      <c r="AH11" s="7">
        <f t="shared" si="9"/>
        <v>134.58578209205024</v>
      </c>
      <c r="AI11" s="7">
        <f t="shared" si="10"/>
        <v>2557.1298597489545</v>
      </c>
      <c r="AJ11" s="5">
        <v>1</v>
      </c>
      <c r="AK11" s="5">
        <v>0</v>
      </c>
      <c r="AL11" s="5">
        <v>0</v>
      </c>
      <c r="AM11" s="5">
        <f t="shared" si="11"/>
        <v>134.58578209205024</v>
      </c>
      <c r="AN11" s="5">
        <f t="shared" si="12"/>
        <v>0</v>
      </c>
      <c r="AO11" s="5">
        <f t="shared" si="13"/>
        <v>0</v>
      </c>
      <c r="AP11" s="5">
        <f t="shared" si="1"/>
        <v>134.58578209205024</v>
      </c>
    </row>
    <row r="12" spans="1:42" ht="18" customHeight="1" x14ac:dyDescent="0.25">
      <c r="A12" s="2" t="s">
        <v>9</v>
      </c>
      <c r="B12" s="2" t="s">
        <v>10</v>
      </c>
      <c r="C12" s="2" t="s">
        <v>24</v>
      </c>
      <c r="D12" s="2" t="s">
        <v>21</v>
      </c>
      <c r="E12" s="2" t="s">
        <v>25</v>
      </c>
      <c r="F12" s="2" t="s">
        <v>19</v>
      </c>
      <c r="G12" s="2" t="s">
        <v>26</v>
      </c>
      <c r="H12" s="2" t="s">
        <v>15</v>
      </c>
      <c r="I12" s="2" t="s">
        <v>16</v>
      </c>
      <c r="J12" s="7">
        <f>+'2015Proj'!J12*'Tuition Calculations'!BG12*(1+'Select Headcount Changes'!U17)</f>
        <v>60082.21</v>
      </c>
      <c r="K12" s="7">
        <f>+'2015Proj'!K12*'Tuition Calculations'!BM12*(1+'Select Headcount Changes'!U17)</f>
        <v>33889.040000000001</v>
      </c>
      <c r="L12" s="7">
        <f t="shared" si="2"/>
        <v>1355.5616</v>
      </c>
      <c r="M12" s="7">
        <f>+'2015Proj'!M12*'Tuition Calculations'!BG12*(1+'Select Headcount Changes'!U17)</f>
        <v>0</v>
      </c>
      <c r="N12" s="7">
        <f>+'2015Proj'!N12*'Tuition Calculations'!BM12*(1+'Select Headcount Changes'!U17)</f>
        <v>0</v>
      </c>
      <c r="O12" s="7">
        <f>+'2015Proj'!O12*'Tuition Calculations'!BS12*(1+'Select Headcount Changes'!U17)</f>
        <v>0</v>
      </c>
      <c r="P12" s="7">
        <f t="shared" si="3"/>
        <v>0</v>
      </c>
      <c r="Q12" s="7">
        <f t="shared" si="4"/>
        <v>2936.3324200000002</v>
      </c>
      <c r="R12" s="7">
        <f t="shared" si="5"/>
        <v>55790.315979999999</v>
      </c>
      <c r="T12" s="5">
        <v>1</v>
      </c>
      <c r="U12" s="5">
        <v>0</v>
      </c>
      <c r="V12" s="5">
        <v>0</v>
      </c>
      <c r="W12" s="5">
        <f t="shared" si="6"/>
        <v>55790.315979999999</v>
      </c>
      <c r="X12" s="5">
        <f t="shared" si="0"/>
        <v>0</v>
      </c>
      <c r="Y12" s="5">
        <f t="shared" si="0"/>
        <v>0</v>
      </c>
      <c r="Z12" s="7">
        <f>+'2015Proj'!Z12*'Tuition Calculations'!BY12*(1+'Select Headcount Changes'!U17)</f>
        <v>2180.7600000000002</v>
      </c>
      <c r="AA12" s="7">
        <f>+'2015Proj'!AA12*'Tuition Calculations'!BZ12*(1+'Select Headcount Changes'!V17)</f>
        <v>1049.8900000000001</v>
      </c>
      <c r="AB12" s="7">
        <f>+'2015Proj'!AB12*'Tuition Calculations'!CF12*(1+'Select Headcount Changes'!V17)</f>
        <v>43.313453556485364</v>
      </c>
      <c r="AC12" s="7">
        <f t="shared" si="7"/>
        <v>1.7325381422594146</v>
      </c>
      <c r="AD12" s="7">
        <f>+'2015Proj'!AD12*'Tuition Calculations'!BZ12*(1+'Select Headcount Changes'!V17)</f>
        <v>0</v>
      </c>
      <c r="AE12" s="7">
        <f>+'2015Proj'!AE12*'Tuition Calculations'!CF12*(1+'Select Headcount Changes'!V17)</f>
        <v>0</v>
      </c>
      <c r="AF12" s="7">
        <f>+'2015Proj'!AF12*'Tuition Calculations'!CL12*(1+'Select Headcount Changes'!V17)</f>
        <v>0</v>
      </c>
      <c r="AG12" s="7">
        <f t="shared" si="8"/>
        <v>0</v>
      </c>
      <c r="AH12" s="7">
        <f t="shared" si="9"/>
        <v>52.40787309288703</v>
      </c>
      <c r="AI12" s="7">
        <f t="shared" si="10"/>
        <v>995.74958876485357</v>
      </c>
      <c r="AJ12" s="5">
        <v>1</v>
      </c>
      <c r="AK12" s="5">
        <v>0</v>
      </c>
      <c r="AL12" s="5">
        <v>0</v>
      </c>
      <c r="AM12" s="5">
        <f t="shared" si="11"/>
        <v>52.40787309288703</v>
      </c>
      <c r="AN12" s="5">
        <f t="shared" si="12"/>
        <v>0</v>
      </c>
      <c r="AO12" s="5">
        <f t="shared" si="13"/>
        <v>0</v>
      </c>
      <c r="AP12" s="5">
        <f t="shared" si="1"/>
        <v>52.40787309288703</v>
      </c>
    </row>
    <row r="13" spans="1:42" ht="18" customHeight="1" x14ac:dyDescent="0.25">
      <c r="A13" s="2" t="s">
        <v>9</v>
      </c>
      <c r="B13" s="2" t="s">
        <v>10</v>
      </c>
      <c r="C13" s="2" t="s">
        <v>24</v>
      </c>
      <c r="D13" s="2" t="s">
        <v>21</v>
      </c>
      <c r="E13" s="2" t="s">
        <v>25</v>
      </c>
      <c r="F13" s="2" t="s">
        <v>27</v>
      </c>
      <c r="G13" s="2" t="s">
        <v>25</v>
      </c>
      <c r="H13" s="2" t="s">
        <v>13</v>
      </c>
      <c r="I13" s="2" t="s">
        <v>14</v>
      </c>
      <c r="J13" s="7">
        <f>+'2015Proj'!J13*'Tuition Calculations'!BG13*(1+'Select Headcount Changes'!U18)</f>
        <v>3966312.1999999899</v>
      </c>
      <c r="K13" s="7">
        <f>+'2015Proj'!K13*'Tuition Calculations'!BM13*(1+'Select Headcount Changes'!U18)</f>
        <v>3966312.1999999899</v>
      </c>
      <c r="L13" s="7">
        <f t="shared" si="2"/>
        <v>158652.4879999996</v>
      </c>
      <c r="M13" s="7">
        <f>+'2015Proj'!M13*'Tuition Calculations'!BG13*(1+'Select Headcount Changes'!U18)</f>
        <v>0</v>
      </c>
      <c r="N13" s="7">
        <f>+'2015Proj'!N13*'Tuition Calculations'!BM13*(1+'Select Headcount Changes'!U18)</f>
        <v>752248.19518054009</v>
      </c>
      <c r="O13" s="7">
        <f>+'2015Proj'!O13*'Tuition Calculations'!BS13*(1+'Select Headcount Changes'!U18)</f>
        <v>0</v>
      </c>
      <c r="P13" s="7">
        <f t="shared" si="3"/>
        <v>752248.19518054009</v>
      </c>
      <c r="Q13" s="7">
        <f t="shared" si="4"/>
        <v>152770.57584097254</v>
      </c>
      <c r="R13" s="7">
        <f t="shared" si="5"/>
        <v>2902640.9409784782</v>
      </c>
      <c r="T13" s="5">
        <v>1</v>
      </c>
      <c r="U13" s="5">
        <v>0</v>
      </c>
      <c r="V13" s="5">
        <v>0</v>
      </c>
      <c r="W13" s="5">
        <f t="shared" si="6"/>
        <v>2902640.9409784782</v>
      </c>
      <c r="X13" s="5">
        <f t="shared" si="0"/>
        <v>0</v>
      </c>
      <c r="Y13" s="5">
        <f t="shared" si="0"/>
        <v>0</v>
      </c>
      <c r="Z13" s="7">
        <f>+'2015Proj'!Z13*'Tuition Calculations'!BY13*(1+'Select Headcount Changes'!U18)</f>
        <v>122504.16</v>
      </c>
      <c r="AA13" s="7">
        <f>+'2015Proj'!AA13*'Tuition Calculations'!BZ13*(1+'Select Headcount Changes'!V18)</f>
        <v>126348.4328033473</v>
      </c>
      <c r="AB13" s="7">
        <f>+'2015Proj'!AB13*'Tuition Calculations'!CF13*(1+'Select Headcount Changes'!V18)</f>
        <v>5053.9373121338922</v>
      </c>
      <c r="AC13" s="7">
        <f t="shared" si="7"/>
        <v>202.1574924853557</v>
      </c>
      <c r="AD13" s="7">
        <f>+'2015Proj'!AD13*'Tuition Calculations'!BZ13*(1+'Select Headcount Changes'!V18)</f>
        <v>501.49177472421138</v>
      </c>
      <c r="AE13" s="7">
        <f>+'2015Proj'!AE13*'Tuition Calculations'!CF13*(1+'Select Headcount Changes'!V18)</f>
        <v>0</v>
      </c>
      <c r="AF13" s="7">
        <f>+'2015Proj'!AF13*'Tuition Calculations'!CL13*(1+'Select Headcount Changes'!V18)</f>
        <v>0</v>
      </c>
      <c r="AG13" s="7">
        <f t="shared" si="8"/>
        <v>501.49177472421138</v>
      </c>
      <c r="AH13" s="7">
        <f t="shared" si="9"/>
        <v>6282.2391768068874</v>
      </c>
      <c r="AI13" s="7">
        <f t="shared" si="10"/>
        <v>119362.54435933084</v>
      </c>
      <c r="AJ13" s="5">
        <v>1</v>
      </c>
      <c r="AK13" s="5">
        <v>0</v>
      </c>
      <c r="AL13" s="5">
        <v>0</v>
      </c>
      <c r="AM13" s="5">
        <f t="shared" si="11"/>
        <v>6282.2391768068874</v>
      </c>
      <c r="AN13" s="5">
        <f t="shared" si="12"/>
        <v>0</v>
      </c>
      <c r="AO13" s="5">
        <f t="shared" si="13"/>
        <v>0</v>
      </c>
      <c r="AP13" s="5">
        <f t="shared" si="1"/>
        <v>6282.2391768068874</v>
      </c>
    </row>
    <row r="14" spans="1:42" ht="18" customHeight="1" x14ac:dyDescent="0.25">
      <c r="A14" s="2" t="s">
        <v>9</v>
      </c>
      <c r="B14" s="2" t="s">
        <v>10</v>
      </c>
      <c r="C14" s="2" t="s">
        <v>24</v>
      </c>
      <c r="D14" s="2" t="s">
        <v>21</v>
      </c>
      <c r="E14" s="2" t="s">
        <v>25</v>
      </c>
      <c r="F14" s="2" t="s">
        <v>27</v>
      </c>
      <c r="G14" s="2" t="s">
        <v>25</v>
      </c>
      <c r="H14" s="2" t="s">
        <v>15</v>
      </c>
      <c r="I14" s="2" t="s">
        <v>16</v>
      </c>
      <c r="J14" s="7">
        <f>+'2015Proj'!J14*'Tuition Calculations'!BG14*(1+'Select Headcount Changes'!U19)</f>
        <v>19765986.34</v>
      </c>
      <c r="K14" s="7">
        <f>+'2015Proj'!K14*'Tuition Calculations'!BM14*(1+'Select Headcount Changes'!U19)</f>
        <v>11148868.369999999</v>
      </c>
      <c r="L14" s="7">
        <f t="shared" si="2"/>
        <v>445954.73479999998</v>
      </c>
      <c r="M14" s="7">
        <f>+'2015Proj'!M14*'Tuition Calculations'!BG14*(1+'Select Headcount Changes'!U19)</f>
        <v>299057.17516276595</v>
      </c>
      <c r="N14" s="7">
        <f>+'2015Proj'!N14*'Tuition Calculations'!BM14*(1+'Select Headcount Changes'!U19)</f>
        <v>2446284.95211122</v>
      </c>
      <c r="O14" s="7">
        <f>+'2015Proj'!O14*'Tuition Calculations'!BS14*(1+'Select Headcount Changes'!U19)</f>
        <v>7567706.1291576996</v>
      </c>
      <c r="P14" s="7">
        <f t="shared" si="3"/>
        <v>10313048.256431686</v>
      </c>
      <c r="Q14" s="7">
        <f t="shared" si="4"/>
        <v>450349.16743841575</v>
      </c>
      <c r="R14" s="7">
        <f t="shared" si="5"/>
        <v>8556634.1813298985</v>
      </c>
      <c r="T14" s="5">
        <v>1</v>
      </c>
      <c r="U14" s="5">
        <v>0</v>
      </c>
      <c r="V14" s="5">
        <v>0</v>
      </c>
      <c r="W14" s="5">
        <f t="shared" si="6"/>
        <v>8556634.1813298985</v>
      </c>
      <c r="X14" s="5">
        <f t="shared" si="0"/>
        <v>0</v>
      </c>
      <c r="Y14" s="5">
        <f t="shared" si="0"/>
        <v>0</v>
      </c>
      <c r="Z14" s="7">
        <f>+'2015Proj'!Z14*'Tuition Calculations'!BY14*(1+'Select Headcount Changes'!U19)</f>
        <v>716900.61</v>
      </c>
      <c r="AA14" s="7">
        <f>+'2015Proj'!AA14*'Tuition Calculations'!BZ14*(1+'Select Headcount Changes'!V19)</f>
        <v>344421.55999999901</v>
      </c>
      <c r="AB14" s="7">
        <f>+'2015Proj'!AB14*'Tuition Calculations'!CF14*(1+'Select Headcount Changes'!V19)</f>
        <v>14209.190717991592</v>
      </c>
      <c r="AC14" s="7">
        <f t="shared" si="7"/>
        <v>568.36762871966368</v>
      </c>
      <c r="AD14" s="7">
        <f>+'2015Proj'!AD14*'Tuition Calculations'!BZ14*(1+'Select Headcount Changes'!V19)</f>
        <v>0</v>
      </c>
      <c r="AE14" s="7">
        <f>+'2015Proj'!AE14*'Tuition Calculations'!CF14*(1+'Select Headcount Changes'!V19)</f>
        <v>337401.96579360543</v>
      </c>
      <c r="AF14" s="7">
        <f>+'2015Proj'!AF14*'Tuition Calculations'!CL14*(1+'Select Headcount Changes'!V19)</f>
        <v>328176.82361929718</v>
      </c>
      <c r="AG14" s="7">
        <f t="shared" si="8"/>
        <v>665578.78941290267</v>
      </c>
      <c r="AH14" s="7">
        <f t="shared" si="9"/>
        <v>-16086.279852081167</v>
      </c>
      <c r="AI14" s="7">
        <f t="shared" si="10"/>
        <v>-305639.31718954217</v>
      </c>
      <c r="AJ14" s="5">
        <v>1</v>
      </c>
      <c r="AK14" s="5">
        <v>0</v>
      </c>
      <c r="AL14" s="5">
        <v>0</v>
      </c>
      <c r="AM14" s="5">
        <f t="shared" si="11"/>
        <v>-16086.279852081167</v>
      </c>
      <c r="AN14" s="5">
        <f t="shared" si="12"/>
        <v>0</v>
      </c>
      <c r="AO14" s="5">
        <f t="shared" si="13"/>
        <v>0</v>
      </c>
      <c r="AP14" s="5">
        <f t="shared" si="1"/>
        <v>-16086.279852081167</v>
      </c>
    </row>
    <row r="15" spans="1:42" ht="18" customHeight="1" x14ac:dyDescent="0.25">
      <c r="A15" s="2" t="s">
        <v>9</v>
      </c>
      <c r="B15" s="2" t="s">
        <v>10</v>
      </c>
      <c r="C15" s="2" t="s">
        <v>28</v>
      </c>
      <c r="D15" s="2" t="s">
        <v>27</v>
      </c>
      <c r="E15" s="2" t="s">
        <v>29</v>
      </c>
      <c r="F15" s="2" t="s">
        <v>30</v>
      </c>
      <c r="G15" s="2" t="s">
        <v>31</v>
      </c>
      <c r="H15" s="2" t="s">
        <v>13</v>
      </c>
      <c r="I15" s="2" t="s">
        <v>14</v>
      </c>
      <c r="J15" s="7">
        <f>+'2015Proj'!J15*'Tuition Calculations'!BG15*(1+'Select Headcount Changes'!U20)</f>
        <v>2769391.9789633742</v>
      </c>
      <c r="K15" s="7">
        <f>+'2015Proj'!K15*'Tuition Calculations'!BM15*(1+'Select Headcount Changes'!U20)</f>
        <v>2769391.9789633742</v>
      </c>
      <c r="L15" s="7">
        <f t="shared" si="2"/>
        <v>110775.67915853497</v>
      </c>
      <c r="M15" s="7">
        <f>+'2015Proj'!M15*'Tuition Calculations'!BG15*(1+'Select Headcount Changes'!U20)</f>
        <v>0</v>
      </c>
      <c r="N15" s="7">
        <f>+'2015Proj'!N15*'Tuition Calculations'!BM15*(1+'Select Headcount Changes'!U20)</f>
        <v>535201.29055841826</v>
      </c>
      <c r="O15" s="7">
        <f>+'2015Proj'!O15*'Tuition Calculations'!BS15*(1+'Select Headcount Changes'!U20)</f>
        <v>0</v>
      </c>
      <c r="P15" s="7">
        <f t="shared" si="3"/>
        <v>535201.29055841826</v>
      </c>
      <c r="Q15" s="7">
        <f t="shared" si="4"/>
        <v>106170.75046232106</v>
      </c>
      <c r="R15" s="7">
        <f t="shared" si="5"/>
        <v>2017244.2587840999</v>
      </c>
      <c r="T15" s="5">
        <v>1</v>
      </c>
      <c r="U15" s="5">
        <v>0</v>
      </c>
      <c r="V15" s="5">
        <v>0</v>
      </c>
      <c r="W15" s="5">
        <f t="shared" si="6"/>
        <v>2017244.2587840999</v>
      </c>
      <c r="X15" s="5">
        <f t="shared" si="0"/>
        <v>0</v>
      </c>
      <c r="Y15" s="5">
        <f t="shared" si="0"/>
        <v>0</v>
      </c>
      <c r="Z15" s="7">
        <f>+'2015Proj'!Z15*'Tuition Calculations'!BY15*(1+'Select Headcount Changes'!U20)</f>
        <v>85676.890384615283</v>
      </c>
      <c r="AA15" s="7">
        <f>+'2015Proj'!AA15*'Tuition Calculations'!BZ15*(1+'Select Headcount Changes'!V20)</f>
        <v>85604.609128630604</v>
      </c>
      <c r="AB15" s="7">
        <f>+'2015Proj'!AB15*'Tuition Calculations'!CF15*(1+'Select Headcount Changes'!V20)</f>
        <v>3424.1843651452236</v>
      </c>
      <c r="AC15" s="7">
        <f t="shared" si="7"/>
        <v>136.96737460580894</v>
      </c>
      <c r="AD15" s="7">
        <f>+'2015Proj'!AD15*'Tuition Calculations'!BZ15*(1+'Select Headcount Changes'!V20)</f>
        <v>0</v>
      </c>
      <c r="AE15" s="7">
        <f>+'2015Proj'!AE15*'Tuition Calculations'!CF15*(1+'Select Headcount Changes'!V20)</f>
        <v>0</v>
      </c>
      <c r="AF15" s="7">
        <f>+'2015Proj'!AF15*'Tuition Calculations'!CL15*(1+'Select Headcount Changes'!V20)</f>
        <v>0</v>
      </c>
      <c r="AG15" s="7">
        <f t="shared" si="8"/>
        <v>0</v>
      </c>
      <c r="AH15" s="7">
        <f t="shared" si="9"/>
        <v>4273.3820877012395</v>
      </c>
      <c r="AI15" s="7">
        <f t="shared" si="10"/>
        <v>81194.25966632356</v>
      </c>
      <c r="AJ15" s="5">
        <v>1</v>
      </c>
      <c r="AK15" s="5">
        <v>0</v>
      </c>
      <c r="AL15" s="5">
        <v>0</v>
      </c>
      <c r="AM15" s="5">
        <f t="shared" si="11"/>
        <v>4273.3820877012395</v>
      </c>
      <c r="AN15" s="5">
        <f t="shared" si="12"/>
        <v>0</v>
      </c>
      <c r="AO15" s="5">
        <f t="shared" si="13"/>
        <v>0</v>
      </c>
      <c r="AP15" s="5">
        <f t="shared" si="1"/>
        <v>4273.3820877012395</v>
      </c>
    </row>
    <row r="16" spans="1:42" ht="18" customHeight="1" x14ac:dyDescent="0.25">
      <c r="A16" s="2" t="s">
        <v>9</v>
      </c>
      <c r="B16" s="2" t="s">
        <v>10</v>
      </c>
      <c r="C16" s="2" t="s">
        <v>28</v>
      </c>
      <c r="D16" s="2" t="s">
        <v>27</v>
      </c>
      <c r="E16" s="2" t="s">
        <v>29</v>
      </c>
      <c r="F16" s="2" t="s">
        <v>30</v>
      </c>
      <c r="G16" s="2" t="s">
        <v>31</v>
      </c>
      <c r="H16" s="2" t="s">
        <v>15</v>
      </c>
      <c r="I16" s="2" t="s">
        <v>16</v>
      </c>
      <c r="J16" s="7">
        <f>+'2015Proj'!J16*'Tuition Calculations'!BG16*(1+'Select Headcount Changes'!U21)</f>
        <v>7731844.4467557613</v>
      </c>
      <c r="K16" s="7">
        <f>+'2015Proj'!K16*'Tuition Calculations'!BM16*(1+'Select Headcount Changes'!U21)</f>
        <v>4353481.1967605446</v>
      </c>
      <c r="L16" s="7">
        <f t="shared" si="2"/>
        <v>174139.24787042179</v>
      </c>
      <c r="M16" s="7">
        <f>+'2015Proj'!M16*'Tuition Calculations'!BG16*(1+'Select Headcount Changes'!U21)</f>
        <v>186909.39847415325</v>
      </c>
      <c r="N16" s="7">
        <f>+'2015Proj'!N16*'Tuition Calculations'!BM16*(1+'Select Headcount Changes'!U21)</f>
        <v>795143.38213213882</v>
      </c>
      <c r="O16" s="7">
        <f>+'2015Proj'!O16*'Tuition Calculations'!BS16*(1+'Select Headcount Changes'!U21)</f>
        <v>2916609.683192357</v>
      </c>
      <c r="P16" s="7">
        <f t="shared" si="3"/>
        <v>3898662.4637986491</v>
      </c>
      <c r="Q16" s="7">
        <f t="shared" si="4"/>
        <v>182952.13675433453</v>
      </c>
      <c r="R16" s="7">
        <f t="shared" si="5"/>
        <v>3476090.5983323557</v>
      </c>
      <c r="T16" s="5">
        <v>1</v>
      </c>
      <c r="U16" s="5">
        <v>0</v>
      </c>
      <c r="V16" s="5">
        <v>0</v>
      </c>
      <c r="W16" s="5">
        <f t="shared" si="6"/>
        <v>3476090.5983323557</v>
      </c>
      <c r="X16" s="5">
        <f t="shared" si="0"/>
        <v>0</v>
      </c>
      <c r="Y16" s="5">
        <f t="shared" si="0"/>
        <v>0</v>
      </c>
      <c r="Z16" s="7">
        <f>+'2015Proj'!Z16*'Tuition Calculations'!BY16*(1+'Select Headcount Changes'!U21)</f>
        <v>280509.08558521565</v>
      </c>
      <c r="AA16" s="7">
        <f>+'2015Proj'!AA16*'Tuition Calculations'!BZ16*(1+'Select Headcount Changes'!V21)</f>
        <v>134655.94561752988</v>
      </c>
      <c r="AB16" s="7">
        <f>+'2015Proj'!AB16*'Tuition Calculations'!CF16*(1+'Select Headcount Changes'!V21)</f>
        <v>5381.8716680497919</v>
      </c>
      <c r="AC16" s="7">
        <f t="shared" si="7"/>
        <v>215.27486672199169</v>
      </c>
      <c r="AD16" s="7">
        <f>+'2015Proj'!AD16*'Tuition Calculations'!BZ16*(1+'Select Headcount Changes'!V21)</f>
        <v>23.527936594466883</v>
      </c>
      <c r="AE16" s="7">
        <f>+'2015Proj'!AE16*'Tuition Calculations'!CF16*(1+'Select Headcount Changes'!V21)</f>
        <v>125598.51642881545</v>
      </c>
      <c r="AF16" s="7">
        <f>+'2015Proj'!AF16*'Tuition Calculations'!CL16*(1+'Select Headcount Changes'!V21)</f>
        <v>132597.65953322497</v>
      </c>
      <c r="AG16" s="7">
        <f t="shared" si="8"/>
        <v>258219.70389863488</v>
      </c>
      <c r="AH16" s="7">
        <f t="shared" si="9"/>
        <v>-6188.9516573913497</v>
      </c>
      <c r="AI16" s="7">
        <f t="shared" si="10"/>
        <v>-117590.08149043564</v>
      </c>
      <c r="AJ16" s="5">
        <v>1</v>
      </c>
      <c r="AK16" s="5">
        <v>0</v>
      </c>
      <c r="AL16" s="5">
        <v>0</v>
      </c>
      <c r="AM16" s="5">
        <f t="shared" si="11"/>
        <v>-6188.9516573913497</v>
      </c>
      <c r="AN16" s="5">
        <f t="shared" si="12"/>
        <v>0</v>
      </c>
      <c r="AO16" s="5">
        <f t="shared" si="13"/>
        <v>0</v>
      </c>
      <c r="AP16" s="5">
        <f t="shared" si="1"/>
        <v>-6188.9516573913497</v>
      </c>
    </row>
    <row r="17" spans="1:42" ht="18" customHeight="1" x14ac:dyDescent="0.25">
      <c r="A17" s="2" t="s">
        <v>9</v>
      </c>
      <c r="B17" s="2" t="s">
        <v>10</v>
      </c>
      <c r="C17" s="2" t="s">
        <v>32</v>
      </c>
      <c r="D17" s="2" t="s">
        <v>24</v>
      </c>
      <c r="E17" s="2" t="s">
        <v>33</v>
      </c>
      <c r="F17" s="2" t="s">
        <v>34</v>
      </c>
      <c r="G17" s="2" t="s">
        <v>35</v>
      </c>
      <c r="H17" s="2" t="s">
        <v>13</v>
      </c>
      <c r="I17" s="2" t="s">
        <v>14</v>
      </c>
      <c r="J17" s="7">
        <f>+'2015Proj'!J17*'Tuition Calculations'!BG17*(1+'Select Headcount Changes'!U22)</f>
        <v>4019643.2462890493</v>
      </c>
      <c r="K17" s="7">
        <f>+'2015Proj'!K17*'Tuition Calculations'!BM17*(1+'Select Headcount Changes'!U22)</f>
        <v>4019643.2462890493</v>
      </c>
      <c r="L17" s="7">
        <f t="shared" si="2"/>
        <v>160785.72985156198</v>
      </c>
      <c r="M17" s="7">
        <f>+'2015Proj'!M17*'Tuition Calculations'!BG17*(1+'Select Headcount Changes'!U22)</f>
        <v>0</v>
      </c>
      <c r="N17" s="7">
        <f>+'2015Proj'!N17*'Tuition Calculations'!BM17*(1+'Select Headcount Changes'!U22)</f>
        <v>232375.14529258438</v>
      </c>
      <c r="O17" s="7">
        <f>+'2015Proj'!O17*'Tuition Calculations'!BS17*(1+'Select Headcount Changes'!U22)</f>
        <v>0</v>
      </c>
      <c r="P17" s="7">
        <f t="shared" si="3"/>
        <v>232375.14529258438</v>
      </c>
      <c r="Q17" s="7">
        <f t="shared" si="4"/>
        <v>181324.11855724515</v>
      </c>
      <c r="R17" s="7">
        <f t="shared" si="5"/>
        <v>3445158.2525876579</v>
      </c>
      <c r="T17" s="5">
        <v>1</v>
      </c>
      <c r="U17" s="5">
        <v>0</v>
      </c>
      <c r="V17" s="5">
        <v>0</v>
      </c>
      <c r="W17" s="5">
        <f t="shared" si="6"/>
        <v>3445158.2525876579</v>
      </c>
      <c r="X17" s="5">
        <f t="shared" si="0"/>
        <v>0</v>
      </c>
      <c r="Y17" s="5">
        <f t="shared" si="0"/>
        <v>0</v>
      </c>
      <c r="Z17" s="7">
        <f>+'2015Proj'!Z17*'Tuition Calculations'!BY17*(1+'Select Headcount Changes'!U22)</f>
        <v>124307.87875555556</v>
      </c>
      <c r="AA17" s="7">
        <f>+'2015Proj'!AA17*'Tuition Calculations'!BZ17*(1+'Select Headcount Changes'!V22)</f>
        <v>124194.71202586207</v>
      </c>
      <c r="AB17" s="7">
        <f>+'2015Proj'!AB17*'Tuition Calculations'!CF17*(1+'Select Headcount Changes'!V22)</f>
        <v>4967.7884810344831</v>
      </c>
      <c r="AC17" s="7">
        <f t="shared" si="7"/>
        <v>198.71153924137934</v>
      </c>
      <c r="AD17" s="7">
        <f>+'2015Proj'!AD17*'Tuition Calculations'!BZ17*(1+'Select Headcount Changes'!V22)</f>
        <v>314.59050856166795</v>
      </c>
      <c r="AE17" s="7">
        <f>+'2015Proj'!AE17*'Tuition Calculations'!CF17*(1+'Select Headcount Changes'!V22)</f>
        <v>0</v>
      </c>
      <c r="AF17" s="7">
        <f>+'2015Proj'!AF17*'Tuition Calculations'!CL17*(1+'Select Headcount Changes'!V22)</f>
        <v>0</v>
      </c>
      <c r="AG17" s="7">
        <f t="shared" si="8"/>
        <v>314.59050856166795</v>
      </c>
      <c r="AH17" s="7">
        <f t="shared" si="9"/>
        <v>6184.0704989029509</v>
      </c>
      <c r="AI17" s="7">
        <f t="shared" si="10"/>
        <v>117497.33947915607</v>
      </c>
      <c r="AJ17" s="5">
        <v>1</v>
      </c>
      <c r="AK17" s="5">
        <v>0</v>
      </c>
      <c r="AL17" s="5">
        <v>0</v>
      </c>
      <c r="AM17" s="5">
        <f t="shared" si="11"/>
        <v>6184.0704989029509</v>
      </c>
      <c r="AN17" s="5">
        <f t="shared" si="12"/>
        <v>0</v>
      </c>
      <c r="AO17" s="5">
        <f t="shared" si="13"/>
        <v>0</v>
      </c>
      <c r="AP17" s="5">
        <f t="shared" si="1"/>
        <v>6184.0704989029509</v>
      </c>
    </row>
    <row r="18" spans="1:42" ht="18" customHeight="1" x14ac:dyDescent="0.25">
      <c r="A18" s="2" t="s">
        <v>9</v>
      </c>
      <c r="B18" s="2" t="s">
        <v>10</v>
      </c>
      <c r="C18" s="2" t="s">
        <v>32</v>
      </c>
      <c r="D18" s="2" t="s">
        <v>24</v>
      </c>
      <c r="E18" s="2" t="s">
        <v>33</v>
      </c>
      <c r="F18" s="2" t="s">
        <v>34</v>
      </c>
      <c r="G18" s="2" t="s">
        <v>35</v>
      </c>
      <c r="H18" s="2" t="s">
        <v>15</v>
      </c>
      <c r="I18" s="2" t="s">
        <v>16</v>
      </c>
      <c r="J18" s="7">
        <f>+'2015Proj'!J18*'Tuition Calculations'!BG18*(1+'Select Headcount Changes'!U23)</f>
        <v>1801430.0367345421</v>
      </c>
      <c r="K18" s="7">
        <f>+'2015Proj'!K18*'Tuition Calculations'!BM18*(1+'Select Headcount Changes'!U23)</f>
        <v>976799.32901888096</v>
      </c>
      <c r="L18" s="7">
        <f t="shared" si="2"/>
        <v>39071.973160755238</v>
      </c>
      <c r="M18" s="7">
        <f>+'2015Proj'!M18*'Tuition Calculations'!BG18*(1+'Select Headcount Changes'!U23)</f>
        <v>37381.678982428566</v>
      </c>
      <c r="N18" s="7">
        <f>+'2015Proj'!N18*'Tuition Calculations'!BM18*(1+'Select Headcount Changes'!U23)</f>
        <v>132601.26730975337</v>
      </c>
      <c r="O18" s="7">
        <f>+'2015Proj'!O18*'Tuition Calculations'!BS18*(1+'Select Headcount Changes'!U23)</f>
        <v>313077.9934152473</v>
      </c>
      <c r="P18" s="7">
        <f t="shared" si="3"/>
        <v>483060.93970742926</v>
      </c>
      <c r="Q18" s="7">
        <f t="shared" si="4"/>
        <v>63964.856193317893</v>
      </c>
      <c r="R18" s="7">
        <f t="shared" si="5"/>
        <v>1215332.26767304</v>
      </c>
      <c r="T18" s="5">
        <v>1</v>
      </c>
      <c r="U18" s="5">
        <v>0</v>
      </c>
      <c r="V18" s="5">
        <v>0</v>
      </c>
      <c r="W18" s="5">
        <f t="shared" si="6"/>
        <v>1215332.26767304</v>
      </c>
      <c r="X18" s="5">
        <f t="shared" si="0"/>
        <v>0</v>
      </c>
      <c r="Y18" s="5">
        <f t="shared" si="0"/>
        <v>0</v>
      </c>
      <c r="Z18" s="7">
        <f>+'2015Proj'!Z18*'Tuition Calculations'!BY18*(1+'Select Headcount Changes'!U23)</f>
        <v>65124.068295687888</v>
      </c>
      <c r="AA18" s="7">
        <f>+'2015Proj'!AA18*'Tuition Calculations'!BZ18*(1+'Select Headcount Changes'!V23)</f>
        <v>30057.792968127487</v>
      </c>
      <c r="AB18" s="7">
        <f>+'2015Proj'!AB18*'Tuition Calculations'!CF18*(1+'Select Headcount Changes'!V23)</f>
        <v>1202.6525327586207</v>
      </c>
      <c r="AC18" s="7">
        <f t="shared" si="7"/>
        <v>48.106101310344833</v>
      </c>
      <c r="AD18" s="7">
        <f>+'2015Proj'!AD18*'Tuition Calculations'!BZ18*(1+'Select Headcount Changes'!V23)</f>
        <v>0</v>
      </c>
      <c r="AE18" s="7">
        <f>+'2015Proj'!AE18*'Tuition Calculations'!CF18*(1+'Select Headcount Changes'!V23)</f>
        <v>13295.981162489305</v>
      </c>
      <c r="AF18" s="7">
        <f>+'2015Proj'!AF18*'Tuition Calculations'!CL18*(1+'Select Headcount Changes'!V23)</f>
        <v>14643.137844262701</v>
      </c>
      <c r="AG18" s="7">
        <f t="shared" si="8"/>
        <v>27939.119006752007</v>
      </c>
      <c r="AH18" s="7">
        <f t="shared" si="9"/>
        <v>103.52839300325668</v>
      </c>
      <c r="AI18" s="7">
        <f t="shared" si="10"/>
        <v>1967.0394670618768</v>
      </c>
      <c r="AJ18" s="5">
        <v>1</v>
      </c>
      <c r="AK18" s="5">
        <v>0</v>
      </c>
      <c r="AL18" s="5">
        <v>0</v>
      </c>
      <c r="AM18" s="5">
        <f t="shared" si="11"/>
        <v>103.52839300325668</v>
      </c>
      <c r="AN18" s="5">
        <f t="shared" si="12"/>
        <v>0</v>
      </c>
      <c r="AO18" s="5">
        <f t="shared" si="13"/>
        <v>0</v>
      </c>
      <c r="AP18" s="5">
        <f t="shared" si="1"/>
        <v>103.52839300325668</v>
      </c>
    </row>
    <row r="19" spans="1:42" ht="18" customHeight="1" x14ac:dyDescent="0.25">
      <c r="A19" s="2" t="s">
        <v>9</v>
      </c>
      <c r="B19" s="2" t="s">
        <v>10</v>
      </c>
      <c r="C19" s="2" t="s">
        <v>32</v>
      </c>
      <c r="D19" s="2" t="s">
        <v>24</v>
      </c>
      <c r="E19" s="2" t="s">
        <v>33</v>
      </c>
      <c r="F19" s="2" t="s">
        <v>36</v>
      </c>
      <c r="G19" s="2" t="s">
        <v>37</v>
      </c>
      <c r="H19" s="2" t="s">
        <v>13</v>
      </c>
      <c r="I19" s="2" t="s">
        <v>14</v>
      </c>
      <c r="J19" s="7">
        <f>+'2015Proj'!J19*'Tuition Calculations'!BG19*(1+'Select Headcount Changes'!U24)</f>
        <v>2002677.1386419502</v>
      </c>
      <c r="K19" s="7">
        <f>+'2015Proj'!K19*'Tuition Calculations'!BM19*(1+'Select Headcount Changes'!U24)</f>
        <v>2002677.1386419502</v>
      </c>
      <c r="L19" s="7">
        <f t="shared" si="2"/>
        <v>80107.085545678012</v>
      </c>
      <c r="M19" s="7">
        <f>+'2015Proj'!M19*'Tuition Calculations'!BG19*(1+'Select Headcount Changes'!U24)</f>
        <v>0</v>
      </c>
      <c r="N19" s="7">
        <f>+'2015Proj'!N19*'Tuition Calculations'!BM19*(1+'Select Headcount Changes'!U24)</f>
        <v>501922.37419426977</v>
      </c>
      <c r="O19" s="7">
        <f>+'2015Proj'!O19*'Tuition Calculations'!BS19*(1+'Select Headcount Changes'!U24)</f>
        <v>0</v>
      </c>
      <c r="P19" s="7">
        <f t="shared" si="3"/>
        <v>501922.37419426977</v>
      </c>
      <c r="Q19" s="7">
        <f t="shared" si="4"/>
        <v>71032.383945100126</v>
      </c>
      <c r="R19" s="7">
        <f t="shared" si="5"/>
        <v>1349615.2949569025</v>
      </c>
      <c r="T19" s="5">
        <v>1</v>
      </c>
      <c r="U19" s="5">
        <v>0</v>
      </c>
      <c r="V19" s="5">
        <v>0</v>
      </c>
      <c r="W19" s="5">
        <f t="shared" si="6"/>
        <v>1349615.2949569025</v>
      </c>
      <c r="X19" s="5">
        <f t="shared" si="6"/>
        <v>0</v>
      </c>
      <c r="Y19" s="5">
        <f t="shared" si="6"/>
        <v>0</v>
      </c>
      <c r="Z19" s="7">
        <f>+'2015Proj'!Z19*'Tuition Calculations'!BY19*(1+'Select Headcount Changes'!U24)</f>
        <v>61933.101155555552</v>
      </c>
      <c r="AA19" s="7">
        <f>+'2015Proj'!AA19*'Tuition Calculations'!BZ19*(1+'Select Headcount Changes'!V24)</f>
        <v>61876.718836206892</v>
      </c>
      <c r="AB19" s="7">
        <f>+'2015Proj'!AB19*'Tuition Calculations'!CF19*(1+'Select Headcount Changes'!V24)</f>
        <v>2475.0687534482759</v>
      </c>
      <c r="AC19" s="7">
        <f t="shared" si="7"/>
        <v>99.002750137931031</v>
      </c>
      <c r="AD19" s="7">
        <f>+'2015Proj'!AD19*'Tuition Calculations'!BZ19*(1+'Select Headcount Changes'!V24)</f>
        <v>0</v>
      </c>
      <c r="AE19" s="7">
        <f>+'2015Proj'!AE19*'Tuition Calculations'!CF19*(1+'Select Headcount Changes'!V24)</f>
        <v>0</v>
      </c>
      <c r="AF19" s="7">
        <f>+'2015Proj'!AF19*'Tuition Calculations'!CL19*(1+'Select Headcount Changes'!V24)</f>
        <v>0</v>
      </c>
      <c r="AG19" s="7">
        <f t="shared" si="8"/>
        <v>0</v>
      </c>
      <c r="AH19" s="7">
        <f t="shared" si="9"/>
        <v>3088.8858043034484</v>
      </c>
      <c r="AI19" s="7">
        <f t="shared" si="10"/>
        <v>58688.830281765513</v>
      </c>
      <c r="AJ19" s="5">
        <v>1</v>
      </c>
      <c r="AK19" s="5">
        <v>0</v>
      </c>
      <c r="AL19" s="5">
        <v>0</v>
      </c>
      <c r="AM19" s="5">
        <f t="shared" si="11"/>
        <v>3088.8858043034484</v>
      </c>
      <c r="AN19" s="5">
        <f t="shared" si="12"/>
        <v>0</v>
      </c>
      <c r="AO19" s="5">
        <f t="shared" si="13"/>
        <v>0</v>
      </c>
      <c r="AP19" s="5">
        <f t="shared" si="1"/>
        <v>3088.8858043034484</v>
      </c>
    </row>
    <row r="20" spans="1:42" ht="18" customHeight="1" x14ac:dyDescent="0.25">
      <c r="A20" s="2" t="s">
        <v>9</v>
      </c>
      <c r="B20" s="2" t="s">
        <v>10</v>
      </c>
      <c r="C20" s="2" t="s">
        <v>32</v>
      </c>
      <c r="D20" s="2" t="s">
        <v>24</v>
      </c>
      <c r="E20" s="2" t="s">
        <v>33</v>
      </c>
      <c r="F20" s="2" t="s">
        <v>36</v>
      </c>
      <c r="G20" s="2" t="s">
        <v>37</v>
      </c>
      <c r="H20" s="2" t="s">
        <v>15</v>
      </c>
      <c r="I20" s="2" t="s">
        <v>16</v>
      </c>
      <c r="J20" s="7">
        <f>+'2015Proj'!J20*'Tuition Calculations'!BG20*(1+'Select Headcount Changes'!U25)</f>
        <v>2583839.0823809705</v>
      </c>
      <c r="K20" s="7">
        <f>+'2015Proj'!K20*'Tuition Calculations'!BM20*(1+'Select Headcount Changes'!U25)</f>
        <v>1401087.9213676623</v>
      </c>
      <c r="L20" s="7">
        <f t="shared" si="2"/>
        <v>56043.51685470649</v>
      </c>
      <c r="M20" s="7">
        <f>+'2015Proj'!M20*'Tuition Calculations'!BG20*(1+'Select Headcount Changes'!U25)</f>
        <v>77436.513803309601</v>
      </c>
      <c r="N20" s="7">
        <f>+'2015Proj'!N20*'Tuition Calculations'!BM20*(1+'Select Headcount Changes'!U25)</f>
        <v>482805.34806235088</v>
      </c>
      <c r="O20" s="7">
        <f>+'2015Proj'!O20*'Tuition Calculations'!BS20*(1+'Select Headcount Changes'!U25)</f>
        <v>947517.14671240957</v>
      </c>
      <c r="P20" s="7">
        <f t="shared" si="3"/>
        <v>1507759.00857807</v>
      </c>
      <c r="Q20" s="7">
        <f t="shared" si="4"/>
        <v>51001.827847409695</v>
      </c>
      <c r="R20" s="7">
        <f t="shared" si="5"/>
        <v>969034.72910078417</v>
      </c>
      <c r="T20" s="5">
        <v>1</v>
      </c>
      <c r="U20" s="5">
        <v>0</v>
      </c>
      <c r="V20" s="5">
        <v>0</v>
      </c>
      <c r="W20" s="5">
        <f t="shared" si="6"/>
        <v>969034.72910078417</v>
      </c>
      <c r="X20" s="5">
        <f t="shared" si="6"/>
        <v>0</v>
      </c>
      <c r="Y20" s="5">
        <f t="shared" si="6"/>
        <v>0</v>
      </c>
      <c r="Z20" s="7">
        <f>+'2015Proj'!Z20*'Tuition Calculations'!BY20*(1+'Select Headcount Changes'!U25)</f>
        <v>93753.849856262837</v>
      </c>
      <c r="AA20" s="7">
        <f>+'2015Proj'!AA20*'Tuition Calculations'!BZ20*(1+'Select Headcount Changes'!V25)</f>
        <v>43277.091613545817</v>
      </c>
      <c r="AB20" s="7">
        <f>+'2015Proj'!AB20*'Tuition Calculations'!CF20*(1+'Select Headcount Changes'!V25)</f>
        <v>1731.5743672413792</v>
      </c>
      <c r="AC20" s="7">
        <f t="shared" si="7"/>
        <v>69.262974689655167</v>
      </c>
      <c r="AD20" s="7">
        <f>+'2015Proj'!AD20*'Tuition Calculations'!BZ20*(1+'Select Headcount Changes'!V25)</f>
        <v>0</v>
      </c>
      <c r="AE20" s="7">
        <f>+'2015Proj'!AE20*'Tuition Calculations'!CF20*(1+'Select Headcount Changes'!V25)</f>
        <v>40380.976887331213</v>
      </c>
      <c r="AF20" s="7">
        <f>+'2015Proj'!AF20*'Tuition Calculations'!CL20*(1+'Select Headcount Changes'!V25)</f>
        <v>43165.715353048123</v>
      </c>
      <c r="AG20" s="7">
        <f t="shared" si="8"/>
        <v>83546.692240379343</v>
      </c>
      <c r="AH20" s="7">
        <f t="shared" si="9"/>
        <v>-2016.9431800761593</v>
      </c>
      <c r="AI20" s="7">
        <f t="shared" si="10"/>
        <v>-38321.920421447023</v>
      </c>
      <c r="AJ20" s="5">
        <v>1</v>
      </c>
      <c r="AK20" s="5">
        <v>0</v>
      </c>
      <c r="AL20" s="5">
        <v>0</v>
      </c>
      <c r="AM20" s="5">
        <f t="shared" si="11"/>
        <v>-2016.9431800761593</v>
      </c>
      <c r="AN20" s="5">
        <f t="shared" si="12"/>
        <v>0</v>
      </c>
      <c r="AO20" s="5">
        <f t="shared" si="13"/>
        <v>0</v>
      </c>
      <c r="AP20" s="5">
        <f t="shared" si="1"/>
        <v>-2016.9431800761593</v>
      </c>
    </row>
    <row r="21" spans="1:42" ht="18" customHeight="1" x14ac:dyDescent="0.25">
      <c r="A21" s="2" t="s">
        <v>9</v>
      </c>
      <c r="B21" s="2" t="s">
        <v>10</v>
      </c>
      <c r="C21" s="2" t="s">
        <v>39</v>
      </c>
      <c r="D21" s="2" t="s">
        <v>28</v>
      </c>
      <c r="E21" s="2" t="s">
        <v>40</v>
      </c>
      <c r="F21" s="2" t="s">
        <v>41</v>
      </c>
      <c r="G21" s="2" t="s">
        <v>42</v>
      </c>
      <c r="H21" s="2" t="s">
        <v>13</v>
      </c>
      <c r="I21" s="2" t="s">
        <v>14</v>
      </c>
      <c r="J21" s="7">
        <f>+'2015Proj'!J21*'Tuition Calculations'!BG21*(1+'Select Headcount Changes'!U26)</f>
        <v>2993843.1929752678</v>
      </c>
      <c r="K21" s="7">
        <f>+'2015Proj'!K21*'Tuition Calculations'!BM21*(1+'Select Headcount Changes'!U26)</f>
        <v>2993843.1929752678</v>
      </c>
      <c r="L21" s="7">
        <f t="shared" si="2"/>
        <v>119753.72771901071</v>
      </c>
      <c r="M21" s="7">
        <f>+'2015Proj'!M21*'Tuition Calculations'!BG21*(1+'Select Headcount Changes'!U26)</f>
        <v>0</v>
      </c>
      <c r="N21" s="7">
        <f>+'2015Proj'!N21*'Tuition Calculations'!BM21*(1+'Select Headcount Changes'!U26)</f>
        <v>190914.78206364121</v>
      </c>
      <c r="O21" s="7">
        <f>+'2015Proj'!O21*'Tuition Calculations'!BS21*(1+'Select Headcount Changes'!U26)</f>
        <v>0</v>
      </c>
      <c r="P21" s="7">
        <f t="shared" si="3"/>
        <v>190914.78206364121</v>
      </c>
      <c r="Q21" s="7">
        <f t="shared" si="4"/>
        <v>134158.73415963081</v>
      </c>
      <c r="R21" s="7">
        <f t="shared" si="5"/>
        <v>2549015.9490329851</v>
      </c>
      <c r="T21" s="5">
        <v>1</v>
      </c>
      <c r="U21" s="5">
        <v>0</v>
      </c>
      <c r="V21" s="5">
        <v>0</v>
      </c>
      <c r="W21" s="5">
        <f t="shared" si="6"/>
        <v>2549015.9490329851</v>
      </c>
      <c r="X21" s="5">
        <f t="shared" si="6"/>
        <v>0</v>
      </c>
      <c r="Y21" s="5">
        <f t="shared" si="6"/>
        <v>0</v>
      </c>
      <c r="Z21" s="7">
        <f>+'2015Proj'!Z21*'Tuition Calculations'!BY21*(1+'Select Headcount Changes'!U26)</f>
        <v>92546.472545090175</v>
      </c>
      <c r="AA21" s="7">
        <f>+'2015Proj'!AA21*'Tuition Calculations'!BZ21*(1+'Select Headcount Changes'!V26)</f>
        <v>92467.656225680927</v>
      </c>
      <c r="AB21" s="7">
        <f>+'2015Proj'!AB21*'Tuition Calculations'!CF21*(1+'Select Headcount Changes'!V26)</f>
        <v>3698.7062490272369</v>
      </c>
      <c r="AC21" s="7">
        <f t="shared" si="7"/>
        <v>147.94824996108949</v>
      </c>
      <c r="AD21" s="7">
        <f>+'2015Proj'!AD21*'Tuition Calculations'!BZ21*(1+'Select Headcount Changes'!V26)</f>
        <v>593.98967204167423</v>
      </c>
      <c r="AE21" s="7">
        <f>+'2015Proj'!AE21*'Tuition Calculations'!CF21*(1+'Select Headcount Changes'!V26)</f>
        <v>0</v>
      </c>
      <c r="AF21" s="7">
        <f>+'2015Proj'!AF21*'Tuition Calculations'!CL21*(1+'Select Headcount Changes'!V26)</f>
        <v>0</v>
      </c>
      <c r="AG21" s="7">
        <f t="shared" si="8"/>
        <v>593.98967204167423</v>
      </c>
      <c r="AH21" s="7">
        <f t="shared" si="9"/>
        <v>4586.2859151839084</v>
      </c>
      <c r="AI21" s="7">
        <f t="shared" si="10"/>
        <v>87139.432388494257</v>
      </c>
      <c r="AJ21" s="5">
        <v>1</v>
      </c>
      <c r="AK21" s="5">
        <v>0</v>
      </c>
      <c r="AL21" s="5">
        <v>0</v>
      </c>
      <c r="AM21" s="5">
        <f t="shared" si="11"/>
        <v>4586.2859151839084</v>
      </c>
      <c r="AN21" s="5">
        <f t="shared" si="12"/>
        <v>0</v>
      </c>
      <c r="AO21" s="5">
        <f t="shared" si="13"/>
        <v>0</v>
      </c>
      <c r="AP21" s="5">
        <f t="shared" si="1"/>
        <v>4586.2859151839084</v>
      </c>
    </row>
    <row r="22" spans="1:42" ht="18" customHeight="1" x14ac:dyDescent="0.25">
      <c r="A22" s="2" t="s">
        <v>9</v>
      </c>
      <c r="B22" s="2" t="s">
        <v>10</v>
      </c>
      <c r="C22" s="2" t="s">
        <v>39</v>
      </c>
      <c r="D22" s="2" t="s">
        <v>28</v>
      </c>
      <c r="E22" s="2" t="s">
        <v>40</v>
      </c>
      <c r="F22" s="2" t="s">
        <v>41</v>
      </c>
      <c r="G22" s="2" t="s">
        <v>42</v>
      </c>
      <c r="H22" s="2" t="s">
        <v>15</v>
      </c>
      <c r="I22" s="2" t="s">
        <v>16</v>
      </c>
      <c r="J22" s="7">
        <f>+'2015Proj'!J22*'Tuition Calculations'!BG22*(1+'Select Headcount Changes'!U27)</f>
        <v>1751152.1101236895</v>
      </c>
      <c r="K22" s="7">
        <f>+'2015Proj'!K22*'Tuition Calculations'!BM22*(1+'Select Headcount Changes'!U27)</f>
        <v>1024842.1104568276</v>
      </c>
      <c r="L22" s="7">
        <f t="shared" si="2"/>
        <v>40993.6844182731</v>
      </c>
      <c r="M22" s="7">
        <f>+'2015Proj'!M22*'Tuition Calculations'!BG22*(1+'Select Headcount Changes'!U27)</f>
        <v>9587.1934635080706</v>
      </c>
      <c r="N22" s="7">
        <f>+'2015Proj'!N22*'Tuition Calculations'!BM22*(1+'Select Headcount Changes'!U27)</f>
        <v>60937.020083059564</v>
      </c>
      <c r="O22" s="7">
        <f>+'2015Proj'!O22*'Tuition Calculations'!BS22*(1+'Select Headcount Changes'!U27)</f>
        <v>119339.11497730672</v>
      </c>
      <c r="P22" s="7">
        <f t="shared" si="3"/>
        <v>189863.32852387434</v>
      </c>
      <c r="Q22" s="7">
        <f t="shared" si="4"/>
        <v>76014.754859077104</v>
      </c>
      <c r="R22" s="7">
        <f t="shared" si="5"/>
        <v>1444280.342322465</v>
      </c>
      <c r="T22" s="5">
        <v>1</v>
      </c>
      <c r="U22" s="5">
        <v>0</v>
      </c>
      <c r="V22" s="5">
        <v>0</v>
      </c>
      <c r="W22" s="5">
        <f t="shared" si="6"/>
        <v>1444280.342322465</v>
      </c>
      <c r="X22" s="5">
        <f t="shared" si="6"/>
        <v>0</v>
      </c>
      <c r="Y22" s="5">
        <f t="shared" si="6"/>
        <v>0</v>
      </c>
      <c r="Z22" s="7">
        <f>+'2015Proj'!Z22*'Tuition Calculations'!BY22*(1+'Select Headcount Changes'!U27)</f>
        <v>63520.1</v>
      </c>
      <c r="AA22" s="7">
        <f>+'2015Proj'!AA22*'Tuition Calculations'!BZ22*(1+'Select Headcount Changes'!V27)</f>
        <v>31701.23786407767</v>
      </c>
      <c r="AB22" s="7">
        <f>+'2015Proj'!AB22*'Tuition Calculations'!CF22*(1+'Select Headcount Changes'!V27)</f>
        <v>1266.9241245136186</v>
      </c>
      <c r="AC22" s="7">
        <f t="shared" si="7"/>
        <v>50.676964980544746</v>
      </c>
      <c r="AD22" s="7">
        <f>+'2015Proj'!AD22*'Tuition Calculations'!BZ22*(1+'Select Headcount Changes'!V27)</f>
        <v>0</v>
      </c>
      <c r="AE22" s="7">
        <f>+'2015Proj'!AE22*'Tuition Calculations'!CF22*(1+'Select Headcount Changes'!V27)</f>
        <v>5224.4616031010628</v>
      </c>
      <c r="AF22" s="7">
        <f>+'2015Proj'!AF22*'Tuition Calculations'!CL22*(1+'Select Headcount Changes'!V27)</f>
        <v>5581.4839018025823</v>
      </c>
      <c r="AG22" s="7">
        <f t="shared" si="8"/>
        <v>10805.945504903644</v>
      </c>
      <c r="AH22" s="7">
        <f t="shared" si="9"/>
        <v>1042.230769709674</v>
      </c>
      <c r="AI22" s="7">
        <f t="shared" si="10"/>
        <v>19802.384624483806</v>
      </c>
      <c r="AJ22" s="5">
        <v>1</v>
      </c>
      <c r="AK22" s="5">
        <v>0</v>
      </c>
      <c r="AL22" s="5">
        <v>0</v>
      </c>
      <c r="AM22" s="5">
        <f t="shared" si="11"/>
        <v>1042.230769709674</v>
      </c>
      <c r="AN22" s="5">
        <f t="shared" si="12"/>
        <v>0</v>
      </c>
      <c r="AO22" s="5">
        <f t="shared" si="13"/>
        <v>0</v>
      </c>
      <c r="AP22" s="5">
        <f t="shared" si="1"/>
        <v>1042.230769709674</v>
      </c>
    </row>
    <row r="23" spans="1:42" ht="18" customHeight="1" x14ac:dyDescent="0.25">
      <c r="A23" s="2" t="s">
        <v>9</v>
      </c>
      <c r="B23" s="2" t="s">
        <v>10</v>
      </c>
      <c r="C23" s="2" t="s">
        <v>44</v>
      </c>
      <c r="D23" s="2" t="s">
        <v>43</v>
      </c>
      <c r="E23" s="2" t="s">
        <v>45</v>
      </c>
      <c r="F23" s="2" t="s">
        <v>46</v>
      </c>
      <c r="G23" s="2" t="s">
        <v>47</v>
      </c>
      <c r="H23" s="2" t="s">
        <v>13</v>
      </c>
      <c r="I23" s="2" t="s">
        <v>14</v>
      </c>
      <c r="J23" s="7">
        <f>+'2015Proj'!J23*'Tuition Calculations'!BG23*(1+'Select Headcount Changes'!U28)</f>
        <v>1967634.0022818355</v>
      </c>
      <c r="K23" s="7">
        <f>+'2015Proj'!K23*'Tuition Calculations'!BM23*(1+'Select Headcount Changes'!U28)</f>
        <v>1967634.0022818355</v>
      </c>
      <c r="L23" s="7">
        <f t="shared" si="2"/>
        <v>78705.360091273425</v>
      </c>
      <c r="M23" s="7">
        <f>+'2015Proj'!M23*'Tuition Calculations'!BG23*(1+'Select Headcount Changes'!U28)</f>
        <v>0</v>
      </c>
      <c r="N23" s="7">
        <f>+'2015Proj'!N23*'Tuition Calculations'!BM23*(1+'Select Headcount Changes'!U28)</f>
        <v>226918.26539794705</v>
      </c>
      <c r="O23" s="7">
        <f>+'2015Proj'!O23*'Tuition Calculations'!BS23*(1+'Select Headcount Changes'!U28)</f>
        <v>0</v>
      </c>
      <c r="P23" s="7">
        <f t="shared" si="3"/>
        <v>226918.26539794705</v>
      </c>
      <c r="Q23" s="7">
        <f t="shared" si="4"/>
        <v>83100.518839630764</v>
      </c>
      <c r="R23" s="7">
        <f t="shared" si="5"/>
        <v>1578909.8579529843</v>
      </c>
      <c r="T23" s="5">
        <v>1</v>
      </c>
      <c r="U23" s="5">
        <v>0</v>
      </c>
      <c r="V23" s="5">
        <v>0</v>
      </c>
      <c r="W23" s="5">
        <f t="shared" si="6"/>
        <v>1578909.8579529843</v>
      </c>
      <c r="X23" s="5">
        <f t="shared" si="6"/>
        <v>0</v>
      </c>
      <c r="Y23" s="5">
        <f t="shared" si="6"/>
        <v>0</v>
      </c>
      <c r="Z23" s="7">
        <f>+'2015Proj'!Z23*'Tuition Calculations'!BY23*(1+'Select Headcount Changes'!U28)</f>
        <v>60860.973765690382</v>
      </c>
      <c r="AA23" s="7">
        <f>+'2015Proj'!AA23*'Tuition Calculations'!BZ23*(1+'Select Headcount Changes'!V28)</f>
        <v>60804.632373225148</v>
      </c>
      <c r="AB23" s="7">
        <f>+'2015Proj'!AB23*'Tuition Calculations'!CF23*(1+'Select Headcount Changes'!V28)</f>
        <v>2432.185294929006</v>
      </c>
      <c r="AC23" s="7">
        <f t="shared" si="7"/>
        <v>97.287411797160246</v>
      </c>
      <c r="AD23" s="7">
        <f>+'2015Proj'!AD23*'Tuition Calculations'!BZ23*(1+'Select Headcount Changes'!V28)</f>
        <v>0</v>
      </c>
      <c r="AE23" s="7">
        <f>+'2015Proj'!AE23*'Tuition Calculations'!CF23*(1+'Select Headcount Changes'!V28)</f>
        <v>0</v>
      </c>
      <c r="AF23" s="7">
        <f>+'2015Proj'!AF23*'Tuition Calculations'!CL23*(1+'Select Headcount Changes'!V28)</f>
        <v>0</v>
      </c>
      <c r="AG23" s="7">
        <f t="shared" si="8"/>
        <v>0</v>
      </c>
      <c r="AH23" s="7">
        <f t="shared" si="9"/>
        <v>3035.3672480713994</v>
      </c>
      <c r="AI23" s="7">
        <f t="shared" si="10"/>
        <v>57671.977713356588</v>
      </c>
      <c r="AJ23" s="5">
        <v>1</v>
      </c>
      <c r="AK23" s="5">
        <v>0</v>
      </c>
      <c r="AL23" s="5">
        <v>0</v>
      </c>
      <c r="AM23" s="5">
        <f t="shared" si="11"/>
        <v>3035.3672480713994</v>
      </c>
      <c r="AN23" s="5">
        <f t="shared" si="12"/>
        <v>0</v>
      </c>
      <c r="AO23" s="5">
        <f t="shared" si="13"/>
        <v>0</v>
      </c>
      <c r="AP23" s="5">
        <f t="shared" si="1"/>
        <v>3035.3672480713994</v>
      </c>
    </row>
    <row r="24" spans="1:42" ht="18" customHeight="1" x14ac:dyDescent="0.25">
      <c r="A24" s="2" t="s">
        <v>9</v>
      </c>
      <c r="B24" s="2" t="s">
        <v>10</v>
      </c>
      <c r="C24" s="2" t="s">
        <v>44</v>
      </c>
      <c r="D24" s="2" t="s">
        <v>43</v>
      </c>
      <c r="E24" s="2" t="s">
        <v>45</v>
      </c>
      <c r="F24" s="2" t="s">
        <v>46</v>
      </c>
      <c r="G24" s="2" t="s">
        <v>47</v>
      </c>
      <c r="H24" s="2" t="s">
        <v>15</v>
      </c>
      <c r="I24" s="2" t="s">
        <v>16</v>
      </c>
      <c r="J24" s="7">
        <f>+'2015Proj'!J24*'Tuition Calculations'!BG24*(1+'Select Headcount Changes'!U29)</f>
        <v>4823027.7108834367</v>
      </c>
      <c r="K24" s="7">
        <f>+'2015Proj'!K24*'Tuition Calculations'!BM24*(1+'Select Headcount Changes'!U29)</f>
        <v>2720335.8819683255</v>
      </c>
      <c r="L24" s="7">
        <f t="shared" si="2"/>
        <v>108813.43527873303</v>
      </c>
      <c r="M24" s="7">
        <f>+'2015Proj'!M24*'Tuition Calculations'!BG24*(1+'Select Headcount Changes'!U29)</f>
        <v>47697.027091079151</v>
      </c>
      <c r="N24" s="7">
        <f>+'2015Proj'!N24*'Tuition Calculations'!BM24*(1+'Select Headcount Changes'!U29)</f>
        <v>591838.3020721291</v>
      </c>
      <c r="O24" s="7">
        <f>+'2015Proj'!O24*'Tuition Calculations'!BS24*(1+'Select Headcount Changes'!U29)</f>
        <v>1839628.4437030701</v>
      </c>
      <c r="P24" s="7">
        <f t="shared" si="3"/>
        <v>2479163.7728662784</v>
      </c>
      <c r="Q24" s="7">
        <f t="shared" si="4"/>
        <v>111752.52513692126</v>
      </c>
      <c r="R24" s="7">
        <f t="shared" si="5"/>
        <v>2123297.977601504</v>
      </c>
      <c r="T24" s="5">
        <v>1</v>
      </c>
      <c r="U24" s="5">
        <v>0</v>
      </c>
      <c r="V24" s="5">
        <v>0</v>
      </c>
      <c r="W24" s="5">
        <f t="shared" si="6"/>
        <v>2123297.977601504</v>
      </c>
      <c r="X24" s="5">
        <f t="shared" si="6"/>
        <v>0</v>
      </c>
      <c r="Y24" s="5">
        <f t="shared" si="6"/>
        <v>0</v>
      </c>
      <c r="Z24" s="7">
        <f>+'2015Proj'!Z24*'Tuition Calculations'!BY24*(1+'Select Headcount Changes'!U29)</f>
        <v>174986.37236180904</v>
      </c>
      <c r="AA24" s="7">
        <f>+'2015Proj'!AA24*'Tuition Calculations'!BZ24*(1+'Select Headcount Changes'!V29)</f>
        <v>83997.967804878048</v>
      </c>
      <c r="AB24" s="7">
        <f>+'2015Proj'!AB24*'Tuition Calculations'!CF24*(1+'Select Headcount Changes'!V29)</f>
        <v>3363.6977849898581</v>
      </c>
      <c r="AC24" s="7">
        <f t="shared" si="7"/>
        <v>134.54791139959431</v>
      </c>
      <c r="AD24" s="7">
        <f>+'2015Proj'!AD24*'Tuition Calculations'!BZ24*(1+'Select Headcount Changes'!V29)</f>
        <v>0</v>
      </c>
      <c r="AE24" s="7">
        <f>+'2015Proj'!AE24*'Tuition Calculations'!CF24*(1+'Select Headcount Changes'!V29)</f>
        <v>79565.414294885559</v>
      </c>
      <c r="AF24" s="7">
        <f>+'2015Proj'!AF24*'Tuition Calculations'!CL24*(1+'Select Headcount Changes'!V29)</f>
        <v>81120.056946950921</v>
      </c>
      <c r="AG24" s="7">
        <f t="shared" si="8"/>
        <v>160685.47124183649</v>
      </c>
      <c r="AH24" s="7">
        <f t="shared" si="9"/>
        <v>-3841.1025674179023</v>
      </c>
      <c r="AI24" s="7">
        <f t="shared" si="10"/>
        <v>-72980.948780940147</v>
      </c>
      <c r="AJ24" s="5">
        <v>1</v>
      </c>
      <c r="AK24" s="5">
        <v>0</v>
      </c>
      <c r="AL24" s="5">
        <v>0</v>
      </c>
      <c r="AM24" s="5">
        <f t="shared" si="11"/>
        <v>-3841.1025674179023</v>
      </c>
      <c r="AN24" s="5">
        <f t="shared" si="12"/>
        <v>0</v>
      </c>
      <c r="AO24" s="5">
        <f t="shared" si="13"/>
        <v>0</v>
      </c>
      <c r="AP24" s="5">
        <f t="shared" si="1"/>
        <v>-3841.1025674179023</v>
      </c>
    </row>
    <row r="25" spans="1:42" ht="18" customHeight="1" x14ac:dyDescent="0.25">
      <c r="A25" s="2" t="s">
        <v>9</v>
      </c>
      <c r="B25" s="2" t="s">
        <v>10</v>
      </c>
      <c r="C25" s="2" t="s">
        <v>48</v>
      </c>
      <c r="D25" s="2" t="s">
        <v>32</v>
      </c>
      <c r="E25" s="2" t="s">
        <v>49</v>
      </c>
      <c r="F25" s="2" t="s">
        <v>48</v>
      </c>
      <c r="G25" s="2" t="s">
        <v>50</v>
      </c>
      <c r="H25" s="2" t="s">
        <v>13</v>
      </c>
      <c r="I25" s="2" t="s">
        <v>14</v>
      </c>
      <c r="J25" s="7">
        <f>+'2015Proj'!J25*'Tuition Calculations'!BG25*(1+'Select Headcount Changes'!U30)</f>
        <v>1108194.120912137</v>
      </c>
      <c r="K25" s="7">
        <f>+'2015Proj'!K25*'Tuition Calculations'!BM25*(1+'Select Headcount Changes'!U30)</f>
        <v>1108194.120912137</v>
      </c>
      <c r="L25" s="7">
        <f t="shared" si="2"/>
        <v>44327.764836485483</v>
      </c>
      <c r="M25" s="7">
        <f>+'2015Proj'!M25*'Tuition Calculations'!BG25*(1+'Select Headcount Changes'!U30)</f>
        <v>0</v>
      </c>
      <c r="N25" s="7">
        <f>+'2015Proj'!N25*'Tuition Calculations'!BM25*(1+'Select Headcount Changes'!U30)</f>
        <v>162576.98817967734</v>
      </c>
      <c r="O25" s="7">
        <f>+'2015Proj'!O25*'Tuition Calculations'!BS25*(1+'Select Headcount Changes'!U30)</f>
        <v>0</v>
      </c>
      <c r="P25" s="7">
        <f t="shared" si="3"/>
        <v>162576.98817967734</v>
      </c>
      <c r="Q25" s="7">
        <f t="shared" si="4"/>
        <v>45064.468394798707</v>
      </c>
      <c r="R25" s="7">
        <f t="shared" si="5"/>
        <v>856224.89950117539</v>
      </c>
      <c r="T25" s="5">
        <v>1</v>
      </c>
      <c r="U25" s="5">
        <v>0</v>
      </c>
      <c r="V25" s="5">
        <v>0</v>
      </c>
      <c r="W25" s="5">
        <f t="shared" si="6"/>
        <v>856224.89950117539</v>
      </c>
      <c r="X25" s="5">
        <f t="shared" si="6"/>
        <v>0</v>
      </c>
      <c r="Y25" s="5">
        <f t="shared" si="6"/>
        <v>0</v>
      </c>
      <c r="Z25" s="7">
        <f>+'2015Proj'!Z25*'Tuition Calculations'!BY25*(1+'Select Headcount Changes'!U30)</f>
        <v>40158.278674698791</v>
      </c>
      <c r="AA25" s="7">
        <f>+'2015Proj'!AA25*'Tuition Calculations'!BZ25*(1+'Select Headcount Changes'!V30)</f>
        <v>40199.937115009743</v>
      </c>
      <c r="AB25" s="7">
        <f>+'2015Proj'!AB25*'Tuition Calculations'!CF25*(1+'Select Headcount Changes'!V30)</f>
        <v>1607.99748460039</v>
      </c>
      <c r="AC25" s="7">
        <f t="shared" si="7"/>
        <v>64.319899384015599</v>
      </c>
      <c r="AD25" s="7">
        <f>+'2015Proj'!AD25*'Tuition Calculations'!BZ25*(1+'Select Headcount Changes'!V30)</f>
        <v>95.236607746729192</v>
      </c>
      <c r="AE25" s="7">
        <f>+'2015Proj'!AE25*'Tuition Calculations'!CF25*(1+'Select Headcount Changes'!V30)</f>
        <v>0</v>
      </c>
      <c r="AF25" s="7">
        <f>+'2015Proj'!AF25*'Tuition Calculations'!CL25*(1+'Select Headcount Changes'!V30)</f>
        <v>0</v>
      </c>
      <c r="AG25" s="7">
        <f t="shared" si="8"/>
        <v>95.236607746729192</v>
      </c>
      <c r="AH25" s="7">
        <f t="shared" si="9"/>
        <v>2002.0190303939501</v>
      </c>
      <c r="AI25" s="7">
        <f t="shared" si="10"/>
        <v>38038.361577485048</v>
      </c>
      <c r="AJ25" s="5">
        <v>1</v>
      </c>
      <c r="AK25" s="5">
        <v>0</v>
      </c>
      <c r="AL25" s="5">
        <v>0</v>
      </c>
      <c r="AM25" s="5">
        <f t="shared" si="11"/>
        <v>2002.0190303939501</v>
      </c>
      <c r="AN25" s="5">
        <f t="shared" si="12"/>
        <v>0</v>
      </c>
      <c r="AO25" s="5">
        <f t="shared" si="13"/>
        <v>0</v>
      </c>
      <c r="AP25" s="5">
        <f t="shared" si="1"/>
        <v>2002.0190303939501</v>
      </c>
    </row>
    <row r="26" spans="1:42" ht="18" customHeight="1" x14ac:dyDescent="0.25">
      <c r="A26" s="2" t="s">
        <v>9</v>
      </c>
      <c r="B26" s="2" t="s">
        <v>10</v>
      </c>
      <c r="C26" s="2" t="s">
        <v>48</v>
      </c>
      <c r="D26" s="2" t="s">
        <v>32</v>
      </c>
      <c r="E26" s="2" t="s">
        <v>49</v>
      </c>
      <c r="F26" s="2" t="s">
        <v>48</v>
      </c>
      <c r="G26" s="2" t="s">
        <v>50</v>
      </c>
      <c r="H26" s="2" t="s">
        <v>15</v>
      </c>
      <c r="I26" s="2" t="s">
        <v>16</v>
      </c>
      <c r="J26" s="7">
        <f>+'2015Proj'!J26*'Tuition Calculations'!BG26*(1+'Select Headcount Changes'!U31)</f>
        <v>2321184.5933912829</v>
      </c>
      <c r="K26" s="7">
        <f>+'2015Proj'!K26*'Tuition Calculations'!BM26*(1+'Select Headcount Changes'!U31)</f>
        <v>1137289.733704393</v>
      </c>
      <c r="L26" s="7">
        <f t="shared" si="2"/>
        <v>45491.589348175723</v>
      </c>
      <c r="M26" s="7">
        <f>+'2015Proj'!M26*'Tuition Calculations'!BG26*(1+'Select Headcount Changes'!U31)</f>
        <v>374872.52864608169</v>
      </c>
      <c r="N26" s="7">
        <f>+'2015Proj'!N26*'Tuition Calculations'!BM26*(1+'Select Headcount Changes'!U31)</f>
        <v>274925.89837817801</v>
      </c>
      <c r="O26" s="7">
        <f>+'2015Proj'!O26*'Tuition Calculations'!BS26*(1+'Select Headcount Changes'!U31)</f>
        <v>614747.26184499601</v>
      </c>
      <c r="P26" s="7">
        <f t="shared" si="3"/>
        <v>1264545.6888692556</v>
      </c>
      <c r="Q26" s="7">
        <f t="shared" si="4"/>
        <v>50557.365758692591</v>
      </c>
      <c r="R26" s="7">
        <f t="shared" si="5"/>
        <v>960589.94941515918</v>
      </c>
      <c r="T26" s="5">
        <v>1</v>
      </c>
      <c r="U26" s="5">
        <v>0</v>
      </c>
      <c r="V26" s="5">
        <v>0</v>
      </c>
      <c r="W26" s="5">
        <f t="shared" si="6"/>
        <v>960589.94941515918</v>
      </c>
      <c r="X26" s="5">
        <f t="shared" si="6"/>
        <v>0</v>
      </c>
      <c r="Y26" s="5">
        <f t="shared" si="6"/>
        <v>0</v>
      </c>
      <c r="Z26" s="7">
        <f>+'2015Proj'!Z26*'Tuition Calculations'!BY26*(1+'Select Headcount Changes'!U31)</f>
        <v>71754.883251481791</v>
      </c>
      <c r="AA26" s="7">
        <f>+'2015Proj'!AA26*'Tuition Calculations'!BZ26*(1+'Select Headcount Changes'!V31)</f>
        <v>41228.007187499999</v>
      </c>
      <c r="AB26" s="7">
        <f>+'2015Proj'!AB26*'Tuition Calculations'!CF26*(1+'Select Headcount Changes'!V31)</f>
        <v>1650.3389333333332</v>
      </c>
      <c r="AC26" s="7">
        <f t="shared" si="7"/>
        <v>66.013557333333324</v>
      </c>
      <c r="AD26" s="7">
        <f>+'2015Proj'!AD26*'Tuition Calculations'!BZ26*(1+'Select Headcount Changes'!V31)</f>
        <v>0</v>
      </c>
      <c r="AE26" s="7">
        <f>+'2015Proj'!AE26*'Tuition Calculations'!CF26*(1+'Select Headcount Changes'!V31)</f>
        <v>15888.388286845011</v>
      </c>
      <c r="AF26" s="7">
        <f>+'2015Proj'!AF26*'Tuition Calculations'!CL26*(1+'Select Headcount Changes'!V31)</f>
        <v>27459.27797788024</v>
      </c>
      <c r="AG26" s="7">
        <f t="shared" si="8"/>
        <v>43347.666264725252</v>
      </c>
      <c r="AH26" s="7">
        <f t="shared" si="9"/>
        <v>-109.28363172792925</v>
      </c>
      <c r="AI26" s="7">
        <f t="shared" si="10"/>
        <v>-2076.3890028306555</v>
      </c>
      <c r="AJ26" s="5">
        <v>1</v>
      </c>
      <c r="AK26" s="5">
        <v>0</v>
      </c>
      <c r="AL26" s="5">
        <v>0</v>
      </c>
      <c r="AM26" s="5">
        <f t="shared" si="11"/>
        <v>-109.28363172792925</v>
      </c>
      <c r="AN26" s="5">
        <f t="shared" si="12"/>
        <v>0</v>
      </c>
      <c r="AO26" s="5">
        <f t="shared" si="13"/>
        <v>0</v>
      </c>
      <c r="AP26" s="5">
        <f t="shared" si="1"/>
        <v>-109.28363172792925</v>
      </c>
    </row>
    <row r="27" spans="1:42" ht="18" customHeight="1" x14ac:dyDescent="0.25">
      <c r="A27" s="2" t="s">
        <v>9</v>
      </c>
      <c r="B27" s="2" t="s">
        <v>10</v>
      </c>
      <c r="C27" s="2" t="s">
        <v>52</v>
      </c>
      <c r="D27" s="2" t="s">
        <v>51</v>
      </c>
      <c r="E27" s="2" t="s">
        <v>53</v>
      </c>
      <c r="F27" s="2" t="s">
        <v>39</v>
      </c>
      <c r="G27" s="2" t="s">
        <v>54</v>
      </c>
      <c r="H27" s="2" t="s">
        <v>13</v>
      </c>
      <c r="I27" s="2" t="s">
        <v>14</v>
      </c>
      <c r="J27" s="7">
        <f>+'2015Proj'!J27*'Tuition Calculations'!BG27*(1+'Select Headcount Changes'!U32)</f>
        <v>1417935.60629116</v>
      </c>
      <c r="K27" s="7">
        <f>+'2015Proj'!K27*'Tuition Calculations'!BM27*(1+'Select Headcount Changes'!U32)</f>
        <v>1417935.60629116</v>
      </c>
      <c r="L27" s="7">
        <f t="shared" si="2"/>
        <v>56717.4242516464</v>
      </c>
      <c r="M27" s="7">
        <f>+'2015Proj'!M27*'Tuition Calculations'!BG27*(1+'Select Headcount Changes'!U32)</f>
        <v>0</v>
      </c>
      <c r="N27" s="7">
        <f>+'2015Proj'!N27*'Tuition Calculations'!BM27*(1+'Select Headcount Changes'!U32)</f>
        <v>36671.061063363406</v>
      </c>
      <c r="O27" s="7">
        <f>+'2015Proj'!O27*'Tuition Calculations'!BS27*(1+'Select Headcount Changes'!U32)</f>
        <v>0</v>
      </c>
      <c r="P27" s="7">
        <f t="shared" si="3"/>
        <v>36671.061063363406</v>
      </c>
      <c r="Q27" s="7">
        <f t="shared" si="4"/>
        <v>66227.356048807502</v>
      </c>
      <c r="R27" s="7">
        <f t="shared" si="5"/>
        <v>1258319.7649273425</v>
      </c>
      <c r="T27" s="5">
        <v>1</v>
      </c>
      <c r="U27" s="5">
        <v>0</v>
      </c>
      <c r="V27" s="5">
        <v>0</v>
      </c>
      <c r="W27" s="5">
        <f t="shared" si="6"/>
        <v>1258319.7649273425</v>
      </c>
      <c r="X27" s="5">
        <f t="shared" si="6"/>
        <v>0</v>
      </c>
      <c r="Y27" s="5">
        <f t="shared" si="6"/>
        <v>0</v>
      </c>
      <c r="Z27" s="7">
        <f>+'2015Proj'!Z27*'Tuition Calculations'!BY27*(1+'Select Headcount Changes'!U32)</f>
        <v>43819.096264822139</v>
      </c>
      <c r="AA27" s="7">
        <f>+'2015Proj'!AA27*'Tuition Calculations'!BZ27*(1+'Select Headcount Changes'!V32)</f>
        <v>43864.458483685223</v>
      </c>
      <c r="AB27" s="7">
        <f>+'2015Proj'!AB27*'Tuition Calculations'!CF27*(1+'Select Headcount Changes'!V32)</f>
        <v>1754.5783393474089</v>
      </c>
      <c r="AC27" s="7">
        <f t="shared" si="7"/>
        <v>70.183133573896356</v>
      </c>
      <c r="AD27" s="7">
        <f>+'2015Proj'!AD27*'Tuition Calculations'!BZ27*(1+'Select Headcount Changes'!V32)</f>
        <v>265.02342976605451</v>
      </c>
      <c r="AE27" s="7">
        <f>+'2015Proj'!AE27*'Tuition Calculations'!CF27*(1+'Select Headcount Changes'!V32)</f>
        <v>0</v>
      </c>
      <c r="AF27" s="7">
        <f>+'2015Proj'!AF27*'Tuition Calculations'!CL27*(1+'Select Headcount Changes'!V32)</f>
        <v>0</v>
      </c>
      <c r="AG27" s="7">
        <f t="shared" si="8"/>
        <v>265.02342976605451</v>
      </c>
      <c r="AH27" s="7">
        <f t="shared" si="9"/>
        <v>2176.4625960172634</v>
      </c>
      <c r="AI27" s="7">
        <f t="shared" si="10"/>
        <v>41352.789324328005</v>
      </c>
      <c r="AJ27" s="5">
        <v>1</v>
      </c>
      <c r="AK27" s="5">
        <v>0</v>
      </c>
      <c r="AL27" s="5">
        <v>0</v>
      </c>
      <c r="AM27" s="5">
        <f t="shared" si="11"/>
        <v>2176.4625960172634</v>
      </c>
      <c r="AN27" s="5">
        <f t="shared" si="12"/>
        <v>0</v>
      </c>
      <c r="AO27" s="5">
        <f t="shared" si="13"/>
        <v>0</v>
      </c>
      <c r="AP27" s="5">
        <f t="shared" si="1"/>
        <v>2176.4625960172634</v>
      </c>
    </row>
    <row r="28" spans="1:42" ht="18" customHeight="1" x14ac:dyDescent="0.25">
      <c r="A28" s="2" t="s">
        <v>9</v>
      </c>
      <c r="B28" s="2" t="s">
        <v>10</v>
      </c>
      <c r="C28" s="2" t="s">
        <v>52</v>
      </c>
      <c r="D28" s="2" t="s">
        <v>51</v>
      </c>
      <c r="E28" s="2" t="s">
        <v>53</v>
      </c>
      <c r="F28" s="2" t="s">
        <v>39</v>
      </c>
      <c r="G28" s="2" t="s">
        <v>54</v>
      </c>
      <c r="H28" s="2" t="s">
        <v>15</v>
      </c>
      <c r="I28" s="2" t="s">
        <v>16</v>
      </c>
      <c r="J28" s="7">
        <f>+'2015Proj'!J28*'Tuition Calculations'!BG28*(1+'Select Headcount Changes'!U33)</f>
        <v>2925016.7874264382</v>
      </c>
      <c r="K28" s="7">
        <f>+'2015Proj'!K28*'Tuition Calculations'!BM28*(1+'Select Headcount Changes'!U33)</f>
        <v>1396267.9388704256</v>
      </c>
      <c r="L28" s="7">
        <f t="shared" si="2"/>
        <v>55850.717554817027</v>
      </c>
      <c r="M28" s="7">
        <f>+'2015Proj'!M28*'Tuition Calculations'!BG28*(1+'Select Headcount Changes'!U33)</f>
        <v>0</v>
      </c>
      <c r="N28" s="7">
        <f>+'2015Proj'!N28*'Tuition Calculations'!BM28*(1+'Select Headcount Changes'!U33)</f>
        <v>28102.010018938236</v>
      </c>
      <c r="O28" s="7">
        <f>+'2015Proj'!O28*'Tuition Calculations'!BS28*(1+'Select Headcount Changes'!U33)</f>
        <v>687461.52697243856</v>
      </c>
      <c r="P28" s="7">
        <f t="shared" si="3"/>
        <v>715563.53699137678</v>
      </c>
      <c r="Q28" s="7">
        <f t="shared" si="4"/>
        <v>107680.12664401223</v>
      </c>
      <c r="R28" s="7">
        <f t="shared" si="5"/>
        <v>2045922.406236232</v>
      </c>
      <c r="T28" s="5">
        <v>1</v>
      </c>
      <c r="U28" s="5">
        <v>0</v>
      </c>
      <c r="V28" s="5">
        <v>0</v>
      </c>
      <c r="W28" s="5">
        <f t="shared" si="6"/>
        <v>2045922.406236232</v>
      </c>
      <c r="X28" s="5">
        <f t="shared" si="6"/>
        <v>0</v>
      </c>
      <c r="Y28" s="5">
        <f t="shared" si="6"/>
        <v>0</v>
      </c>
      <c r="Z28" s="7">
        <f>+'2015Proj'!Z28*'Tuition Calculations'!BY28*(1+'Select Headcount Changes'!U33)</f>
        <v>106088.51727491962</v>
      </c>
      <c r="AA28" s="7">
        <f>+'2015Proj'!AA28*'Tuition Calculations'!BZ28*(1+'Select Headcount Changes'!V33)</f>
        <v>43186.731615925062</v>
      </c>
      <c r="AB28" s="7">
        <f>+'2015Proj'!AB28*'Tuition Calculations'!CF28*(1+'Select Headcount Changes'!V33)</f>
        <v>1727.9138671785029</v>
      </c>
      <c r="AC28" s="7">
        <f t="shared" si="7"/>
        <v>69.116554687140123</v>
      </c>
      <c r="AD28" s="7">
        <f>+'2015Proj'!AD28*'Tuition Calculations'!BZ28*(1+'Select Headcount Changes'!V33)</f>
        <v>0</v>
      </c>
      <c r="AE28" s="7">
        <f>+'2015Proj'!AE28*'Tuition Calculations'!CF28*(1+'Select Headcount Changes'!V33)</f>
        <v>28325.995183676463</v>
      </c>
      <c r="AF28" s="7">
        <f>+'2015Proj'!AF28*'Tuition Calculations'!CL28*(1+'Select Headcount Changes'!V33)</f>
        <v>28313.710313668838</v>
      </c>
      <c r="AG28" s="7">
        <f t="shared" si="8"/>
        <v>56639.705497345305</v>
      </c>
      <c r="AH28" s="7">
        <f t="shared" si="9"/>
        <v>-676.10452180536925</v>
      </c>
      <c r="AI28" s="7">
        <f t="shared" si="10"/>
        <v>-12845.985914302015</v>
      </c>
      <c r="AJ28" s="5">
        <v>1</v>
      </c>
      <c r="AK28" s="5">
        <v>0</v>
      </c>
      <c r="AL28" s="5">
        <v>0</v>
      </c>
      <c r="AM28" s="5">
        <f t="shared" si="11"/>
        <v>-676.10452180536925</v>
      </c>
      <c r="AN28" s="5">
        <f t="shared" si="12"/>
        <v>0</v>
      </c>
      <c r="AO28" s="5">
        <f t="shared" si="13"/>
        <v>0</v>
      </c>
      <c r="AP28" s="5">
        <f t="shared" si="1"/>
        <v>-676.10452180536925</v>
      </c>
    </row>
    <row r="29" spans="1:42" ht="18" customHeight="1" x14ac:dyDescent="0.25">
      <c r="A29" s="2" t="s">
        <v>9</v>
      </c>
      <c r="B29" s="2" t="s">
        <v>10</v>
      </c>
      <c r="C29" s="2" t="s">
        <v>52</v>
      </c>
      <c r="D29" s="2" t="s">
        <v>51</v>
      </c>
      <c r="E29" s="2" t="s">
        <v>53</v>
      </c>
      <c r="F29" s="2" t="s">
        <v>55</v>
      </c>
      <c r="G29" s="2" t="s">
        <v>56</v>
      </c>
      <c r="H29" s="2" t="s">
        <v>13</v>
      </c>
      <c r="I29" s="2" t="s">
        <v>14</v>
      </c>
      <c r="J29" s="7">
        <f>+'2015Proj'!J29*'Tuition Calculations'!BG29*(1+'Select Headcount Changes'!U34)</f>
        <v>946557.72893053305</v>
      </c>
      <c r="K29" s="7">
        <f>+'2015Proj'!K29*'Tuition Calculations'!BM29*(1+'Select Headcount Changes'!U34)</f>
        <v>946557.72893053305</v>
      </c>
      <c r="L29" s="7">
        <f t="shared" si="2"/>
        <v>37862.309157221323</v>
      </c>
      <c r="M29" s="7">
        <f>+'2015Proj'!M29*'Tuition Calculations'!BG29*(1+'Select Headcount Changes'!U34)</f>
        <v>0</v>
      </c>
      <c r="N29" s="7">
        <f>+'2015Proj'!N29*'Tuition Calculations'!BM29*(1+'Select Headcount Changes'!U34)</f>
        <v>39897.758236643167</v>
      </c>
      <c r="O29" s="7">
        <f>+'2015Proj'!O29*'Tuition Calculations'!BS29*(1+'Select Headcount Changes'!U34)</f>
        <v>0</v>
      </c>
      <c r="P29" s="7">
        <f t="shared" si="3"/>
        <v>39897.758236643167</v>
      </c>
      <c r="Q29" s="7">
        <f t="shared" si="4"/>
        <v>43439.88307683343</v>
      </c>
      <c r="R29" s="7">
        <f t="shared" si="5"/>
        <v>825357.7784598351</v>
      </c>
      <c r="T29" s="5">
        <v>1</v>
      </c>
      <c r="U29" s="5">
        <v>0</v>
      </c>
      <c r="V29" s="5">
        <v>0</v>
      </c>
      <c r="W29" s="5">
        <f t="shared" si="6"/>
        <v>825357.7784598351</v>
      </c>
      <c r="X29" s="5">
        <f t="shared" si="6"/>
        <v>0</v>
      </c>
      <c r="Y29" s="5">
        <f t="shared" si="6"/>
        <v>0</v>
      </c>
      <c r="Z29" s="7">
        <f>+'2015Proj'!Z29*'Tuition Calculations'!BY29*(1+'Select Headcount Changes'!U34)</f>
        <v>29276.182317327766</v>
      </c>
      <c r="AA29" s="7">
        <f>+'2015Proj'!AA29*'Tuition Calculations'!BZ29*(1+'Select Headcount Changes'!V34)</f>
        <v>29310.270750507098</v>
      </c>
      <c r="AB29" s="7">
        <f>+'2015Proj'!AB29*'Tuition Calculations'!CF29*(1+'Select Headcount Changes'!V34)</f>
        <v>1172.410830020284</v>
      </c>
      <c r="AC29" s="7">
        <f t="shared" si="7"/>
        <v>46.896433200811366</v>
      </c>
      <c r="AD29" s="7">
        <f>+'2015Proj'!AD29*'Tuition Calculations'!BZ29*(1+'Select Headcount Changes'!V34)</f>
        <v>0</v>
      </c>
      <c r="AE29" s="7">
        <f>+'2015Proj'!AE29*'Tuition Calculations'!CF29*(1+'Select Headcount Changes'!V34)</f>
        <v>0</v>
      </c>
      <c r="AF29" s="7">
        <f>+'2015Proj'!AF29*'Tuition Calculations'!CL29*(1+'Select Headcount Changes'!V34)</f>
        <v>0</v>
      </c>
      <c r="AG29" s="7">
        <f t="shared" si="8"/>
        <v>0</v>
      </c>
      <c r="AH29" s="7">
        <f t="shared" si="9"/>
        <v>1463.1687158653144</v>
      </c>
      <c r="AI29" s="7">
        <f t="shared" si="10"/>
        <v>27800.205601440972</v>
      </c>
      <c r="AJ29" s="5">
        <v>1</v>
      </c>
      <c r="AK29" s="5">
        <v>0</v>
      </c>
      <c r="AL29" s="5">
        <v>0</v>
      </c>
      <c r="AM29" s="5">
        <f t="shared" si="11"/>
        <v>1463.1687158653144</v>
      </c>
      <c r="AN29" s="5">
        <f t="shared" si="12"/>
        <v>0</v>
      </c>
      <c r="AO29" s="5">
        <f t="shared" si="13"/>
        <v>0</v>
      </c>
      <c r="AP29" s="5">
        <f t="shared" si="1"/>
        <v>1463.1687158653144</v>
      </c>
    </row>
    <row r="30" spans="1:42" ht="18" customHeight="1" x14ac:dyDescent="0.25">
      <c r="A30" s="2" t="s">
        <v>9</v>
      </c>
      <c r="B30" s="2" t="s">
        <v>10</v>
      </c>
      <c r="C30" s="2" t="s">
        <v>52</v>
      </c>
      <c r="D30" s="2" t="s">
        <v>51</v>
      </c>
      <c r="E30" s="2" t="s">
        <v>53</v>
      </c>
      <c r="F30" s="2" t="s">
        <v>55</v>
      </c>
      <c r="G30" s="2" t="s">
        <v>56</v>
      </c>
      <c r="H30" s="2" t="s">
        <v>15</v>
      </c>
      <c r="I30" s="2" t="s">
        <v>16</v>
      </c>
      <c r="J30" s="7">
        <f>+'2015Proj'!J30*'Tuition Calculations'!BG30*(1+'Select Headcount Changes'!U35)</f>
        <v>2610799.2467515226</v>
      </c>
      <c r="K30" s="7">
        <f>+'2015Proj'!K30*'Tuition Calculations'!BM30*(1+'Select Headcount Changes'!U35)</f>
        <v>1473497.4193712438</v>
      </c>
      <c r="L30" s="7">
        <f t="shared" si="2"/>
        <v>58939.896774849753</v>
      </c>
      <c r="M30" s="7">
        <f>+'2015Proj'!M30*'Tuition Calculations'!BG30*(1+'Select Headcount Changes'!U35)</f>
        <v>85834.995069921133</v>
      </c>
      <c r="N30" s="7">
        <f>+'2015Proj'!N30*'Tuition Calculations'!BM30*(1+'Select Headcount Changes'!U35)</f>
        <v>37195.323295638125</v>
      </c>
      <c r="O30" s="7">
        <f>+'2015Proj'!O30*'Tuition Calculations'!BS30*(1+'Select Headcount Changes'!U35)</f>
        <v>145884.90031551564</v>
      </c>
      <c r="P30" s="7">
        <f t="shared" si="3"/>
        <v>268915.21868107491</v>
      </c>
      <c r="Q30" s="7">
        <f t="shared" si="4"/>
        <v>114147.20656477992</v>
      </c>
      <c r="R30" s="7">
        <f t="shared" si="5"/>
        <v>2168796.9247308183</v>
      </c>
      <c r="T30" s="5">
        <v>1</v>
      </c>
      <c r="U30" s="5">
        <v>0</v>
      </c>
      <c r="V30" s="5">
        <v>0</v>
      </c>
      <c r="W30" s="5">
        <f t="shared" si="6"/>
        <v>2168796.9247308183</v>
      </c>
      <c r="X30" s="5">
        <f t="shared" si="6"/>
        <v>0</v>
      </c>
      <c r="Y30" s="5">
        <f t="shared" si="6"/>
        <v>0</v>
      </c>
      <c r="Z30" s="7">
        <f>+'2015Proj'!Z30*'Tuition Calculations'!BY30*(1+'Select Headcount Changes'!U35)</f>
        <v>94409.472515090558</v>
      </c>
      <c r="AA30" s="7">
        <f>+'2015Proj'!AA30*'Tuition Calculations'!BZ30*(1+'Select Headcount Changes'!V35)</f>
        <v>45498.647070312501</v>
      </c>
      <c r="AB30" s="7">
        <f>+'2015Proj'!AB30*'Tuition Calculations'!CF30*(1+'Select Headcount Changes'!V35)</f>
        <v>1820.2153152129817</v>
      </c>
      <c r="AC30" s="7">
        <f t="shared" si="7"/>
        <v>72.808612608519269</v>
      </c>
      <c r="AD30" s="7">
        <f>+'2015Proj'!AD30*'Tuition Calculations'!BZ30*(1+'Select Headcount Changes'!V35)</f>
        <v>0</v>
      </c>
      <c r="AE30" s="7">
        <f>+'2015Proj'!AE30*'Tuition Calculations'!CF30*(1+'Select Headcount Changes'!V35)</f>
        <v>6293.9551841535913</v>
      </c>
      <c r="AF30" s="7">
        <f>+'2015Proj'!AF30*'Tuition Calculations'!CL30*(1+'Select Headcount Changes'!V35)</f>
        <v>9407.0164036414972</v>
      </c>
      <c r="AG30" s="7">
        <f t="shared" si="8"/>
        <v>15700.971587795088</v>
      </c>
      <c r="AH30" s="7">
        <f t="shared" si="9"/>
        <v>1486.2433434954448</v>
      </c>
      <c r="AI30" s="7">
        <f t="shared" si="10"/>
        <v>28238.623526413452</v>
      </c>
      <c r="AJ30" s="5">
        <v>1</v>
      </c>
      <c r="AK30" s="5">
        <v>0</v>
      </c>
      <c r="AL30" s="5">
        <v>0</v>
      </c>
      <c r="AM30" s="5">
        <f t="shared" si="11"/>
        <v>1486.2433434954448</v>
      </c>
      <c r="AN30" s="5">
        <f t="shared" si="12"/>
        <v>0</v>
      </c>
      <c r="AO30" s="5">
        <f t="shared" si="13"/>
        <v>0</v>
      </c>
      <c r="AP30" s="5">
        <f t="shared" si="1"/>
        <v>1486.2433434954448</v>
      </c>
    </row>
    <row r="31" spans="1:42" ht="18" customHeight="1" x14ac:dyDescent="0.25">
      <c r="A31" s="2" t="s">
        <v>9</v>
      </c>
      <c r="B31" s="2" t="s">
        <v>10</v>
      </c>
      <c r="C31" s="2" t="s">
        <v>34</v>
      </c>
      <c r="D31" s="2" t="s">
        <v>57</v>
      </c>
      <c r="E31" s="2" t="s">
        <v>58</v>
      </c>
      <c r="F31" s="2" t="s">
        <v>59</v>
      </c>
      <c r="G31" s="2" t="s">
        <v>60</v>
      </c>
      <c r="H31" s="2" t="s">
        <v>13</v>
      </c>
      <c r="I31" s="2" t="s">
        <v>14</v>
      </c>
      <c r="J31" s="7">
        <f>+'2015Proj'!J31*'Tuition Calculations'!BG31*(1+'Select Headcount Changes'!U36)</f>
        <v>19907</v>
      </c>
      <c r="K31" s="7">
        <f>+'2015Proj'!K31*'Tuition Calculations'!BM31*(1+'Select Headcount Changes'!U36)</f>
        <v>19907</v>
      </c>
      <c r="L31" s="7">
        <f t="shared" si="2"/>
        <v>796.28</v>
      </c>
      <c r="M31" s="7">
        <f>+'2015Proj'!M31*'Tuition Calculations'!BG31*(1+'Select Headcount Changes'!U36)</f>
        <v>0</v>
      </c>
      <c r="N31" s="7">
        <f>+'2015Proj'!N31*'Tuition Calculations'!BM31*(1+'Select Headcount Changes'!U36)</f>
        <v>0</v>
      </c>
      <c r="O31" s="7">
        <f>+'2015Proj'!O31*'Tuition Calculations'!BS31*(1+'Select Headcount Changes'!U36)</f>
        <v>0</v>
      </c>
      <c r="P31" s="7">
        <f t="shared" si="3"/>
        <v>0</v>
      </c>
      <c r="Q31" s="7">
        <f t="shared" si="4"/>
        <v>955.53600000000006</v>
      </c>
      <c r="R31" s="7">
        <f t="shared" si="5"/>
        <v>18155.184000000001</v>
      </c>
      <c r="T31" s="5">
        <v>1</v>
      </c>
      <c r="U31" s="5">
        <v>0</v>
      </c>
      <c r="V31" s="5">
        <v>0</v>
      </c>
      <c r="W31" s="5">
        <f t="shared" si="6"/>
        <v>18155.184000000001</v>
      </c>
      <c r="X31" s="5">
        <f t="shared" si="6"/>
        <v>0</v>
      </c>
      <c r="Y31" s="5">
        <f t="shared" si="6"/>
        <v>0</v>
      </c>
      <c r="Z31" s="7">
        <f>+'2015Proj'!Z31*'Tuition Calculations'!BY31*(1+'Select Headcount Changes'!U36)</f>
        <v>616</v>
      </c>
      <c r="AA31" s="7">
        <f>+'2015Proj'!AA31*'Tuition Calculations'!BZ31*(1+'Select Headcount Changes'!V36)</f>
        <v>615.47402597402595</v>
      </c>
      <c r="AB31" s="7">
        <f>+'2015Proj'!AB31*'Tuition Calculations'!CF31*(1+'Select Headcount Changes'!V36)</f>
        <v>24.618961038961043</v>
      </c>
      <c r="AC31" s="7">
        <f t="shared" si="7"/>
        <v>0.98475844155844172</v>
      </c>
      <c r="AD31" s="7">
        <f>+'2015Proj'!AD31*'Tuition Calculations'!BZ31*(1+'Select Headcount Changes'!V36)</f>
        <v>0</v>
      </c>
      <c r="AE31" s="7">
        <f>+'2015Proj'!AE31*'Tuition Calculations'!CF31*(1+'Select Headcount Changes'!V36)</f>
        <v>0</v>
      </c>
      <c r="AF31" s="7">
        <f>+'2015Proj'!AF31*'Tuition Calculations'!CL31*(1+'Select Headcount Changes'!V36)</f>
        <v>0</v>
      </c>
      <c r="AG31" s="7">
        <f t="shared" si="8"/>
        <v>0</v>
      </c>
      <c r="AH31" s="7">
        <f t="shared" si="9"/>
        <v>30.724463376623376</v>
      </c>
      <c r="AI31" s="7">
        <f t="shared" si="10"/>
        <v>583.7648041558441</v>
      </c>
      <c r="AJ31" s="5">
        <v>1</v>
      </c>
      <c r="AK31" s="5">
        <v>0</v>
      </c>
      <c r="AL31" s="5">
        <v>0</v>
      </c>
      <c r="AM31" s="5">
        <f t="shared" si="11"/>
        <v>30.724463376623376</v>
      </c>
      <c r="AN31" s="5">
        <f t="shared" si="12"/>
        <v>0</v>
      </c>
      <c r="AO31" s="5">
        <f t="shared" si="13"/>
        <v>0</v>
      </c>
      <c r="AP31" s="5">
        <f t="shared" si="1"/>
        <v>30.724463376623376</v>
      </c>
    </row>
    <row r="32" spans="1:42" ht="18" customHeight="1" x14ac:dyDescent="0.25">
      <c r="A32" s="2" t="s">
        <v>9</v>
      </c>
      <c r="B32" s="2" t="s">
        <v>10</v>
      </c>
      <c r="C32" s="2" t="s">
        <v>34</v>
      </c>
      <c r="D32" s="2" t="s">
        <v>57</v>
      </c>
      <c r="E32" s="2" t="s">
        <v>58</v>
      </c>
      <c r="F32" s="2" t="s">
        <v>59</v>
      </c>
      <c r="G32" s="2" t="s">
        <v>60</v>
      </c>
      <c r="H32" s="2" t="s">
        <v>15</v>
      </c>
      <c r="I32" s="2" t="s">
        <v>16</v>
      </c>
      <c r="J32" s="7">
        <f>+'2015Proj'!J32*'Tuition Calculations'!BG32*(1+'Select Headcount Changes'!U37)</f>
        <v>150161.85312328854</v>
      </c>
      <c r="K32" s="7">
        <f>+'2015Proj'!K32*'Tuition Calculations'!BM32*(1+'Select Headcount Changes'!U37)</f>
        <v>95737.300662871916</v>
      </c>
      <c r="L32" s="7">
        <f t="shared" si="2"/>
        <v>3829.4920265148767</v>
      </c>
      <c r="M32" s="7">
        <f>+'2015Proj'!M32*'Tuition Calculations'!BG32*(1+'Select Headcount Changes'!U37)</f>
        <v>0</v>
      </c>
      <c r="N32" s="7">
        <f>+'2015Proj'!N32*'Tuition Calculations'!BM32*(1+'Select Headcount Changes'!U37)</f>
        <v>0</v>
      </c>
      <c r="O32" s="7">
        <f>+'2015Proj'!O32*'Tuition Calculations'!BS32*(1+'Select Headcount Changes'!U37)</f>
        <v>0</v>
      </c>
      <c r="P32" s="7">
        <f t="shared" si="3"/>
        <v>0</v>
      </c>
      <c r="Q32" s="7">
        <f t="shared" si="4"/>
        <v>7316.6180548386837</v>
      </c>
      <c r="R32" s="7">
        <f t="shared" si="5"/>
        <v>139015.743041935</v>
      </c>
      <c r="T32" s="5">
        <v>1</v>
      </c>
      <c r="U32" s="5">
        <v>0</v>
      </c>
      <c r="V32" s="5">
        <v>0</v>
      </c>
      <c r="W32" s="5">
        <f t="shared" si="6"/>
        <v>139015.743041935</v>
      </c>
      <c r="X32" s="5">
        <f t="shared" si="6"/>
        <v>0</v>
      </c>
      <c r="Y32" s="5">
        <f t="shared" si="6"/>
        <v>0</v>
      </c>
      <c r="Z32" s="7">
        <f>+'2015Proj'!Z32*'Tuition Calculations'!BY32*(1+'Select Headcount Changes'!U37)</f>
        <v>5445.208407643313</v>
      </c>
      <c r="AA32" s="7">
        <f>+'2015Proj'!AA32*'Tuition Calculations'!BZ32*(1+'Select Headcount Changes'!V37)</f>
        <v>2963.3601590106005</v>
      </c>
      <c r="AB32" s="7">
        <f>+'2015Proj'!AB32*'Tuition Calculations'!CF32*(1+'Select Headcount Changes'!V37)</f>
        <v>118.44066883116884</v>
      </c>
      <c r="AC32" s="7">
        <f t="shared" si="7"/>
        <v>4.7376267532467535</v>
      </c>
      <c r="AD32" s="7">
        <f>+'2015Proj'!AD32*'Tuition Calculations'!BZ32*(1+'Select Headcount Changes'!V37)</f>
        <v>0</v>
      </c>
      <c r="AE32" s="7">
        <f>+'2015Proj'!AE32*'Tuition Calculations'!CF32*(1+'Select Headcount Changes'!V37)</f>
        <v>0</v>
      </c>
      <c r="AF32" s="7">
        <f>+'2015Proj'!AF32*'Tuition Calculations'!CL32*(1+'Select Headcount Changes'!V37)</f>
        <v>0</v>
      </c>
      <c r="AG32" s="7">
        <f t="shared" si="8"/>
        <v>0</v>
      </c>
      <c r="AH32" s="7">
        <f t="shared" si="9"/>
        <v>147.9311266128677</v>
      </c>
      <c r="AI32" s="7">
        <f t="shared" si="10"/>
        <v>2810.6914056444862</v>
      </c>
      <c r="AJ32" s="5">
        <v>1</v>
      </c>
      <c r="AK32" s="5">
        <v>0</v>
      </c>
      <c r="AL32" s="5">
        <v>0</v>
      </c>
      <c r="AM32" s="5">
        <f t="shared" si="11"/>
        <v>147.9311266128677</v>
      </c>
      <c r="AN32" s="5">
        <f t="shared" si="12"/>
        <v>0</v>
      </c>
      <c r="AO32" s="5">
        <f t="shared" si="13"/>
        <v>0</v>
      </c>
      <c r="AP32" s="5">
        <f t="shared" si="1"/>
        <v>147.9311266128677</v>
      </c>
    </row>
    <row r="33" spans="1:42" ht="18" customHeight="1" x14ac:dyDescent="0.25">
      <c r="A33" s="2" t="s">
        <v>9</v>
      </c>
      <c r="B33" s="2" t="s">
        <v>10</v>
      </c>
      <c r="C33" s="2" t="s">
        <v>34</v>
      </c>
      <c r="D33" s="2" t="s">
        <v>57</v>
      </c>
      <c r="E33" s="2" t="s">
        <v>58</v>
      </c>
      <c r="F33" s="2" t="s">
        <v>61</v>
      </c>
      <c r="G33" s="2" t="s">
        <v>62</v>
      </c>
      <c r="H33" s="2" t="s">
        <v>13</v>
      </c>
      <c r="I33" s="2" t="s">
        <v>14</v>
      </c>
      <c r="J33" s="7">
        <f>+'2015Proj'!J33*'Tuition Calculations'!BG33*(1+'Select Headcount Changes'!U38)</f>
        <v>136504.59100905561</v>
      </c>
      <c r="K33" s="7">
        <f>+'2015Proj'!K33*'Tuition Calculations'!BM33*(1+'Select Headcount Changes'!U38)</f>
        <v>136504.59100905561</v>
      </c>
      <c r="L33" s="7">
        <f t="shared" si="2"/>
        <v>5460.1836403622247</v>
      </c>
      <c r="M33" s="7">
        <f>+'2015Proj'!M33*'Tuition Calculations'!BG33*(1+'Select Headcount Changes'!U38)</f>
        <v>0</v>
      </c>
      <c r="N33" s="7">
        <f>+'2015Proj'!N33*'Tuition Calculations'!BM33*(1+'Select Headcount Changes'!U38)</f>
        <v>0</v>
      </c>
      <c r="O33" s="7">
        <f>+'2015Proj'!O33*'Tuition Calculations'!BS33*(1+'Select Headcount Changes'!U38)</f>
        <v>0</v>
      </c>
      <c r="P33" s="7">
        <f t="shared" si="3"/>
        <v>0</v>
      </c>
      <c r="Q33" s="7">
        <f t="shared" si="4"/>
        <v>6552.2203684346696</v>
      </c>
      <c r="R33" s="7">
        <f t="shared" si="5"/>
        <v>124492.18700025871</v>
      </c>
      <c r="T33" s="5">
        <v>1</v>
      </c>
      <c r="U33" s="5">
        <v>0</v>
      </c>
      <c r="V33" s="5">
        <v>0</v>
      </c>
      <c r="W33" s="5">
        <f t="shared" si="6"/>
        <v>124492.18700025871</v>
      </c>
      <c r="X33" s="5">
        <f t="shared" si="6"/>
        <v>0</v>
      </c>
      <c r="Y33" s="5">
        <f t="shared" si="6"/>
        <v>0</v>
      </c>
      <c r="Z33" s="7">
        <f>+'2015Proj'!Z33*'Tuition Calculations'!BY33*(1+'Select Headcount Changes'!U38)</f>
        <v>4223.6894983277598</v>
      </c>
      <c r="AA33" s="7">
        <f>+'2015Proj'!AA33*'Tuition Calculations'!BZ33*(1+'Select Headcount Changes'!V38)</f>
        <v>4220.0830844155853</v>
      </c>
      <c r="AB33" s="7">
        <f>+'2015Proj'!AB33*'Tuition Calculations'!CF33*(1+'Select Headcount Changes'!V38)</f>
        <v>168.80332337662338</v>
      </c>
      <c r="AC33" s="7">
        <f t="shared" si="7"/>
        <v>6.7521329350649353</v>
      </c>
      <c r="AD33" s="7">
        <f>+'2015Proj'!AD33*'Tuition Calculations'!BZ33*(1+'Select Headcount Changes'!V38)</f>
        <v>0</v>
      </c>
      <c r="AE33" s="7">
        <f>+'2015Proj'!AE33*'Tuition Calculations'!CF33*(1+'Select Headcount Changes'!V38)</f>
        <v>0</v>
      </c>
      <c r="AF33" s="7">
        <f>+'2015Proj'!AF33*'Tuition Calculations'!CL33*(1+'Select Headcount Changes'!V38)</f>
        <v>0</v>
      </c>
      <c r="AG33" s="7">
        <f t="shared" si="8"/>
        <v>0</v>
      </c>
      <c r="AH33" s="7">
        <f t="shared" si="9"/>
        <v>210.66654757402603</v>
      </c>
      <c r="AI33" s="7">
        <f t="shared" si="10"/>
        <v>4002.6644039064945</v>
      </c>
      <c r="AJ33" s="5">
        <v>1</v>
      </c>
      <c r="AK33" s="5">
        <v>0</v>
      </c>
      <c r="AL33" s="5">
        <v>0</v>
      </c>
      <c r="AM33" s="5">
        <f t="shared" si="11"/>
        <v>210.66654757402603</v>
      </c>
      <c r="AN33" s="5">
        <f t="shared" si="12"/>
        <v>0</v>
      </c>
      <c r="AO33" s="5">
        <f t="shared" si="13"/>
        <v>0</v>
      </c>
      <c r="AP33" s="5">
        <f t="shared" si="1"/>
        <v>210.66654757402603</v>
      </c>
    </row>
    <row r="34" spans="1:42" ht="18" customHeight="1" x14ac:dyDescent="0.25">
      <c r="A34" s="2" t="s">
        <v>9</v>
      </c>
      <c r="B34" s="2" t="s">
        <v>10</v>
      </c>
      <c r="C34" s="2" t="s">
        <v>34</v>
      </c>
      <c r="D34" s="2" t="s">
        <v>57</v>
      </c>
      <c r="E34" s="2" t="s">
        <v>58</v>
      </c>
      <c r="F34" s="2" t="s">
        <v>61</v>
      </c>
      <c r="G34" s="2" t="s">
        <v>62</v>
      </c>
      <c r="H34" s="2" t="s">
        <v>15</v>
      </c>
      <c r="I34" s="2" t="s">
        <v>16</v>
      </c>
      <c r="J34" s="7">
        <f>+'2015Proj'!J34*'Tuition Calculations'!BG34*(1+'Select Headcount Changes'!U39)</f>
        <v>353861.01002936222</v>
      </c>
      <c r="K34" s="7">
        <f>+'2015Proj'!K34*'Tuition Calculations'!BM34*(1+'Select Headcount Changes'!U39)</f>
        <v>225613.01003880982</v>
      </c>
      <c r="L34" s="7">
        <f t="shared" si="2"/>
        <v>9024.5204015523923</v>
      </c>
      <c r="M34" s="7">
        <f>+'2015Proj'!M34*'Tuition Calculations'!BG34*(1+'Select Headcount Changes'!U39)</f>
        <v>0</v>
      </c>
      <c r="N34" s="7">
        <f>+'2015Proj'!N34*'Tuition Calculations'!BM34*(1+'Select Headcount Changes'!U39)</f>
        <v>0</v>
      </c>
      <c r="O34" s="7">
        <f>+'2015Proj'!O34*'Tuition Calculations'!BS34*(1+'Select Headcount Changes'!U39)</f>
        <v>0</v>
      </c>
      <c r="P34" s="7">
        <f t="shared" si="3"/>
        <v>0</v>
      </c>
      <c r="Q34" s="7">
        <f t="shared" si="4"/>
        <v>17241.824481390493</v>
      </c>
      <c r="R34" s="7">
        <f t="shared" si="5"/>
        <v>327594.66514641937</v>
      </c>
      <c r="T34" s="5">
        <v>1</v>
      </c>
      <c r="U34" s="5">
        <v>0</v>
      </c>
      <c r="V34" s="5">
        <v>0</v>
      </c>
      <c r="W34" s="5">
        <f t="shared" si="6"/>
        <v>327594.66514641937</v>
      </c>
      <c r="X34" s="5">
        <f t="shared" si="6"/>
        <v>0</v>
      </c>
      <c r="Y34" s="5">
        <f t="shared" si="6"/>
        <v>0</v>
      </c>
      <c r="Z34" s="7">
        <f>+'2015Proj'!Z34*'Tuition Calculations'!BY34*(1+'Select Headcount Changes'!U39)</f>
        <v>12830.020018198364</v>
      </c>
      <c r="AA34" s="7">
        <f>+'2015Proj'!AA34*'Tuition Calculations'!BZ34*(1+'Select Headcount Changes'!V39)</f>
        <v>6981.579505300353</v>
      </c>
      <c r="AB34" s="7">
        <f>+'2015Proj'!AB34*'Tuition Calculations'!CF34*(1+'Select Headcount Changes'!V39)</f>
        <v>279.04233766233767</v>
      </c>
      <c r="AC34" s="7">
        <f t="shared" si="7"/>
        <v>11.161693506493506</v>
      </c>
      <c r="AD34" s="7">
        <f>+'2015Proj'!AD34*'Tuition Calculations'!BZ34*(1+'Select Headcount Changes'!V39)</f>
        <v>0</v>
      </c>
      <c r="AE34" s="7">
        <f>+'2015Proj'!AE34*'Tuition Calculations'!CF34*(1+'Select Headcount Changes'!V39)</f>
        <v>0</v>
      </c>
      <c r="AF34" s="7">
        <f>+'2015Proj'!AF34*'Tuition Calculations'!CL34*(1+'Select Headcount Changes'!V39)</f>
        <v>0</v>
      </c>
      <c r="AG34" s="7">
        <f t="shared" si="8"/>
        <v>0</v>
      </c>
      <c r="AH34" s="7">
        <f t="shared" si="9"/>
        <v>348.52089058969301</v>
      </c>
      <c r="AI34" s="7">
        <f t="shared" si="10"/>
        <v>6621.8969212041666</v>
      </c>
      <c r="AJ34" s="5">
        <v>1</v>
      </c>
      <c r="AK34" s="5">
        <v>0</v>
      </c>
      <c r="AL34" s="5">
        <v>0</v>
      </c>
      <c r="AM34" s="5">
        <f t="shared" si="11"/>
        <v>348.52089058969301</v>
      </c>
      <c r="AN34" s="5">
        <f t="shared" si="12"/>
        <v>0</v>
      </c>
      <c r="AO34" s="5">
        <f t="shared" si="13"/>
        <v>0</v>
      </c>
      <c r="AP34" s="5">
        <f t="shared" si="1"/>
        <v>348.52089058969301</v>
      </c>
    </row>
    <row r="35" spans="1:42" ht="18" customHeight="1" x14ac:dyDescent="0.25">
      <c r="A35" s="2" t="s">
        <v>9</v>
      </c>
      <c r="B35" s="2" t="s">
        <v>10</v>
      </c>
      <c r="C35" s="2" t="s">
        <v>34</v>
      </c>
      <c r="D35" s="2" t="s">
        <v>57</v>
      </c>
      <c r="E35" s="2" t="s">
        <v>58</v>
      </c>
      <c r="F35" s="2" t="s">
        <v>63</v>
      </c>
      <c r="G35" s="2" t="s">
        <v>64</v>
      </c>
      <c r="H35" s="2" t="s">
        <v>13</v>
      </c>
      <c r="I35" s="2" t="s">
        <v>14</v>
      </c>
      <c r="J35" s="7">
        <f>+'2015Proj'!J35*'Tuition Calculations'!BG35*(1+'Select Headcount Changes'!U40)</f>
        <v>143108.2141873221</v>
      </c>
      <c r="K35" s="7">
        <f>+'2015Proj'!K35*'Tuition Calculations'!BM35*(1+'Select Headcount Changes'!U40)</f>
        <v>143108.2141873221</v>
      </c>
      <c r="L35" s="7">
        <f t="shared" si="2"/>
        <v>5724.3285674928838</v>
      </c>
      <c r="M35" s="7">
        <f>+'2015Proj'!M35*'Tuition Calculations'!BG35*(1+'Select Headcount Changes'!U40)</f>
        <v>0</v>
      </c>
      <c r="N35" s="7">
        <f>+'2015Proj'!N35*'Tuition Calculations'!BM35*(1+'Select Headcount Changes'!U40)</f>
        <v>0</v>
      </c>
      <c r="O35" s="7">
        <f>+'2015Proj'!O35*'Tuition Calculations'!BS35*(1+'Select Headcount Changes'!U40)</f>
        <v>0</v>
      </c>
      <c r="P35" s="7">
        <f t="shared" si="3"/>
        <v>0</v>
      </c>
      <c r="Q35" s="7">
        <f t="shared" si="4"/>
        <v>6869.1942809914608</v>
      </c>
      <c r="R35" s="7">
        <f t="shared" si="5"/>
        <v>130514.69133883774</v>
      </c>
      <c r="T35" s="5">
        <v>1</v>
      </c>
      <c r="U35" s="5">
        <v>0</v>
      </c>
      <c r="V35" s="5">
        <v>0</v>
      </c>
      <c r="W35" s="5">
        <f t="shared" si="6"/>
        <v>130514.69133883774</v>
      </c>
      <c r="X35" s="5">
        <f t="shared" si="6"/>
        <v>0</v>
      </c>
      <c r="Y35" s="5">
        <f t="shared" si="6"/>
        <v>0</v>
      </c>
      <c r="Z35" s="7">
        <f>+'2015Proj'!Z35*'Tuition Calculations'!BY35*(1+'Select Headcount Changes'!U40)</f>
        <v>4428.5764548494981</v>
      </c>
      <c r="AA35" s="7">
        <f>+'2015Proj'!AA35*'Tuition Calculations'!BZ35*(1+'Select Headcount Changes'!V40)</f>
        <v>4424.795097402598</v>
      </c>
      <c r="AB35" s="7">
        <f>+'2015Proj'!AB35*'Tuition Calculations'!CF35*(1+'Select Headcount Changes'!V40)</f>
        <v>176.9918038961039</v>
      </c>
      <c r="AC35" s="7">
        <f t="shared" si="7"/>
        <v>7.0796721558441567</v>
      </c>
      <c r="AD35" s="7">
        <f>+'2015Proj'!AD35*'Tuition Calculations'!BZ35*(1+'Select Headcount Changes'!V40)</f>
        <v>0</v>
      </c>
      <c r="AE35" s="7">
        <f>+'2015Proj'!AE35*'Tuition Calculations'!CF35*(1+'Select Headcount Changes'!V40)</f>
        <v>0</v>
      </c>
      <c r="AF35" s="7">
        <f>+'2015Proj'!AF35*'Tuition Calculations'!CL35*(1+'Select Headcount Changes'!V40)</f>
        <v>0</v>
      </c>
      <c r="AG35" s="7">
        <f t="shared" si="8"/>
        <v>0</v>
      </c>
      <c r="AH35" s="7">
        <f t="shared" si="9"/>
        <v>220.8857712623377</v>
      </c>
      <c r="AI35" s="7">
        <f t="shared" si="10"/>
        <v>4196.8296539844159</v>
      </c>
      <c r="AJ35" s="5">
        <v>1</v>
      </c>
      <c r="AK35" s="5">
        <v>0</v>
      </c>
      <c r="AL35" s="5">
        <v>0</v>
      </c>
      <c r="AM35" s="5">
        <f t="shared" si="11"/>
        <v>220.8857712623377</v>
      </c>
      <c r="AN35" s="5">
        <f t="shared" si="12"/>
        <v>0</v>
      </c>
      <c r="AO35" s="5">
        <f t="shared" si="13"/>
        <v>0</v>
      </c>
      <c r="AP35" s="5">
        <f t="shared" ref="AP35:AP66" si="14">SUM(AM35:AO35)</f>
        <v>220.8857712623377</v>
      </c>
    </row>
    <row r="36" spans="1:42" ht="18" customHeight="1" x14ac:dyDescent="0.25">
      <c r="A36" s="2" t="s">
        <v>9</v>
      </c>
      <c r="B36" s="2" t="s">
        <v>10</v>
      </c>
      <c r="C36" s="2" t="s">
        <v>34</v>
      </c>
      <c r="D36" s="2" t="s">
        <v>57</v>
      </c>
      <c r="E36" s="2" t="s">
        <v>58</v>
      </c>
      <c r="F36" s="2" t="s">
        <v>63</v>
      </c>
      <c r="G36" s="2" t="s">
        <v>64</v>
      </c>
      <c r="H36" s="2" t="s">
        <v>15</v>
      </c>
      <c r="I36" s="2" t="s">
        <v>16</v>
      </c>
      <c r="J36" s="7">
        <f>+'2015Proj'!J36*'Tuition Calculations'!BG36*(1+'Select Headcount Changes'!U41)</f>
        <v>37168.349109894094</v>
      </c>
      <c r="K36" s="7">
        <f>+'2015Proj'!K36*'Tuition Calculations'!BM36*(1+'Select Headcount Changes'!U41)</f>
        <v>23696.973463906852</v>
      </c>
      <c r="L36" s="7">
        <f t="shared" si="2"/>
        <v>947.87893855627408</v>
      </c>
      <c r="M36" s="7">
        <f>+'2015Proj'!M36*'Tuition Calculations'!BG36*(1+'Select Headcount Changes'!U41)</f>
        <v>0</v>
      </c>
      <c r="N36" s="7">
        <f>+'2015Proj'!N36*'Tuition Calculations'!BM36*(1+'Select Headcount Changes'!U41)</f>
        <v>0</v>
      </c>
      <c r="O36" s="7">
        <f>+'2015Proj'!O36*'Tuition Calculations'!BS36*(1+'Select Headcount Changes'!U41)</f>
        <v>0</v>
      </c>
      <c r="P36" s="7">
        <f t="shared" si="3"/>
        <v>0</v>
      </c>
      <c r="Q36" s="7">
        <f t="shared" si="4"/>
        <v>1811.023508566891</v>
      </c>
      <c r="R36" s="7">
        <f t="shared" si="5"/>
        <v>34409.446662770926</v>
      </c>
      <c r="T36" s="5">
        <v>1</v>
      </c>
      <c r="U36" s="5">
        <v>0</v>
      </c>
      <c r="V36" s="5">
        <v>0</v>
      </c>
      <c r="W36" s="5">
        <f t="shared" si="6"/>
        <v>34409.446662770926</v>
      </c>
      <c r="X36" s="5">
        <f t="shared" si="6"/>
        <v>0</v>
      </c>
      <c r="Y36" s="5">
        <f t="shared" si="6"/>
        <v>0</v>
      </c>
      <c r="Z36" s="7">
        <f>+'2015Proj'!Z36*'Tuition Calculations'!BY36*(1+'Select Headcount Changes'!U41)</f>
        <v>1347.6465150136487</v>
      </c>
      <c r="AA36" s="7">
        <f>+'2015Proj'!AA36*'Tuition Calculations'!BZ36*(1+'Select Headcount Changes'!V41)</f>
        <v>733.3130565371024</v>
      </c>
      <c r="AB36" s="7">
        <f>+'2015Proj'!AB36*'Tuition Calculations'!CF36*(1+'Select Headcount Changes'!V41)</f>
        <v>29.309325974025974</v>
      </c>
      <c r="AC36" s="7">
        <f t="shared" si="7"/>
        <v>1.1723730389610389</v>
      </c>
      <c r="AD36" s="7">
        <f>+'2015Proj'!AD36*'Tuition Calculations'!BZ36*(1+'Select Headcount Changes'!V41)</f>
        <v>0</v>
      </c>
      <c r="AE36" s="7">
        <f>+'2015Proj'!AE36*'Tuition Calculations'!CF36*(1+'Select Headcount Changes'!V41)</f>
        <v>0</v>
      </c>
      <c r="AF36" s="7">
        <f>+'2015Proj'!AF36*'Tuition Calculations'!CL36*(1+'Select Headcount Changes'!V41)</f>
        <v>0</v>
      </c>
      <c r="AG36" s="7">
        <f t="shared" si="8"/>
        <v>0</v>
      </c>
      <c r="AH36" s="7">
        <f t="shared" si="9"/>
        <v>36.607034174907071</v>
      </c>
      <c r="AI36" s="7">
        <f t="shared" si="10"/>
        <v>695.53364932323427</v>
      </c>
      <c r="AJ36" s="5">
        <v>1</v>
      </c>
      <c r="AK36" s="5">
        <v>0</v>
      </c>
      <c r="AL36" s="5">
        <v>0</v>
      </c>
      <c r="AM36" s="5">
        <f t="shared" si="11"/>
        <v>36.607034174907071</v>
      </c>
      <c r="AN36" s="5">
        <f t="shared" si="12"/>
        <v>0</v>
      </c>
      <c r="AO36" s="5">
        <f t="shared" si="13"/>
        <v>0</v>
      </c>
      <c r="AP36" s="5">
        <f t="shared" si="14"/>
        <v>36.607034174907071</v>
      </c>
    </row>
    <row r="37" spans="1:42" ht="18" customHeight="1" x14ac:dyDescent="0.25">
      <c r="A37" s="2" t="s">
        <v>9</v>
      </c>
      <c r="B37" s="2" t="s">
        <v>10</v>
      </c>
      <c r="C37" s="2" t="s">
        <v>65</v>
      </c>
      <c r="D37" s="2" t="s">
        <v>39</v>
      </c>
      <c r="E37" s="2" t="s">
        <v>66</v>
      </c>
      <c r="F37" s="2" t="s">
        <v>24</v>
      </c>
      <c r="G37" s="2" t="s">
        <v>67</v>
      </c>
      <c r="H37" s="2" t="s">
        <v>13</v>
      </c>
      <c r="I37" s="2" t="s">
        <v>14</v>
      </c>
      <c r="J37" s="7">
        <f>+'2015Proj'!J37*'Tuition Calculations'!BG37*(1+'Select Headcount Changes'!U42)</f>
        <v>3713776.4324445394</v>
      </c>
      <c r="K37" s="7">
        <f>+'2015Proj'!K37*'Tuition Calculations'!BM37*(1+'Select Headcount Changes'!U42)</f>
        <v>3713776.4324445394</v>
      </c>
      <c r="L37" s="7">
        <f t="shared" si="2"/>
        <v>148551.05729778158</v>
      </c>
      <c r="M37" s="7">
        <f>+'2015Proj'!M37*'Tuition Calculations'!BG37*(1+'Select Headcount Changes'!U42)</f>
        <v>0</v>
      </c>
      <c r="N37" s="7">
        <f>+'2015Proj'!N37*'Tuition Calculations'!BM37*(1+'Select Headcount Changes'!U42)</f>
        <v>194475.68293857417</v>
      </c>
      <c r="O37" s="7">
        <f>+'2015Proj'!O37*'Tuition Calculations'!BS37*(1+'Select Headcount Changes'!U42)</f>
        <v>0</v>
      </c>
      <c r="P37" s="7">
        <f t="shared" si="3"/>
        <v>194475.68293857417</v>
      </c>
      <c r="Q37" s="7">
        <f t="shared" si="4"/>
        <v>168537.48461040918</v>
      </c>
      <c r="R37" s="7">
        <f t="shared" si="5"/>
        <v>3202212.2075977745</v>
      </c>
      <c r="T37" s="5">
        <v>1</v>
      </c>
      <c r="U37" s="5">
        <v>0</v>
      </c>
      <c r="V37" s="5">
        <v>0</v>
      </c>
      <c r="W37" s="5">
        <f t="shared" si="6"/>
        <v>3202212.2075977745</v>
      </c>
      <c r="X37" s="5">
        <f t="shared" si="6"/>
        <v>0</v>
      </c>
      <c r="Y37" s="5">
        <f t="shared" si="6"/>
        <v>0</v>
      </c>
      <c r="Z37" s="7">
        <f>+'2015Proj'!Z37*'Tuition Calculations'!BY37*(1+'Select Headcount Changes'!U42)</f>
        <v>114890.5917677643</v>
      </c>
      <c r="AA37" s="7">
        <f>+'2015Proj'!AA37*'Tuition Calculations'!BZ37*(1+'Select Headcount Changes'!V42)</f>
        <v>114598.19314285714</v>
      </c>
      <c r="AB37" s="7">
        <f>+'2015Proj'!AB37*'Tuition Calculations'!CF37*(1+'Select Headcount Changes'!V42)</f>
        <v>4583.9277257142858</v>
      </c>
      <c r="AC37" s="7">
        <f t="shared" si="7"/>
        <v>183.35710902857144</v>
      </c>
      <c r="AD37" s="7">
        <f>+'2015Proj'!AD37*'Tuition Calculations'!BZ37*(1+'Select Headcount Changes'!V42)</f>
        <v>501.72410132324632</v>
      </c>
      <c r="AE37" s="7">
        <f>+'2015Proj'!AE37*'Tuition Calculations'!CF37*(1+'Select Headcount Changes'!V42)</f>
        <v>0</v>
      </c>
      <c r="AF37" s="7">
        <f>+'2015Proj'!AF37*'Tuition Calculations'!CL37*(1+'Select Headcount Changes'!V42)</f>
        <v>0</v>
      </c>
      <c r="AG37" s="7">
        <f t="shared" si="8"/>
        <v>501.72410132324632</v>
      </c>
      <c r="AH37" s="7">
        <f t="shared" si="9"/>
        <v>5695.6555966252672</v>
      </c>
      <c r="AI37" s="7">
        <f t="shared" si="10"/>
        <v>108217.45633588007</v>
      </c>
      <c r="AJ37" s="5">
        <v>1</v>
      </c>
      <c r="AK37" s="5">
        <v>0</v>
      </c>
      <c r="AL37" s="5">
        <v>0</v>
      </c>
      <c r="AM37" s="5">
        <f t="shared" si="11"/>
        <v>5695.6555966252672</v>
      </c>
      <c r="AN37" s="5">
        <f t="shared" si="12"/>
        <v>0</v>
      </c>
      <c r="AO37" s="5">
        <f t="shared" si="13"/>
        <v>0</v>
      </c>
      <c r="AP37" s="5">
        <f t="shared" si="14"/>
        <v>5695.6555966252672</v>
      </c>
    </row>
    <row r="38" spans="1:42" ht="18" customHeight="1" x14ac:dyDescent="0.25">
      <c r="A38" s="2" t="s">
        <v>9</v>
      </c>
      <c r="B38" s="2" t="s">
        <v>10</v>
      </c>
      <c r="C38" s="2" t="s">
        <v>65</v>
      </c>
      <c r="D38" s="2" t="s">
        <v>39</v>
      </c>
      <c r="E38" s="2" t="s">
        <v>66</v>
      </c>
      <c r="F38" s="2" t="s">
        <v>24</v>
      </c>
      <c r="G38" s="2" t="s">
        <v>67</v>
      </c>
      <c r="H38" s="2" t="s">
        <v>15</v>
      </c>
      <c r="I38" s="2" t="s">
        <v>16</v>
      </c>
      <c r="J38" s="7">
        <f>+'2015Proj'!J38*'Tuition Calculations'!BG38*(1+'Select Headcount Changes'!U43)</f>
        <v>4535618.9896749798</v>
      </c>
      <c r="K38" s="7">
        <f>+'2015Proj'!K38*'Tuition Calculations'!BM38*(1+'Select Headcount Changes'!U43)</f>
        <v>2540218.4319092273</v>
      </c>
      <c r="L38" s="7">
        <f t="shared" si="2"/>
        <v>101608.73727636909</v>
      </c>
      <c r="M38" s="7">
        <f>+'2015Proj'!M38*'Tuition Calculations'!BG38*(1+'Select Headcount Changes'!U43)</f>
        <v>0</v>
      </c>
      <c r="N38" s="7">
        <f>+'2015Proj'!N38*'Tuition Calculations'!BM38*(1+'Select Headcount Changes'!U43)</f>
        <v>192189.05226568549</v>
      </c>
      <c r="O38" s="7">
        <f>+'2015Proj'!O38*'Tuition Calculations'!BS38*(1+'Select Headcount Changes'!U43)</f>
        <v>325729.34353806893</v>
      </c>
      <c r="P38" s="7">
        <f t="shared" si="3"/>
        <v>517918.39580375445</v>
      </c>
      <c r="Q38" s="7">
        <f t="shared" si="4"/>
        <v>195804.59282974285</v>
      </c>
      <c r="R38" s="7">
        <f t="shared" si="5"/>
        <v>3720287.2637651139</v>
      </c>
      <c r="T38" s="5">
        <v>1</v>
      </c>
      <c r="U38" s="5">
        <v>0</v>
      </c>
      <c r="V38" s="5">
        <v>0</v>
      </c>
      <c r="W38" s="5">
        <f t="shared" si="6"/>
        <v>3720287.2637651139</v>
      </c>
      <c r="X38" s="5">
        <f t="shared" si="6"/>
        <v>0</v>
      </c>
      <c r="Y38" s="5">
        <f t="shared" si="6"/>
        <v>0</v>
      </c>
      <c r="Z38" s="7">
        <f>+'2015Proj'!Z38*'Tuition Calculations'!BY38*(1+'Select Headcount Changes'!U43)</f>
        <v>164459.2481389578</v>
      </c>
      <c r="AA38" s="7">
        <f>+'2015Proj'!AA38*'Tuition Calculations'!BZ38*(1+'Select Headcount Changes'!V43)</f>
        <v>78487.767582329412</v>
      </c>
      <c r="AB38" s="7">
        <f>+'2015Proj'!AB38*'Tuition Calculations'!CF38*(1+'Select Headcount Changes'!V43)</f>
        <v>3136.0122514285754</v>
      </c>
      <c r="AC38" s="7">
        <f t="shared" si="7"/>
        <v>125.44049005714302</v>
      </c>
      <c r="AD38" s="7">
        <f>+'2015Proj'!AD38*'Tuition Calculations'!BZ38*(1+'Select Headcount Changes'!V43)</f>
        <v>0</v>
      </c>
      <c r="AE38" s="7">
        <f>+'2015Proj'!AE38*'Tuition Calculations'!CF38*(1+'Select Headcount Changes'!V43)</f>
        <v>14027.438006221473</v>
      </c>
      <c r="AF38" s="7">
        <f>+'2015Proj'!AF38*'Tuition Calculations'!CL38*(1+'Select Headcount Changes'!V43)</f>
        <v>14057.411164354426</v>
      </c>
      <c r="AG38" s="7">
        <f t="shared" si="8"/>
        <v>28084.849170575901</v>
      </c>
      <c r="AH38" s="7">
        <f t="shared" si="9"/>
        <v>2513.8738960848186</v>
      </c>
      <c r="AI38" s="7">
        <f t="shared" si="10"/>
        <v>47763.604025611552</v>
      </c>
      <c r="AJ38" s="5">
        <v>1</v>
      </c>
      <c r="AK38" s="5">
        <v>0</v>
      </c>
      <c r="AL38" s="5">
        <v>0</v>
      </c>
      <c r="AM38" s="5">
        <f t="shared" si="11"/>
        <v>2513.8738960848186</v>
      </c>
      <c r="AN38" s="5">
        <f t="shared" si="12"/>
        <v>0</v>
      </c>
      <c r="AO38" s="5">
        <f t="shared" si="13"/>
        <v>0</v>
      </c>
      <c r="AP38" s="5">
        <f t="shared" si="14"/>
        <v>2513.8738960848186</v>
      </c>
    </row>
    <row r="39" spans="1:42" ht="18" customHeight="1" x14ac:dyDescent="0.25">
      <c r="A39" s="2" t="s">
        <v>9</v>
      </c>
      <c r="B39" s="2" t="s">
        <v>10</v>
      </c>
      <c r="C39" s="2" t="s">
        <v>68</v>
      </c>
      <c r="D39" s="2" t="s">
        <v>48</v>
      </c>
      <c r="E39" s="2" t="s">
        <v>69</v>
      </c>
      <c r="F39" s="2" t="s">
        <v>28</v>
      </c>
      <c r="G39" s="2" t="s">
        <v>70</v>
      </c>
      <c r="H39" s="2" t="s">
        <v>13</v>
      </c>
      <c r="I39" s="2" t="s">
        <v>14</v>
      </c>
      <c r="J39" s="7">
        <f>+'2015Proj'!J39*'Tuition Calculations'!BG39*(1+'Select Headcount Changes'!U44)</f>
        <v>1363832.6466234315</v>
      </c>
      <c r="K39" s="7">
        <f>+'2015Proj'!K39*'Tuition Calculations'!BM39*(1+'Select Headcount Changes'!U44)</f>
        <v>1363832.6466234315</v>
      </c>
      <c r="L39" s="7">
        <f t="shared" si="2"/>
        <v>54553.305864937262</v>
      </c>
      <c r="M39" s="7">
        <f>+'2015Proj'!M39*'Tuition Calculations'!BG39*(1+'Select Headcount Changes'!U44)</f>
        <v>0</v>
      </c>
      <c r="N39" s="7">
        <f>+'2015Proj'!N39*'Tuition Calculations'!BM39*(1+'Select Headcount Changes'!U44)</f>
        <v>91536.005307388346</v>
      </c>
      <c r="O39" s="7">
        <f>+'2015Proj'!O39*'Tuition Calculations'!BS39*(1+'Select Headcount Changes'!U44)</f>
        <v>0</v>
      </c>
      <c r="P39" s="7">
        <f t="shared" si="3"/>
        <v>91536.005307388346</v>
      </c>
      <c r="Q39" s="7">
        <f t="shared" si="4"/>
        <v>60887.166772555298</v>
      </c>
      <c r="R39" s="7">
        <f t="shared" si="5"/>
        <v>1156856.1686785505</v>
      </c>
      <c r="T39" s="5">
        <v>1</v>
      </c>
      <c r="U39" s="5">
        <v>0</v>
      </c>
      <c r="V39" s="5">
        <v>0</v>
      </c>
      <c r="W39" s="5">
        <f t="shared" si="6"/>
        <v>1156856.1686785505</v>
      </c>
      <c r="X39" s="5">
        <f t="shared" si="6"/>
        <v>0</v>
      </c>
      <c r="Y39" s="5">
        <f t="shared" si="6"/>
        <v>0</v>
      </c>
      <c r="Z39" s="7">
        <f>+'2015Proj'!Z39*'Tuition Calculations'!BY39*(1+'Select Headcount Changes'!U44)</f>
        <v>42186.323462414584</v>
      </c>
      <c r="AA39" s="7">
        <f>+'2015Proj'!AA39*'Tuition Calculations'!BZ39*(1+'Select Headcount Changes'!V44)</f>
        <v>42196.751106194686</v>
      </c>
      <c r="AB39" s="7">
        <f>+'2015Proj'!AB39*'Tuition Calculations'!CF39*(1+'Select Headcount Changes'!V44)</f>
        <v>1687.8700442477875</v>
      </c>
      <c r="AC39" s="7">
        <f t="shared" si="7"/>
        <v>67.5148017699115</v>
      </c>
      <c r="AD39" s="7">
        <f>+'2015Proj'!AD39*'Tuition Calculations'!BZ39*(1+'Select Headcount Changes'!V44)</f>
        <v>1475.9568258653012</v>
      </c>
      <c r="AE39" s="7">
        <f>+'2015Proj'!AE39*'Tuition Calculations'!CF39*(1+'Select Headcount Changes'!V44)</f>
        <v>0</v>
      </c>
      <c r="AF39" s="7">
        <f>+'2015Proj'!AF39*'Tuition Calculations'!CL39*(1+'Select Headcount Changes'!V44)</f>
        <v>0</v>
      </c>
      <c r="AG39" s="7">
        <f t="shared" si="8"/>
        <v>1475.9568258653012</v>
      </c>
      <c r="AH39" s="7">
        <f t="shared" si="9"/>
        <v>2032.6639739279738</v>
      </c>
      <c r="AI39" s="7">
        <f t="shared" si="10"/>
        <v>38620.615504631503</v>
      </c>
      <c r="AJ39" s="5">
        <v>1</v>
      </c>
      <c r="AK39" s="5">
        <v>0</v>
      </c>
      <c r="AL39" s="5">
        <v>0</v>
      </c>
      <c r="AM39" s="5">
        <f t="shared" si="11"/>
        <v>2032.6639739279738</v>
      </c>
      <c r="AN39" s="5">
        <f t="shared" si="12"/>
        <v>0</v>
      </c>
      <c r="AO39" s="5">
        <f t="shared" si="13"/>
        <v>0</v>
      </c>
      <c r="AP39" s="5">
        <f t="shared" si="14"/>
        <v>2032.6639739279738</v>
      </c>
    </row>
    <row r="40" spans="1:42" ht="18" customHeight="1" x14ac:dyDescent="0.25">
      <c r="A40" s="2" t="s">
        <v>9</v>
      </c>
      <c r="B40" s="2" t="s">
        <v>10</v>
      </c>
      <c r="C40" s="2" t="s">
        <v>68</v>
      </c>
      <c r="D40" s="2" t="s">
        <v>48</v>
      </c>
      <c r="E40" s="2" t="s">
        <v>69</v>
      </c>
      <c r="F40" s="2" t="s">
        <v>28</v>
      </c>
      <c r="G40" s="2" t="s">
        <v>70</v>
      </c>
      <c r="H40" s="2" t="s">
        <v>15</v>
      </c>
      <c r="I40" s="2" t="s">
        <v>16</v>
      </c>
      <c r="J40" s="7">
        <f>+'2015Proj'!J40*'Tuition Calculations'!BG40*(1+'Select Headcount Changes'!U45)</f>
        <v>4029877.3652412333</v>
      </c>
      <c r="K40" s="7">
        <f>+'2015Proj'!K40*'Tuition Calculations'!BM40*(1+'Select Headcount Changes'!U45)</f>
        <v>2750025.9410686591</v>
      </c>
      <c r="L40" s="7">
        <f t="shared" si="2"/>
        <v>110001.03764274636</v>
      </c>
      <c r="M40" s="7">
        <f>+'2015Proj'!M40*'Tuition Calculations'!BG40*(1+'Select Headcount Changes'!U45)</f>
        <v>57604.593891306686</v>
      </c>
      <c r="N40" s="7">
        <f>+'2015Proj'!N40*'Tuition Calculations'!BM40*(1+'Select Headcount Changes'!U45)</f>
        <v>77930.586493726209</v>
      </c>
      <c r="O40" s="7">
        <f>+'2015Proj'!O40*'Tuition Calculations'!BS40*(1+'Select Headcount Changes'!U45)</f>
        <v>321890.33333333337</v>
      </c>
      <c r="P40" s="7">
        <f t="shared" si="3"/>
        <v>457425.51371836627</v>
      </c>
      <c r="Q40" s="7">
        <f t="shared" si="4"/>
        <v>173122.54069400605</v>
      </c>
      <c r="R40" s="7">
        <f t="shared" si="5"/>
        <v>3289328.2731861146</v>
      </c>
      <c r="T40" s="5">
        <v>1</v>
      </c>
      <c r="U40" s="5">
        <v>0</v>
      </c>
      <c r="V40" s="5">
        <v>0</v>
      </c>
      <c r="W40" s="5">
        <f t="shared" si="6"/>
        <v>3289328.2731861146</v>
      </c>
      <c r="X40" s="5">
        <f t="shared" si="6"/>
        <v>0</v>
      </c>
      <c r="Y40" s="5">
        <f t="shared" si="6"/>
        <v>0</v>
      </c>
      <c r="Z40" s="7">
        <f>+'2015Proj'!Z40*'Tuition Calculations'!BY40*(1+'Select Headcount Changes'!U45)</f>
        <v>145985.08952254642</v>
      </c>
      <c r="AA40" s="7">
        <f>+'2015Proj'!AA40*'Tuition Calculations'!BZ40*(1+'Select Headcount Changes'!V45)</f>
        <v>85032.839665164211</v>
      </c>
      <c r="AB40" s="7">
        <f>+'2015Proj'!AB40*'Tuition Calculations'!CF40*(1+'Select Headcount Changes'!V45)</f>
        <v>3400.0037610619465</v>
      </c>
      <c r="AC40" s="7">
        <f t="shared" si="7"/>
        <v>136.00015044247786</v>
      </c>
      <c r="AD40" s="7">
        <f>+'2015Proj'!AD40*'Tuition Calculations'!BZ40*(1+'Select Headcount Changes'!V45)</f>
        <v>0</v>
      </c>
      <c r="AE40" s="7">
        <f>+'2015Proj'!AE40*'Tuition Calculations'!CF40*(1+'Select Headcount Changes'!V45)</f>
        <v>15355.320796460175</v>
      </c>
      <c r="AF40" s="7">
        <f>+'2015Proj'!AF40*'Tuition Calculations'!CL40*(1+'Select Headcount Changes'!V45)</f>
        <v>17461.657711833759</v>
      </c>
      <c r="AG40" s="7">
        <f t="shared" si="8"/>
        <v>32816.978508293934</v>
      </c>
      <c r="AH40" s="7">
        <f t="shared" si="9"/>
        <v>2603.9930503213905</v>
      </c>
      <c r="AI40" s="7">
        <f t="shared" si="10"/>
        <v>49475.867956106413</v>
      </c>
      <c r="AJ40" s="5">
        <v>1</v>
      </c>
      <c r="AK40" s="5">
        <v>0</v>
      </c>
      <c r="AL40" s="5">
        <v>0</v>
      </c>
      <c r="AM40" s="5">
        <f t="shared" si="11"/>
        <v>2603.9930503213905</v>
      </c>
      <c r="AN40" s="5">
        <f t="shared" si="12"/>
        <v>0</v>
      </c>
      <c r="AO40" s="5">
        <f t="shared" si="13"/>
        <v>0</v>
      </c>
      <c r="AP40" s="5">
        <f t="shared" si="14"/>
        <v>2603.9930503213905</v>
      </c>
    </row>
    <row r="41" spans="1:42" ht="18" customHeight="1" x14ac:dyDescent="0.25">
      <c r="A41" s="2" t="s">
        <v>9</v>
      </c>
      <c r="B41" s="2" t="s">
        <v>10</v>
      </c>
      <c r="C41" s="2" t="s">
        <v>68</v>
      </c>
      <c r="D41" s="2" t="s">
        <v>48</v>
      </c>
      <c r="E41" s="2" t="s">
        <v>69</v>
      </c>
      <c r="F41" s="2" t="s">
        <v>43</v>
      </c>
      <c r="G41" s="2" t="s">
        <v>71</v>
      </c>
      <c r="H41" s="2" t="s">
        <v>13</v>
      </c>
      <c r="I41" s="2" t="s">
        <v>14</v>
      </c>
      <c r="J41" s="7">
        <f>+'2015Proj'!J41*'Tuition Calculations'!BG41*(1+'Select Headcount Changes'!U46)</f>
        <v>1287303.1640356786</v>
      </c>
      <c r="K41" s="7">
        <f>+'2015Proj'!K41*'Tuition Calculations'!BM41*(1+'Select Headcount Changes'!U46)</f>
        <v>1287303.1640356786</v>
      </c>
      <c r="L41" s="7">
        <f t="shared" si="2"/>
        <v>51492.126561427147</v>
      </c>
      <c r="M41" s="7">
        <f>+'2015Proj'!M41*'Tuition Calculations'!BG41*(1+'Select Headcount Changes'!U46)</f>
        <v>0</v>
      </c>
      <c r="N41" s="7">
        <f>+'2015Proj'!N41*'Tuition Calculations'!BM41*(1+'Select Headcount Changes'!U46)</f>
        <v>111522.44627314717</v>
      </c>
      <c r="O41" s="7">
        <f>+'2015Proj'!O41*'Tuition Calculations'!BS41*(1+'Select Headcount Changes'!U46)</f>
        <v>0</v>
      </c>
      <c r="P41" s="7">
        <f t="shared" si="3"/>
        <v>111522.44627314717</v>
      </c>
      <c r="Q41" s="7">
        <f t="shared" si="4"/>
        <v>56214.429560055214</v>
      </c>
      <c r="R41" s="7">
        <f t="shared" si="5"/>
        <v>1068074.161641049</v>
      </c>
      <c r="T41" s="5">
        <v>1</v>
      </c>
      <c r="U41" s="5">
        <v>0</v>
      </c>
      <c r="V41" s="5">
        <v>0</v>
      </c>
      <c r="W41" s="5">
        <f t="shared" si="6"/>
        <v>1068074.161641049</v>
      </c>
      <c r="X41" s="5">
        <f t="shared" si="6"/>
        <v>0</v>
      </c>
      <c r="Y41" s="5">
        <f t="shared" si="6"/>
        <v>0</v>
      </c>
      <c r="Z41" s="7">
        <f>+'2015Proj'!Z41*'Tuition Calculations'!BY41*(1+'Select Headcount Changes'!U46)</f>
        <v>39363.261854066979</v>
      </c>
      <c r="AA41" s="7">
        <f>+'2015Proj'!AA41*'Tuition Calculations'!BZ41*(1+'Select Headcount Changes'!V46)</f>
        <v>39374.46570267131</v>
      </c>
      <c r="AB41" s="7">
        <f>+'2015Proj'!AB41*'Tuition Calculations'!CF41*(1+'Select Headcount Changes'!V46)</f>
        <v>1574.9786281068525</v>
      </c>
      <c r="AC41" s="7">
        <f t="shared" si="7"/>
        <v>62.999145124274101</v>
      </c>
      <c r="AD41" s="7">
        <f>+'2015Proj'!AD41*'Tuition Calculations'!BZ41*(1+'Select Headcount Changes'!V46)</f>
        <v>1120.8850548661344</v>
      </c>
      <c r="AE41" s="7">
        <f>+'2015Proj'!AE41*'Tuition Calculations'!CF41*(1+'Select Headcount Changes'!V46)</f>
        <v>0</v>
      </c>
      <c r="AF41" s="7">
        <f>+'2015Proj'!AF41*'Tuition Calculations'!CL41*(1+'Select Headcount Changes'!V46)</f>
        <v>0</v>
      </c>
      <c r="AG41" s="7">
        <f t="shared" si="8"/>
        <v>1120.8850548661344</v>
      </c>
      <c r="AH41" s="7">
        <f t="shared" si="9"/>
        <v>1909.5290751340451</v>
      </c>
      <c r="AI41" s="7">
        <f t="shared" si="10"/>
        <v>36281.052427546856</v>
      </c>
      <c r="AJ41" s="5">
        <v>1</v>
      </c>
      <c r="AK41" s="5">
        <v>0</v>
      </c>
      <c r="AL41" s="5">
        <v>0</v>
      </c>
      <c r="AM41" s="5">
        <f t="shared" si="11"/>
        <v>1909.5290751340451</v>
      </c>
      <c r="AN41" s="5">
        <f t="shared" si="12"/>
        <v>0</v>
      </c>
      <c r="AO41" s="5">
        <f t="shared" si="13"/>
        <v>0</v>
      </c>
      <c r="AP41" s="5">
        <f t="shared" si="14"/>
        <v>1909.5290751340451</v>
      </c>
    </row>
    <row r="42" spans="1:42" ht="18" customHeight="1" x14ac:dyDescent="0.25">
      <c r="A42" s="2" t="s">
        <v>9</v>
      </c>
      <c r="B42" s="2" t="s">
        <v>10</v>
      </c>
      <c r="C42" s="2" t="s">
        <v>68</v>
      </c>
      <c r="D42" s="2" t="s">
        <v>48</v>
      </c>
      <c r="E42" s="2" t="s">
        <v>69</v>
      </c>
      <c r="F42" s="2" t="s">
        <v>43</v>
      </c>
      <c r="G42" s="2" t="s">
        <v>71</v>
      </c>
      <c r="H42" s="2" t="s">
        <v>15</v>
      </c>
      <c r="I42" s="2" t="s">
        <v>16</v>
      </c>
      <c r="J42" s="7">
        <f>+'2015Proj'!J42*'Tuition Calculations'!BG42*(1+'Select Headcount Changes'!U47)</f>
        <v>1760121.4937095023</v>
      </c>
      <c r="K42" s="7">
        <f>+'2015Proj'!K42*'Tuition Calculations'!BM42*(1+'Select Headcount Changes'!U47)</f>
        <v>1200875.5741518931</v>
      </c>
      <c r="L42" s="7">
        <f t="shared" si="2"/>
        <v>48035.022966075725</v>
      </c>
      <c r="M42" s="7">
        <f>+'2015Proj'!M42*'Tuition Calculations'!BG42*(1+'Select Headcount Changes'!U47)</f>
        <v>0</v>
      </c>
      <c r="N42" s="7">
        <f>+'2015Proj'!N42*'Tuition Calculations'!BM42*(1+'Select Headcount Changes'!U47)</f>
        <v>331937.80850937316</v>
      </c>
      <c r="O42" s="7">
        <f>+'2015Proj'!O42*'Tuition Calculations'!BS42*(1+'Select Headcount Changes'!U47)</f>
        <v>225257.43785850849</v>
      </c>
      <c r="P42" s="7">
        <f t="shared" si="3"/>
        <v>557195.24636788166</v>
      </c>
      <c r="Q42" s="7">
        <f t="shared" si="4"/>
        <v>57744.561218777257</v>
      </c>
      <c r="R42" s="7">
        <f t="shared" si="5"/>
        <v>1097146.6631567678</v>
      </c>
      <c r="T42" s="5">
        <v>1</v>
      </c>
      <c r="U42" s="5">
        <v>0</v>
      </c>
      <c r="V42" s="5">
        <v>0</v>
      </c>
      <c r="W42" s="5">
        <f t="shared" si="6"/>
        <v>1097146.6631567678</v>
      </c>
      <c r="X42" s="5">
        <f t="shared" si="6"/>
        <v>0</v>
      </c>
      <c r="Y42" s="5">
        <f t="shared" si="6"/>
        <v>0</v>
      </c>
      <c r="Z42" s="7">
        <f>+'2015Proj'!Z42*'Tuition Calculations'!BY42*(1+'Select Headcount Changes'!U47)</f>
        <v>63527.695048746515</v>
      </c>
      <c r="AA42" s="7">
        <f>+'2015Proj'!AA42*'Tuition Calculations'!BZ42*(1+'Select Headcount Changes'!V47)</f>
        <v>37001.864746450301</v>
      </c>
      <c r="AB42" s="7">
        <f>+'2015Proj'!AB42*'Tuition Calculations'!CF42*(1+'Select Headcount Changes'!V47)</f>
        <v>1479.7463521486643</v>
      </c>
      <c r="AC42" s="7">
        <f t="shared" si="7"/>
        <v>59.189854085946571</v>
      </c>
      <c r="AD42" s="7">
        <f>+'2015Proj'!AD42*'Tuition Calculations'!BZ42*(1+'Select Headcount Changes'!V47)</f>
        <v>869.91518133044235</v>
      </c>
      <c r="AE42" s="7">
        <f>+'2015Proj'!AE42*'Tuition Calculations'!CF42*(1+'Select Headcount Changes'!V47)</f>
        <v>10743.50170884941</v>
      </c>
      <c r="AF42" s="7">
        <f>+'2015Proj'!AF42*'Tuition Calculations'!CL42*(1+'Select Headcount Changes'!V47)</f>
        <v>11619.388976897319</v>
      </c>
      <c r="AG42" s="7">
        <f t="shared" si="8"/>
        <v>23232.805867077172</v>
      </c>
      <c r="AH42" s="7">
        <f t="shared" si="9"/>
        <v>685.49345126435912</v>
      </c>
      <c r="AI42" s="7">
        <f t="shared" si="10"/>
        <v>13024.375574022823</v>
      </c>
      <c r="AJ42" s="5">
        <v>1</v>
      </c>
      <c r="AK42" s="5">
        <v>0</v>
      </c>
      <c r="AL42" s="5">
        <v>0</v>
      </c>
      <c r="AM42" s="5">
        <f t="shared" si="11"/>
        <v>685.49345126435912</v>
      </c>
      <c r="AN42" s="5">
        <f t="shared" si="12"/>
        <v>0</v>
      </c>
      <c r="AO42" s="5">
        <f t="shared" si="13"/>
        <v>0</v>
      </c>
      <c r="AP42" s="5">
        <f t="shared" si="14"/>
        <v>685.49345126435912</v>
      </c>
    </row>
    <row r="43" spans="1:42" ht="18" customHeight="1" x14ac:dyDescent="0.25">
      <c r="A43" s="2" t="s">
        <v>9</v>
      </c>
      <c r="B43" s="2" t="s">
        <v>10</v>
      </c>
      <c r="C43" s="2" t="s">
        <v>55</v>
      </c>
      <c r="D43" s="2" t="s">
        <v>72</v>
      </c>
      <c r="E43" s="2" t="s">
        <v>73</v>
      </c>
      <c r="F43" s="2" t="s">
        <v>51</v>
      </c>
      <c r="G43" s="2" t="s">
        <v>73</v>
      </c>
      <c r="H43" s="2" t="s">
        <v>13</v>
      </c>
      <c r="I43" s="2" t="s">
        <v>14</v>
      </c>
      <c r="J43" s="7">
        <f>+'2015Proj'!J43*'Tuition Calculations'!BG43*(1+'Select Headcount Changes'!U48)</f>
        <v>10848495.94129255</v>
      </c>
      <c r="K43" s="7">
        <f>+'2015Proj'!K43*'Tuition Calculations'!BM43*(1+'Select Headcount Changes'!U48)</f>
        <v>10848495.94129255</v>
      </c>
      <c r="L43" s="7">
        <f t="shared" si="2"/>
        <v>433939.83765170205</v>
      </c>
      <c r="M43" s="7">
        <f>+'2015Proj'!M43*'Tuition Calculations'!BG43*(1+'Select Headcount Changes'!U48)</f>
        <v>40907.586036577231</v>
      </c>
      <c r="N43" s="7">
        <f>+'2015Proj'!N43*'Tuition Calculations'!BM43*(1+'Select Headcount Changes'!U48)</f>
        <v>96101.572394765593</v>
      </c>
      <c r="O43" s="7">
        <f>+'2015Proj'!O43*'Tuition Calculations'!BS43*(1+'Select Headcount Changes'!U48)</f>
        <v>0</v>
      </c>
      <c r="P43" s="7">
        <f t="shared" si="3"/>
        <v>137009.15843134283</v>
      </c>
      <c r="Q43" s="7">
        <f t="shared" si="4"/>
        <v>513877.34726047528</v>
      </c>
      <c r="R43" s="7">
        <f t="shared" si="5"/>
        <v>9763669.5979490299</v>
      </c>
      <c r="T43" s="5">
        <v>1</v>
      </c>
      <c r="U43" s="5">
        <v>0</v>
      </c>
      <c r="V43" s="5">
        <v>0</v>
      </c>
      <c r="W43" s="5">
        <f t="shared" si="6"/>
        <v>9763669.5979490299</v>
      </c>
      <c r="X43" s="5">
        <f t="shared" si="6"/>
        <v>0</v>
      </c>
      <c r="Y43" s="5">
        <f t="shared" si="6"/>
        <v>0</v>
      </c>
      <c r="Z43" s="7">
        <f>+'2015Proj'!Z43*'Tuition Calculations'!BY43*(1+'Select Headcount Changes'!U48)</f>
        <v>569665.11321467103</v>
      </c>
      <c r="AA43" s="7">
        <f>+'2015Proj'!AA43*'Tuition Calculations'!BZ43*(1+'Select Headcount Changes'!V48)</f>
        <v>569175.4145235602</v>
      </c>
      <c r="AB43" s="7">
        <f>+'2015Proj'!AB43*'Tuition Calculations'!CF43*(1+'Select Headcount Changes'!V48)</f>
        <v>22767.016580942407</v>
      </c>
      <c r="AC43" s="7">
        <f t="shared" si="7"/>
        <v>910.68066323769631</v>
      </c>
      <c r="AD43" s="7">
        <f>+'2015Proj'!AD43*'Tuition Calculations'!BZ43*(1+'Select Headcount Changes'!V48)</f>
        <v>2405.6748581858142</v>
      </c>
      <c r="AE43" s="7">
        <f>+'2015Proj'!AE43*'Tuition Calculations'!CF43*(1+'Select Headcount Changes'!V48)</f>
        <v>0</v>
      </c>
      <c r="AF43" s="7">
        <f>+'2015Proj'!AF43*'Tuition Calculations'!CL43*(1+'Select Headcount Changes'!V48)</f>
        <v>0</v>
      </c>
      <c r="AG43" s="7">
        <f t="shared" si="8"/>
        <v>2405.6748581858142</v>
      </c>
      <c r="AH43" s="7">
        <f t="shared" si="9"/>
        <v>28292.952950106835</v>
      </c>
      <c r="AI43" s="7">
        <f t="shared" si="10"/>
        <v>537566.10605202988</v>
      </c>
      <c r="AJ43" s="5">
        <v>1</v>
      </c>
      <c r="AK43" s="5">
        <v>0</v>
      </c>
      <c r="AL43" s="5">
        <v>0</v>
      </c>
      <c r="AM43" s="5">
        <f t="shared" si="11"/>
        <v>28292.952950106835</v>
      </c>
      <c r="AN43" s="5">
        <f t="shared" si="12"/>
        <v>0</v>
      </c>
      <c r="AO43" s="5">
        <f t="shared" si="13"/>
        <v>0</v>
      </c>
      <c r="AP43" s="5">
        <f t="shared" si="14"/>
        <v>28292.952950106835</v>
      </c>
    </row>
    <row r="44" spans="1:42" ht="18" customHeight="1" x14ac:dyDescent="0.25">
      <c r="A44" s="2" t="s">
        <v>9</v>
      </c>
      <c r="B44" s="2" t="s">
        <v>10</v>
      </c>
      <c r="C44" s="2" t="s">
        <v>55</v>
      </c>
      <c r="D44" s="2" t="s">
        <v>72</v>
      </c>
      <c r="E44" s="2" t="s">
        <v>73</v>
      </c>
      <c r="F44" s="2" t="s">
        <v>51</v>
      </c>
      <c r="G44" s="2" t="s">
        <v>73</v>
      </c>
      <c r="H44" s="2" t="s">
        <v>15</v>
      </c>
      <c r="I44" s="2" t="s">
        <v>16</v>
      </c>
      <c r="J44" s="7">
        <f>+'2015Proj'!J44*'Tuition Calculations'!BG44*(1+'Select Headcount Changes'!U49)</f>
        <v>6737887.8224777086</v>
      </c>
      <c r="K44" s="7">
        <f>+'2015Proj'!K44*'Tuition Calculations'!BM44*(1+'Select Headcount Changes'!U49)</f>
        <v>4640329.9285018686</v>
      </c>
      <c r="L44" s="7">
        <f t="shared" si="2"/>
        <v>185613.19714007474</v>
      </c>
      <c r="M44" s="7">
        <f>+'2015Proj'!M44*'Tuition Calculations'!BG44*(1+'Select Headcount Changes'!U49)</f>
        <v>63568.593480209456</v>
      </c>
      <c r="N44" s="7">
        <f>+'2015Proj'!N44*'Tuition Calculations'!BM44*(1+'Select Headcount Changes'!U49)</f>
        <v>60794.653843479005</v>
      </c>
      <c r="O44" s="7">
        <f>+'2015Proj'!O44*'Tuition Calculations'!BS44*(1+'Select Headcount Changes'!U49)</f>
        <v>529777.92094699689</v>
      </c>
      <c r="P44" s="7">
        <f t="shared" si="3"/>
        <v>654141.16827068536</v>
      </c>
      <c r="Q44" s="7">
        <f t="shared" si="4"/>
        <v>294906.67285334744</v>
      </c>
      <c r="R44" s="7">
        <f t="shared" si="5"/>
        <v>5603226.7842136007</v>
      </c>
      <c r="T44" s="5">
        <v>1</v>
      </c>
      <c r="U44" s="5">
        <v>0</v>
      </c>
      <c r="V44" s="5">
        <v>0</v>
      </c>
      <c r="W44" s="5">
        <f t="shared" si="6"/>
        <v>5603226.7842136007</v>
      </c>
      <c r="X44" s="5">
        <f t="shared" si="6"/>
        <v>0</v>
      </c>
      <c r="Y44" s="5">
        <f t="shared" si="6"/>
        <v>0</v>
      </c>
      <c r="Z44" s="7">
        <f>+'2015Proj'!Z44*'Tuition Calculations'!BY44*(1+'Select Headcount Changes'!U49)</f>
        <v>207244.40114434331</v>
      </c>
      <c r="AA44" s="7">
        <f>+'2015Proj'!AA44*'Tuition Calculations'!BZ44*(1+'Select Headcount Changes'!V49)</f>
        <v>242868.66792929292</v>
      </c>
      <c r="AB44" s="7">
        <f>+'2015Proj'!AB44*'Tuition Calculations'!CF44*(1+'Select Headcount Changes'!V49)</f>
        <v>9711.4224083769623</v>
      </c>
      <c r="AC44" s="7">
        <f t="shared" si="7"/>
        <v>388.45689633507851</v>
      </c>
      <c r="AD44" s="7">
        <f>+'2015Proj'!AD44*'Tuition Calculations'!BZ44*(1+'Select Headcount Changes'!V49)</f>
        <v>2139.1096379669439</v>
      </c>
      <c r="AE44" s="7">
        <f>+'2015Proj'!AE44*'Tuition Calculations'!CF44*(1+'Select Headcount Changes'!V49)</f>
        <v>0</v>
      </c>
      <c r="AF44" s="7">
        <f>+'2015Proj'!AF44*'Tuition Calculations'!CL44*(1+'Select Headcount Changes'!V49)</f>
        <v>2140.2210002326606</v>
      </c>
      <c r="AG44" s="7">
        <f t="shared" si="8"/>
        <v>4279.3306381996044</v>
      </c>
      <c r="AH44" s="7">
        <f t="shared" si="9"/>
        <v>11910.044019737912</v>
      </c>
      <c r="AI44" s="7">
        <f t="shared" si="10"/>
        <v>226290.8363750203</v>
      </c>
      <c r="AJ44" s="5">
        <v>1</v>
      </c>
      <c r="AK44" s="5">
        <v>0</v>
      </c>
      <c r="AL44" s="5">
        <v>0</v>
      </c>
      <c r="AM44" s="5">
        <f t="shared" si="11"/>
        <v>11910.044019737912</v>
      </c>
      <c r="AN44" s="5">
        <f t="shared" si="12"/>
        <v>0</v>
      </c>
      <c r="AO44" s="5">
        <f t="shared" si="13"/>
        <v>0</v>
      </c>
      <c r="AP44" s="5">
        <f t="shared" si="14"/>
        <v>11910.044019737912</v>
      </c>
    </row>
    <row r="45" spans="1:42" ht="18" customHeight="1" x14ac:dyDescent="0.25">
      <c r="A45" s="2" t="s">
        <v>9</v>
      </c>
      <c r="B45" s="2" t="s">
        <v>10</v>
      </c>
      <c r="C45" s="2" t="s">
        <v>74</v>
      </c>
      <c r="D45" s="2" t="s">
        <v>41</v>
      </c>
      <c r="E45" s="2" t="s">
        <v>75</v>
      </c>
      <c r="F45" s="2" t="s">
        <v>76</v>
      </c>
      <c r="G45" s="2" t="s">
        <v>77</v>
      </c>
      <c r="H45" s="2" t="s">
        <v>13</v>
      </c>
      <c r="I45" s="2" t="s">
        <v>14</v>
      </c>
      <c r="J45" s="7">
        <f>+'2015Proj'!J45*'Tuition Calculations'!BG45*(1+'Select Headcount Changes'!U50)</f>
        <v>88540.114492853842</v>
      </c>
      <c r="K45" s="7">
        <f>+'2015Proj'!K45*'Tuition Calculations'!BM45*(1+'Select Headcount Changes'!U50)</f>
        <v>88540.114492853842</v>
      </c>
      <c r="L45" s="7">
        <f t="shared" si="2"/>
        <v>3541.6045797141537</v>
      </c>
      <c r="M45" s="7">
        <f>+'2015Proj'!M45*'Tuition Calculations'!BG45*(1+'Select Headcount Changes'!U50)</f>
        <v>0</v>
      </c>
      <c r="N45" s="7">
        <f>+'2015Proj'!N45*'Tuition Calculations'!BM45*(1+'Select Headcount Changes'!U50)</f>
        <v>0</v>
      </c>
      <c r="O45" s="7">
        <f>+'2015Proj'!O45*'Tuition Calculations'!BS45*(1+'Select Headcount Changes'!U50)</f>
        <v>0</v>
      </c>
      <c r="P45" s="7">
        <f t="shared" si="3"/>
        <v>0</v>
      </c>
      <c r="Q45" s="7">
        <f t="shared" si="4"/>
        <v>4249.9254956569848</v>
      </c>
      <c r="R45" s="7">
        <f t="shared" si="5"/>
        <v>80748.584417482707</v>
      </c>
      <c r="T45" s="5">
        <v>1</v>
      </c>
      <c r="U45" s="5">
        <v>0</v>
      </c>
      <c r="V45" s="5">
        <v>0</v>
      </c>
      <c r="W45" s="5">
        <f t="shared" si="6"/>
        <v>80748.584417482707</v>
      </c>
      <c r="X45" s="5">
        <f t="shared" si="6"/>
        <v>0</v>
      </c>
      <c r="Y45" s="5">
        <f t="shared" si="6"/>
        <v>0</v>
      </c>
      <c r="Z45" s="7">
        <f>+'2015Proj'!Z45*'Tuition Calculations'!BY45*(1+'Select Headcount Changes'!U50)</f>
        <v>2712.3259776536311</v>
      </c>
      <c r="AA45" s="7">
        <f>+'2015Proj'!AA45*'Tuition Calculations'!BZ45*(1+'Select Headcount Changes'!V50)</f>
        <v>3252.0665099457501</v>
      </c>
      <c r="AB45" s="7">
        <f>+'2015Proj'!AB45*'Tuition Calculations'!CF45*(1+'Select Headcount Changes'!V50)</f>
        <v>130.08266039783001</v>
      </c>
      <c r="AC45" s="7">
        <f t="shared" si="7"/>
        <v>5.2033064159132003</v>
      </c>
      <c r="AD45" s="7">
        <f>+'2015Proj'!AD45*'Tuition Calculations'!BZ45*(1+'Select Headcount Changes'!V50)</f>
        <v>0</v>
      </c>
      <c r="AE45" s="7">
        <f>+'2015Proj'!AE45*'Tuition Calculations'!CF45*(1+'Select Headcount Changes'!V50)</f>
        <v>0</v>
      </c>
      <c r="AF45" s="7">
        <f>+'2015Proj'!AF45*'Tuition Calculations'!CL45*(1+'Select Headcount Changes'!V50)</f>
        <v>0</v>
      </c>
      <c r="AG45" s="7">
        <f t="shared" si="8"/>
        <v>0</v>
      </c>
      <c r="AH45" s="7">
        <f t="shared" si="9"/>
        <v>162.34316017649186</v>
      </c>
      <c r="AI45" s="7">
        <f t="shared" si="10"/>
        <v>3084.520043353345</v>
      </c>
      <c r="AJ45" s="5">
        <v>1</v>
      </c>
      <c r="AK45" s="5">
        <v>0</v>
      </c>
      <c r="AL45" s="5">
        <v>0</v>
      </c>
      <c r="AM45" s="5">
        <f t="shared" si="11"/>
        <v>162.34316017649186</v>
      </c>
      <c r="AN45" s="5">
        <f t="shared" si="12"/>
        <v>0</v>
      </c>
      <c r="AO45" s="5">
        <f t="shared" si="13"/>
        <v>0</v>
      </c>
      <c r="AP45" s="5">
        <f t="shared" si="14"/>
        <v>162.34316017649186</v>
      </c>
    </row>
    <row r="46" spans="1:42" ht="18" customHeight="1" x14ac:dyDescent="0.25">
      <c r="A46" s="2" t="s">
        <v>9</v>
      </c>
      <c r="B46" s="2" t="s">
        <v>10</v>
      </c>
      <c r="C46" s="2" t="s">
        <v>74</v>
      </c>
      <c r="D46" s="2" t="s">
        <v>41</v>
      </c>
      <c r="E46" s="2" t="s">
        <v>75</v>
      </c>
      <c r="F46" s="2" t="s">
        <v>76</v>
      </c>
      <c r="G46" s="2" t="s">
        <v>77</v>
      </c>
      <c r="H46" s="2" t="s">
        <v>15</v>
      </c>
      <c r="I46" s="2" t="s">
        <v>16</v>
      </c>
      <c r="J46" s="7">
        <f>+'2015Proj'!J46*'Tuition Calculations'!BG46*(1+'Select Headcount Changes'!U51)</f>
        <v>1385200</v>
      </c>
      <c r="K46" s="7">
        <f>+'2015Proj'!K46*'Tuition Calculations'!BM46*(1+'Select Headcount Changes'!U51)</f>
        <v>714919.99999999988</v>
      </c>
      <c r="L46" s="7">
        <f t="shared" si="2"/>
        <v>28596.799999999996</v>
      </c>
      <c r="M46" s="7">
        <f>+'2015Proj'!M46*'Tuition Calculations'!BG46*(1+'Select Headcount Changes'!U51)</f>
        <v>93299.205462880927</v>
      </c>
      <c r="N46" s="7">
        <f>+'2015Proj'!N46*'Tuition Calculations'!BM46*(1+'Select Headcount Changes'!U51)</f>
        <v>0</v>
      </c>
      <c r="O46" s="7">
        <f>+'2015Proj'!O46*'Tuition Calculations'!BS46*(1+'Select Headcount Changes'!U51)</f>
        <v>0</v>
      </c>
      <c r="P46" s="7">
        <f t="shared" si="3"/>
        <v>93299.205462880927</v>
      </c>
      <c r="Q46" s="7">
        <f t="shared" si="4"/>
        <v>63165.199726855957</v>
      </c>
      <c r="R46" s="7">
        <f t="shared" si="5"/>
        <v>1200138.7948102632</v>
      </c>
      <c r="T46" s="5">
        <v>1</v>
      </c>
      <c r="U46" s="5">
        <v>0</v>
      </c>
      <c r="V46" s="5">
        <v>0</v>
      </c>
      <c r="W46" s="5">
        <f t="shared" si="6"/>
        <v>1200138.7948102632</v>
      </c>
      <c r="X46" s="5">
        <f t="shared" si="6"/>
        <v>0</v>
      </c>
      <c r="Y46" s="5">
        <f t="shared" si="6"/>
        <v>0</v>
      </c>
      <c r="Z46" s="7">
        <f>+'2015Proj'!Z46*'Tuition Calculations'!BY46*(1+'Select Headcount Changes'!U51)</f>
        <v>50240</v>
      </c>
      <c r="AA46" s="7">
        <f>+'2015Proj'!AA46*'Tuition Calculations'!BZ46*(1+'Select Headcount Changes'!V51)</f>
        <v>23236.366242038213</v>
      </c>
      <c r="AB46" s="7">
        <f>+'2015Proj'!AB46*'Tuition Calculations'!CF46*(1+'Select Headcount Changes'!V51)</f>
        <v>928.2622784810128</v>
      </c>
      <c r="AC46" s="7">
        <f t="shared" si="7"/>
        <v>37.130491139240512</v>
      </c>
      <c r="AD46" s="7">
        <f>+'2015Proj'!AD46*'Tuition Calculations'!BZ46*(1+'Select Headcount Changes'!V51)</f>
        <v>0</v>
      </c>
      <c r="AE46" s="7">
        <f>+'2015Proj'!AE46*'Tuition Calculations'!CF46*(1+'Select Headcount Changes'!V51)</f>
        <v>0</v>
      </c>
      <c r="AF46" s="7">
        <f>+'2015Proj'!AF46*'Tuition Calculations'!CL46*(1+'Select Headcount Changes'!V51)</f>
        <v>3557.7547672794117</v>
      </c>
      <c r="AG46" s="7">
        <f t="shared" si="8"/>
        <v>3557.7547672794117</v>
      </c>
      <c r="AH46" s="7">
        <f t="shared" si="9"/>
        <v>982.07404918097825</v>
      </c>
      <c r="AI46" s="7">
        <f t="shared" si="10"/>
        <v>18659.406934438586</v>
      </c>
      <c r="AJ46" s="5">
        <v>1</v>
      </c>
      <c r="AK46" s="5">
        <v>0</v>
      </c>
      <c r="AL46" s="5">
        <v>0</v>
      </c>
      <c r="AM46" s="5">
        <f t="shared" si="11"/>
        <v>982.07404918097825</v>
      </c>
      <c r="AN46" s="5">
        <f t="shared" si="12"/>
        <v>0</v>
      </c>
      <c r="AO46" s="5">
        <f t="shared" si="13"/>
        <v>0</v>
      </c>
      <c r="AP46" s="5">
        <f t="shared" si="14"/>
        <v>982.07404918097825</v>
      </c>
    </row>
    <row r="47" spans="1:42" ht="18" customHeight="1" x14ac:dyDescent="0.25">
      <c r="A47" s="2" t="s">
        <v>9</v>
      </c>
      <c r="B47" s="2" t="s">
        <v>10</v>
      </c>
      <c r="C47" s="2" t="s">
        <v>74</v>
      </c>
      <c r="D47" s="2" t="s">
        <v>41</v>
      </c>
      <c r="E47" s="2" t="s">
        <v>75</v>
      </c>
      <c r="F47" s="2" t="s">
        <v>74</v>
      </c>
      <c r="G47" s="2" t="s">
        <v>78</v>
      </c>
      <c r="H47" s="2" t="s">
        <v>13</v>
      </c>
      <c r="I47" s="2" t="s">
        <v>14</v>
      </c>
      <c r="J47" s="7">
        <f>+'2015Proj'!J47*'Tuition Calculations'!BG47*(1+'Select Headcount Changes'!U52)</f>
        <v>13616.842521323189</v>
      </c>
      <c r="K47" s="7">
        <f>+'2015Proj'!K47*'Tuition Calculations'!BM47*(1+'Select Headcount Changes'!U52)</f>
        <v>13616.842521323189</v>
      </c>
      <c r="L47" s="7">
        <f t="shared" si="2"/>
        <v>544.6737008529276</v>
      </c>
      <c r="M47" s="7">
        <f>+'2015Proj'!M47*'Tuition Calculations'!BG47*(1+'Select Headcount Changes'!U52)</f>
        <v>0</v>
      </c>
      <c r="N47" s="7">
        <f>+'2015Proj'!N47*'Tuition Calculations'!BM47*(1+'Select Headcount Changes'!U52)</f>
        <v>11915.333333333332</v>
      </c>
      <c r="O47" s="7">
        <f>+'2015Proj'!O47*'Tuition Calculations'!BS47*(1+'Select Headcount Changes'!U52)</f>
        <v>0</v>
      </c>
      <c r="P47" s="7">
        <f t="shared" si="3"/>
        <v>11915.333333333332</v>
      </c>
      <c r="Q47" s="7">
        <f t="shared" si="4"/>
        <v>57.841774356846514</v>
      </c>
      <c r="R47" s="7">
        <f t="shared" si="5"/>
        <v>1098.9937127800836</v>
      </c>
      <c r="T47" s="5">
        <v>1</v>
      </c>
      <c r="U47" s="5">
        <v>0</v>
      </c>
      <c r="V47" s="5">
        <v>0</v>
      </c>
      <c r="W47" s="5">
        <f t="shared" si="6"/>
        <v>1098.9937127800836</v>
      </c>
      <c r="X47" s="5">
        <f t="shared" si="6"/>
        <v>0</v>
      </c>
      <c r="Y47" s="5">
        <f t="shared" si="6"/>
        <v>0</v>
      </c>
      <c r="Z47" s="7">
        <f>+'2015Proj'!Z47*'Tuition Calculations'!BY47*(1+'Select Headcount Changes'!U52)</f>
        <v>421.30979515828676</v>
      </c>
      <c r="AA47" s="7">
        <f>+'2015Proj'!AA47*'Tuition Calculations'!BZ47*(1+'Select Headcount Changes'!V52)</f>
        <v>420.95710669077761</v>
      </c>
      <c r="AB47" s="7">
        <f>+'2015Proj'!AB47*'Tuition Calculations'!CF47*(1+'Select Headcount Changes'!V52)</f>
        <v>16.838284267631103</v>
      </c>
      <c r="AC47" s="7">
        <f t="shared" si="7"/>
        <v>0.67353137070524416</v>
      </c>
      <c r="AD47" s="7">
        <f>+'2015Proj'!AD47*'Tuition Calculations'!BZ47*(1+'Select Headcount Changes'!V52)</f>
        <v>0</v>
      </c>
      <c r="AE47" s="7">
        <f>+'2015Proj'!AE47*'Tuition Calculations'!CF47*(1+'Select Headcount Changes'!V52)</f>
        <v>0</v>
      </c>
      <c r="AF47" s="7">
        <f>+'2015Proj'!AF47*'Tuition Calculations'!CL47*(1+'Select Headcount Changes'!V52)</f>
        <v>0</v>
      </c>
      <c r="AG47" s="7">
        <f t="shared" si="8"/>
        <v>0</v>
      </c>
      <c r="AH47" s="7">
        <f t="shared" si="9"/>
        <v>21.014178766003621</v>
      </c>
      <c r="AI47" s="7">
        <f t="shared" si="10"/>
        <v>399.26939655406875</v>
      </c>
      <c r="AJ47" s="5">
        <v>1</v>
      </c>
      <c r="AK47" s="5">
        <v>0</v>
      </c>
      <c r="AL47" s="5">
        <v>0</v>
      </c>
      <c r="AM47" s="5">
        <f t="shared" si="11"/>
        <v>21.014178766003621</v>
      </c>
      <c r="AN47" s="5">
        <f t="shared" si="12"/>
        <v>0</v>
      </c>
      <c r="AO47" s="5">
        <f t="shared" si="13"/>
        <v>0</v>
      </c>
      <c r="AP47" s="5">
        <f t="shared" si="14"/>
        <v>21.014178766003621</v>
      </c>
    </row>
    <row r="48" spans="1:42" ht="18" customHeight="1" x14ac:dyDescent="0.25">
      <c r="A48" s="2" t="s">
        <v>9</v>
      </c>
      <c r="B48" s="2" t="s">
        <v>10</v>
      </c>
      <c r="C48" s="2" t="s">
        <v>74</v>
      </c>
      <c r="D48" s="2" t="s">
        <v>41</v>
      </c>
      <c r="E48" s="2" t="s">
        <v>75</v>
      </c>
      <c r="F48" s="2" t="s">
        <v>74</v>
      </c>
      <c r="G48" s="2" t="s">
        <v>78</v>
      </c>
      <c r="H48" s="2" t="s">
        <v>15</v>
      </c>
      <c r="I48" s="2" t="s">
        <v>16</v>
      </c>
      <c r="J48" s="7">
        <f>+'2015Proj'!J48*'Tuition Calculations'!BG48*(1+'Select Headcount Changes'!U53)</f>
        <v>567273.80339083879</v>
      </c>
      <c r="K48" s="7">
        <f>+'2015Proj'!K48*'Tuition Calculations'!BM48*(1+'Select Headcount Changes'!U53)</f>
        <v>292763.55109382205</v>
      </c>
      <c r="L48" s="7">
        <f t="shared" si="2"/>
        <v>11710.542043752883</v>
      </c>
      <c r="M48" s="7">
        <f>+'2015Proj'!M48*'Tuition Calculations'!BG48*(1+'Select Headcount Changes'!U53)</f>
        <v>14995.551392261797</v>
      </c>
      <c r="N48" s="7">
        <f>+'2015Proj'!N48*'Tuition Calculations'!BM48*(1+'Select Headcount Changes'!U53)</f>
        <v>5957.6666666666661</v>
      </c>
      <c r="O48" s="7">
        <f>+'2015Proj'!O48*'Tuition Calculations'!BS48*(1+'Select Headcount Changes'!U53)</f>
        <v>27927.989980329483</v>
      </c>
      <c r="P48" s="7">
        <f t="shared" si="3"/>
        <v>48881.208039257945</v>
      </c>
      <c r="Q48" s="7">
        <f t="shared" si="4"/>
        <v>25334.102665391401</v>
      </c>
      <c r="R48" s="7">
        <f t="shared" si="5"/>
        <v>481347.95064243657</v>
      </c>
      <c r="T48" s="5">
        <v>1</v>
      </c>
      <c r="U48" s="5">
        <v>0</v>
      </c>
      <c r="V48" s="5">
        <v>0</v>
      </c>
      <c r="W48" s="5">
        <f t="shared" si="6"/>
        <v>481347.95064243657</v>
      </c>
      <c r="X48" s="5">
        <f t="shared" si="6"/>
        <v>0</v>
      </c>
      <c r="Y48" s="5">
        <f t="shared" si="6"/>
        <v>0</v>
      </c>
      <c r="Z48" s="7">
        <f>+'2015Proj'!Z48*'Tuition Calculations'!BY48*(1+'Select Headcount Changes'!U53)</f>
        <v>20575.155242001641</v>
      </c>
      <c r="AA48" s="7">
        <f>+'2015Proj'!AA48*'Tuition Calculations'!BZ48*(1+'Select Headcount Changes'!V53)</f>
        <v>9062.2549522292975</v>
      </c>
      <c r="AB48" s="7">
        <f>+'2015Proj'!AB48*'Tuition Calculations'!CF48*(1+'Select Headcount Changes'!V53)</f>
        <v>362.02516962025317</v>
      </c>
      <c r="AC48" s="7">
        <f t="shared" si="7"/>
        <v>14.481006784810127</v>
      </c>
      <c r="AD48" s="7">
        <f>+'2015Proj'!AD48*'Tuition Calculations'!BZ48*(1+'Select Headcount Changes'!V53)</f>
        <v>0</v>
      </c>
      <c r="AE48" s="7">
        <f>+'2015Proj'!AE48*'Tuition Calculations'!CF48*(1+'Select Headcount Changes'!V53)</f>
        <v>1168.867992766727</v>
      </c>
      <c r="AF48" s="7">
        <f>+'2015Proj'!AF48*'Tuition Calculations'!CL48*(1+'Select Headcount Changes'!V53)</f>
        <v>1716.800075026063</v>
      </c>
      <c r="AG48" s="7">
        <f t="shared" si="8"/>
        <v>2885.6680677927898</v>
      </c>
      <c r="AH48" s="7">
        <f t="shared" si="9"/>
        <v>308.10529388258487</v>
      </c>
      <c r="AI48" s="7">
        <f t="shared" si="10"/>
        <v>5854.0005837691124</v>
      </c>
      <c r="AJ48" s="5">
        <v>1</v>
      </c>
      <c r="AK48" s="5">
        <v>0</v>
      </c>
      <c r="AL48" s="5">
        <v>0</v>
      </c>
      <c r="AM48" s="5">
        <f t="shared" si="11"/>
        <v>308.10529388258487</v>
      </c>
      <c r="AN48" s="5">
        <f t="shared" si="12"/>
        <v>0</v>
      </c>
      <c r="AO48" s="5">
        <f t="shared" si="13"/>
        <v>0</v>
      </c>
      <c r="AP48" s="5">
        <f t="shared" si="14"/>
        <v>308.10529388258487</v>
      </c>
    </row>
    <row r="49" spans="1:42" ht="18" customHeight="1" x14ac:dyDescent="0.25">
      <c r="A49" s="2" t="s">
        <v>9</v>
      </c>
      <c r="B49" s="2" t="s">
        <v>10</v>
      </c>
      <c r="C49" s="2" t="s">
        <v>79</v>
      </c>
      <c r="D49" s="2" t="s">
        <v>44</v>
      </c>
      <c r="E49" s="2" t="s">
        <v>80</v>
      </c>
      <c r="F49" s="2" t="s">
        <v>81</v>
      </c>
      <c r="G49" s="2" t="s">
        <v>82</v>
      </c>
      <c r="H49" s="2" t="s">
        <v>13</v>
      </c>
      <c r="I49" s="2" t="s">
        <v>14</v>
      </c>
      <c r="J49" s="7">
        <f>+'2015Proj'!J49*'Tuition Calculations'!BG49*(1+'Select Headcount Changes'!U54)</f>
        <v>1610088.9847426813</v>
      </c>
      <c r="K49" s="7">
        <f>+'2015Proj'!K49*'Tuition Calculations'!BM49*(1+'Select Headcount Changes'!U54)</f>
        <v>1610088.9847426813</v>
      </c>
      <c r="L49" s="7">
        <f t="shared" si="2"/>
        <v>64403.559389707254</v>
      </c>
      <c r="M49" s="7">
        <f>+'2015Proj'!M49*'Tuition Calculations'!BG49*(1+'Select Headcount Changes'!U54)</f>
        <v>0</v>
      </c>
      <c r="N49" s="7">
        <f>+'2015Proj'!N49*'Tuition Calculations'!BM49*(1+'Select Headcount Changes'!U54)</f>
        <v>59451.83264109672</v>
      </c>
      <c r="O49" s="7">
        <f>+'2015Proj'!O49*'Tuition Calculations'!BS49*(1+'Select Headcount Changes'!U54)</f>
        <v>0</v>
      </c>
      <c r="P49" s="7">
        <f t="shared" si="3"/>
        <v>59451.83264109672</v>
      </c>
      <c r="Q49" s="7">
        <f t="shared" si="4"/>
        <v>74311.679635593871</v>
      </c>
      <c r="R49" s="7">
        <f t="shared" si="5"/>
        <v>1411921.9130762834</v>
      </c>
      <c r="T49" s="5">
        <v>1</v>
      </c>
      <c r="U49" s="5">
        <v>0</v>
      </c>
      <c r="V49" s="5">
        <v>0</v>
      </c>
      <c r="W49" s="5">
        <f t="shared" si="6"/>
        <v>1411921.9130762834</v>
      </c>
      <c r="X49" s="5">
        <f t="shared" si="6"/>
        <v>0</v>
      </c>
      <c r="Y49" s="5">
        <f t="shared" si="6"/>
        <v>0</v>
      </c>
      <c r="Z49" s="7">
        <f>+'2015Proj'!Z49*'Tuition Calculations'!BY49*(1+'Select Headcount Changes'!U54)</f>
        <v>49663.923429319373</v>
      </c>
      <c r="AA49" s="7">
        <f>+'2015Proj'!AA49*'Tuition Calculations'!BZ49*(1+'Select Headcount Changes'!V54)</f>
        <v>49621.505717916138</v>
      </c>
      <c r="AB49" s="7">
        <f>+'2015Proj'!AB49*'Tuition Calculations'!CF49*(1+'Select Headcount Changes'!V54)</f>
        <v>1984.8602287166455</v>
      </c>
      <c r="AC49" s="7">
        <f t="shared" si="7"/>
        <v>79.394409148665815</v>
      </c>
      <c r="AD49" s="7">
        <f>+'2015Proj'!AD49*'Tuition Calculations'!BZ49*(1+'Select Headcount Changes'!V54)</f>
        <v>265.37725167709289</v>
      </c>
      <c r="AE49" s="7">
        <f>+'2015Proj'!AE49*'Tuition Calculations'!CF49*(1+'Select Headcount Changes'!V54)</f>
        <v>0</v>
      </c>
      <c r="AF49" s="7">
        <f>+'2015Proj'!AF49*'Tuition Calculations'!CL49*(1+'Select Headcount Changes'!V54)</f>
        <v>0</v>
      </c>
      <c r="AG49" s="7">
        <f t="shared" si="8"/>
        <v>265.37725167709289</v>
      </c>
      <c r="AH49" s="7">
        <f t="shared" si="9"/>
        <v>2463.8367028545194</v>
      </c>
      <c r="AI49" s="7">
        <f t="shared" si="10"/>
        <v>46812.897354235865</v>
      </c>
      <c r="AJ49" s="5">
        <v>1</v>
      </c>
      <c r="AK49" s="5">
        <v>0</v>
      </c>
      <c r="AL49" s="5">
        <v>0</v>
      </c>
      <c r="AM49" s="5">
        <f t="shared" si="11"/>
        <v>2463.8367028545194</v>
      </c>
      <c r="AN49" s="5">
        <f t="shared" si="12"/>
        <v>0</v>
      </c>
      <c r="AO49" s="5">
        <f t="shared" si="13"/>
        <v>0</v>
      </c>
      <c r="AP49" s="5">
        <f t="shared" si="14"/>
        <v>2463.8367028545194</v>
      </c>
    </row>
    <row r="50" spans="1:42" ht="18" customHeight="1" x14ac:dyDescent="0.25">
      <c r="A50" s="2" t="s">
        <v>9</v>
      </c>
      <c r="B50" s="2" t="s">
        <v>10</v>
      </c>
      <c r="C50" s="2" t="s">
        <v>79</v>
      </c>
      <c r="D50" s="2" t="s">
        <v>44</v>
      </c>
      <c r="E50" s="2" t="s">
        <v>80</v>
      </c>
      <c r="F50" s="2" t="s">
        <v>81</v>
      </c>
      <c r="G50" s="2" t="s">
        <v>82</v>
      </c>
      <c r="H50" s="2" t="s">
        <v>15</v>
      </c>
      <c r="I50" s="2" t="s">
        <v>16</v>
      </c>
      <c r="J50" s="7">
        <f>+'2015Proj'!J50*'Tuition Calculations'!BG50*(1+'Select Headcount Changes'!U55)</f>
        <v>305782.26530169003</v>
      </c>
      <c r="K50" s="7">
        <f>+'2015Proj'!K50*'Tuition Calculations'!BM50*(1+'Select Headcount Changes'!U55)</f>
        <v>170844.37687087501</v>
      </c>
      <c r="L50" s="7">
        <f t="shared" si="2"/>
        <v>6833.7750748350009</v>
      </c>
      <c r="M50" s="7">
        <f>+'2015Proj'!M50*'Tuition Calculations'!BG50*(1+'Select Headcount Changes'!U55)</f>
        <v>0</v>
      </c>
      <c r="N50" s="7">
        <f>+'2015Proj'!N50*'Tuition Calculations'!BM50*(1+'Select Headcount Changes'!U55)</f>
        <v>0</v>
      </c>
      <c r="O50" s="7">
        <f>+'2015Proj'!O50*'Tuition Calculations'!BS50*(1+'Select Headcount Changes'!U55)</f>
        <v>44524.022958919777</v>
      </c>
      <c r="P50" s="7">
        <f t="shared" si="3"/>
        <v>44524.022958919777</v>
      </c>
      <c r="Q50" s="7">
        <f t="shared" si="4"/>
        <v>12721.223363396763</v>
      </c>
      <c r="R50" s="7">
        <f t="shared" si="5"/>
        <v>241703.24390453848</v>
      </c>
      <c r="T50" s="5">
        <v>1</v>
      </c>
      <c r="U50" s="5">
        <v>0</v>
      </c>
      <c r="V50" s="5">
        <v>0</v>
      </c>
      <c r="W50" s="5">
        <f t="shared" si="6"/>
        <v>241703.24390453848</v>
      </c>
      <c r="X50" s="5">
        <f t="shared" si="6"/>
        <v>0</v>
      </c>
      <c r="Y50" s="5">
        <f t="shared" si="6"/>
        <v>0</v>
      </c>
      <c r="Z50" s="7">
        <f>+'2015Proj'!Z50*'Tuition Calculations'!BY50*(1+'Select Headcount Changes'!U55)</f>
        <v>11007.380761072989</v>
      </c>
      <c r="AA50" s="7">
        <f>+'2015Proj'!AA50*'Tuition Calculations'!BZ50*(1+'Select Headcount Changes'!V55)</f>
        <v>5248.0125681405207</v>
      </c>
      <c r="AB50" s="7">
        <f>+'2015Proj'!AB50*'Tuition Calculations'!CF50*(1+'Select Headcount Changes'!V55)</f>
        <v>209.70457433290977</v>
      </c>
      <c r="AC50" s="7">
        <f t="shared" si="7"/>
        <v>8.3881829733163915</v>
      </c>
      <c r="AD50" s="7">
        <f>+'2015Proj'!AD50*'Tuition Calculations'!BZ50*(1+'Select Headcount Changes'!V55)</f>
        <v>0</v>
      </c>
      <c r="AE50" s="7">
        <f>+'2015Proj'!AE50*'Tuition Calculations'!CF50*(1+'Select Headcount Changes'!V55)</f>
        <v>1876.3409040204433</v>
      </c>
      <c r="AF50" s="7">
        <f>+'2015Proj'!AF50*'Tuition Calculations'!CL50*(1+'Select Headcount Changes'!V55)</f>
        <v>1880.0327784843723</v>
      </c>
      <c r="AG50" s="7">
        <f t="shared" si="8"/>
        <v>3756.3736825048154</v>
      </c>
      <c r="AH50" s="7">
        <f t="shared" si="9"/>
        <v>74.162535133119448</v>
      </c>
      <c r="AI50" s="7">
        <f t="shared" si="10"/>
        <v>1409.0881675292694</v>
      </c>
      <c r="AJ50" s="5">
        <v>1</v>
      </c>
      <c r="AK50" s="5">
        <v>0</v>
      </c>
      <c r="AL50" s="5">
        <v>0</v>
      </c>
      <c r="AM50" s="5">
        <f t="shared" si="11"/>
        <v>74.162535133119448</v>
      </c>
      <c r="AN50" s="5">
        <f t="shared" si="12"/>
        <v>0</v>
      </c>
      <c r="AO50" s="5">
        <f t="shared" si="13"/>
        <v>0</v>
      </c>
      <c r="AP50" s="5">
        <f t="shared" si="14"/>
        <v>74.162535133119448</v>
      </c>
    </row>
    <row r="51" spans="1:42" ht="18" customHeight="1" x14ac:dyDescent="0.25">
      <c r="A51" s="2" t="s">
        <v>9</v>
      </c>
      <c r="B51" s="2" t="s">
        <v>10</v>
      </c>
      <c r="C51" s="2" t="s">
        <v>84</v>
      </c>
      <c r="D51" s="2" t="s">
        <v>83</v>
      </c>
      <c r="E51" s="2" t="s">
        <v>85</v>
      </c>
      <c r="F51" s="2" t="s">
        <v>57</v>
      </c>
      <c r="G51" s="2" t="s">
        <v>86</v>
      </c>
      <c r="H51" s="2" t="s">
        <v>13</v>
      </c>
      <c r="I51" s="2" t="s">
        <v>14</v>
      </c>
      <c r="J51" s="7">
        <f>+'2015Proj'!J51*'Tuition Calculations'!BG51*(1+'Select Headcount Changes'!U56)</f>
        <v>7240340.106118829</v>
      </c>
      <c r="K51" s="7">
        <f>+'2015Proj'!K51*'Tuition Calculations'!BM51*(1+'Select Headcount Changes'!U56)</f>
        <v>7240340.106118829</v>
      </c>
      <c r="L51" s="7">
        <f t="shared" si="2"/>
        <v>289613.60424475319</v>
      </c>
      <c r="M51" s="7">
        <f>+'2015Proj'!M51*'Tuition Calculations'!BG51*(1+'Select Headcount Changes'!U56)</f>
        <v>783134.76924567181</v>
      </c>
      <c r="N51" s="7">
        <f>+'2015Proj'!N51*'Tuition Calculations'!BM51*(1+'Select Headcount Changes'!U56)</f>
        <v>8565.9446522223043</v>
      </c>
      <c r="O51" s="7">
        <f>+'2015Proj'!O51*'Tuition Calculations'!BS51*(1+'Select Headcount Changes'!U56)</f>
        <v>0</v>
      </c>
      <c r="P51" s="7">
        <f t="shared" si="3"/>
        <v>791700.71389789414</v>
      </c>
      <c r="Q51" s="7">
        <f t="shared" si="4"/>
        <v>307951.28939880914</v>
      </c>
      <c r="R51" s="7">
        <f t="shared" si="5"/>
        <v>5851074.4985773731</v>
      </c>
      <c r="T51" s="5">
        <v>1</v>
      </c>
      <c r="U51" s="5">
        <v>0</v>
      </c>
      <c r="V51" s="5">
        <v>0</v>
      </c>
      <c r="W51" s="5">
        <f t="shared" si="6"/>
        <v>5851074.4985773731</v>
      </c>
      <c r="X51" s="5">
        <f t="shared" si="6"/>
        <v>0</v>
      </c>
      <c r="Y51" s="5">
        <f t="shared" si="6"/>
        <v>0</v>
      </c>
      <c r="Z51" s="7">
        <f>+'2015Proj'!Z51*'Tuition Calculations'!BY51*(1+'Select Headcount Changes'!U56)</f>
        <v>199874.86901886793</v>
      </c>
      <c r="AA51" s="7">
        <f>+'2015Proj'!AA51*'Tuition Calculations'!BZ51*(1+'Select Headcount Changes'!V56)</f>
        <v>194017.73</v>
      </c>
      <c r="AB51" s="7">
        <f>+'2015Proj'!AB51*'Tuition Calculations'!CF51*(1+'Select Headcount Changes'!V56)</f>
        <v>7760.7092000000002</v>
      </c>
      <c r="AC51" s="7">
        <f t="shared" si="7"/>
        <v>310.42836800000003</v>
      </c>
      <c r="AD51" s="7">
        <f>+'2015Proj'!AD51*'Tuition Calculations'!BZ51*(1+'Select Headcount Changes'!V56)</f>
        <v>211.430943556778</v>
      </c>
      <c r="AE51" s="7">
        <f>+'2015Proj'!AE51*'Tuition Calculations'!CF51*(1+'Select Headcount Changes'!V56)</f>
        <v>0</v>
      </c>
      <c r="AF51" s="7">
        <f>+'2015Proj'!AF51*'Tuition Calculations'!CL51*(1+'Select Headcount Changes'!V56)</f>
        <v>0</v>
      </c>
      <c r="AG51" s="7">
        <f t="shared" si="8"/>
        <v>211.430943556778</v>
      </c>
      <c r="AH51" s="7">
        <f t="shared" si="9"/>
        <v>9674.7935344221623</v>
      </c>
      <c r="AI51" s="7">
        <f t="shared" si="10"/>
        <v>183821.07715402107</v>
      </c>
      <c r="AJ51" s="5">
        <v>1</v>
      </c>
      <c r="AK51" s="5">
        <v>0</v>
      </c>
      <c r="AL51" s="5">
        <v>0</v>
      </c>
      <c r="AM51" s="5">
        <f t="shared" si="11"/>
        <v>9674.7935344221623</v>
      </c>
      <c r="AN51" s="5">
        <f t="shared" si="12"/>
        <v>0</v>
      </c>
      <c r="AO51" s="5">
        <f t="shared" si="13"/>
        <v>0</v>
      </c>
      <c r="AP51" s="5">
        <f t="shared" si="14"/>
        <v>9674.7935344221623</v>
      </c>
    </row>
    <row r="52" spans="1:42" ht="18" customHeight="1" x14ac:dyDescent="0.25">
      <c r="A52" s="2" t="s">
        <v>9</v>
      </c>
      <c r="B52" s="2" t="s">
        <v>10</v>
      </c>
      <c r="C52" s="2" t="s">
        <v>84</v>
      </c>
      <c r="D52" s="2" t="s">
        <v>83</v>
      </c>
      <c r="E52" s="2" t="s">
        <v>85</v>
      </c>
      <c r="F52" s="2" t="s">
        <v>57</v>
      </c>
      <c r="G52" s="2" t="s">
        <v>86</v>
      </c>
      <c r="H52" s="2" t="s">
        <v>15</v>
      </c>
      <c r="I52" s="2" t="s">
        <v>16</v>
      </c>
      <c r="J52" s="7">
        <f>+'2015Proj'!J52*'Tuition Calculations'!BG52*(1+'Select Headcount Changes'!U57)</f>
        <v>6689265.907664448</v>
      </c>
      <c r="K52" s="7">
        <f>+'2015Proj'!K52*'Tuition Calculations'!BM52*(1+'Select Headcount Changes'!U57)</f>
        <v>3617487.0914999419</v>
      </c>
      <c r="L52" s="7">
        <f t="shared" si="2"/>
        <v>144699.48365999767</v>
      </c>
      <c r="M52" s="7">
        <f>+'2015Proj'!M52*'Tuition Calculations'!BG52*(1+'Select Headcount Changes'!U57)</f>
        <v>858320.08673423214</v>
      </c>
      <c r="N52" s="7">
        <f>+'2015Proj'!N52*'Tuition Calculations'!BM52*(1+'Select Headcount Changes'!U57)</f>
        <v>8824</v>
      </c>
      <c r="O52" s="7">
        <f>+'2015Proj'!O52*'Tuition Calculations'!BS52*(1+'Select Headcount Changes'!U57)</f>
        <v>1270526.1932089957</v>
      </c>
      <c r="P52" s="7">
        <f t="shared" si="3"/>
        <v>2137670.2799432278</v>
      </c>
      <c r="Q52" s="7">
        <f t="shared" si="4"/>
        <v>220344.80720306115</v>
      </c>
      <c r="R52" s="7">
        <f t="shared" si="5"/>
        <v>4186551.3368581617</v>
      </c>
      <c r="T52" s="5">
        <v>1</v>
      </c>
      <c r="U52" s="5">
        <v>0</v>
      </c>
      <c r="V52" s="5">
        <v>0</v>
      </c>
      <c r="W52" s="5">
        <f t="shared" si="6"/>
        <v>4186551.3368581617</v>
      </c>
      <c r="X52" s="5">
        <f t="shared" si="6"/>
        <v>0</v>
      </c>
      <c r="Y52" s="5">
        <f t="shared" si="6"/>
        <v>0</v>
      </c>
      <c r="Z52" s="7">
        <f>+'2015Proj'!Z52*'Tuition Calculations'!BY52*(1+'Select Headcount Changes'!U57)</f>
        <v>212462.22969239697</v>
      </c>
      <c r="AA52" s="7">
        <f>+'2015Proj'!AA52*'Tuition Calculations'!BZ52*(1+'Select Headcount Changes'!V57)</f>
        <v>95210.67</v>
      </c>
      <c r="AB52" s="7">
        <f>+'2015Proj'!AB52*'Tuition Calculations'!CF52*(1+'Select Headcount Changes'!V57)</f>
        <v>3808.4268000000002</v>
      </c>
      <c r="AC52" s="7">
        <f t="shared" si="7"/>
        <v>152.33707200000001</v>
      </c>
      <c r="AD52" s="7">
        <f>+'2015Proj'!AD52*'Tuition Calculations'!BZ52*(1+'Select Headcount Changes'!V57)</f>
        <v>0</v>
      </c>
      <c r="AE52" s="7">
        <f>+'2015Proj'!AE52*'Tuition Calculations'!CF52*(1+'Select Headcount Changes'!V57)</f>
        <v>48691.618721858402</v>
      </c>
      <c r="AF52" s="7">
        <f>+'2015Proj'!AF52*'Tuition Calculations'!CL52*(1+'Select Headcount Changes'!V57)</f>
        <v>48691.618721858402</v>
      </c>
      <c r="AG52" s="7">
        <f t="shared" si="8"/>
        <v>97383.237443716804</v>
      </c>
      <c r="AH52" s="7">
        <f t="shared" si="9"/>
        <v>-116.24522578584002</v>
      </c>
      <c r="AI52" s="7">
        <f t="shared" si="10"/>
        <v>-2208.6592899309603</v>
      </c>
      <c r="AJ52" s="5">
        <v>1</v>
      </c>
      <c r="AK52" s="5">
        <v>0</v>
      </c>
      <c r="AL52" s="5">
        <v>0</v>
      </c>
      <c r="AM52" s="5">
        <f t="shared" si="11"/>
        <v>-116.24522578584002</v>
      </c>
      <c r="AN52" s="5">
        <f t="shared" si="12"/>
        <v>0</v>
      </c>
      <c r="AO52" s="5">
        <f t="shared" si="13"/>
        <v>0</v>
      </c>
      <c r="AP52" s="5">
        <f t="shared" si="14"/>
        <v>-116.24522578584002</v>
      </c>
    </row>
    <row r="53" spans="1:42" ht="18" customHeight="1" x14ac:dyDescent="0.25">
      <c r="A53" s="2" t="s">
        <v>9</v>
      </c>
      <c r="B53" s="2" t="s">
        <v>10</v>
      </c>
      <c r="C53" s="2" t="s">
        <v>87</v>
      </c>
      <c r="D53" s="2" t="s">
        <v>52</v>
      </c>
      <c r="E53" s="2" t="s">
        <v>88</v>
      </c>
      <c r="F53" s="2" t="s">
        <v>38</v>
      </c>
      <c r="G53" s="2" t="s">
        <v>89</v>
      </c>
      <c r="H53" s="2" t="s">
        <v>13</v>
      </c>
      <c r="I53" s="2" t="s">
        <v>14</v>
      </c>
      <c r="J53" s="7">
        <f>+'2015Proj'!J53*'Tuition Calculations'!BG53*(1+'Select Headcount Changes'!U58)</f>
        <v>13147467.064421451</v>
      </c>
      <c r="K53" s="7">
        <f>+'2015Proj'!K53*'Tuition Calculations'!BM53*(1+'Select Headcount Changes'!U58)</f>
        <v>13147467.064421451</v>
      </c>
      <c r="L53" s="7">
        <f t="shared" si="2"/>
        <v>525898.68257685809</v>
      </c>
      <c r="M53" s="7">
        <f>+'2015Proj'!M53*'Tuition Calculations'!BG53*(1+'Select Headcount Changes'!U58)</f>
        <v>0</v>
      </c>
      <c r="N53" s="7">
        <f>+'2015Proj'!N53*'Tuition Calculations'!BM53*(1+'Select Headcount Changes'!U58)</f>
        <v>50501.950860533085</v>
      </c>
      <c r="O53" s="7">
        <f>+'2015Proj'!O53*'Tuition Calculations'!BS53*(1+'Select Headcount Changes'!U58)</f>
        <v>0</v>
      </c>
      <c r="P53" s="7">
        <f t="shared" si="3"/>
        <v>50501.950860533085</v>
      </c>
      <c r="Q53" s="7">
        <f t="shared" si="4"/>
        <v>628553.32154920301</v>
      </c>
      <c r="R53" s="7">
        <f t="shared" si="5"/>
        <v>11942513.109434856</v>
      </c>
      <c r="T53" s="5">
        <v>1</v>
      </c>
      <c r="U53" s="5">
        <v>0</v>
      </c>
      <c r="V53" s="5">
        <v>0</v>
      </c>
      <c r="W53" s="5">
        <f t="shared" si="6"/>
        <v>11942513.109434856</v>
      </c>
      <c r="X53" s="5">
        <f t="shared" si="6"/>
        <v>0</v>
      </c>
      <c r="Y53" s="5">
        <f t="shared" si="6"/>
        <v>0</v>
      </c>
      <c r="Z53" s="7">
        <f>+'2015Proj'!Z53*'Tuition Calculations'!BY53*(1+'Select Headcount Changes'!U58)</f>
        <v>691812.95933205087</v>
      </c>
      <c r="AA53" s="7">
        <f>+'2015Proj'!AA53*'Tuition Calculations'!BZ53*(1+'Select Headcount Changes'!V58)</f>
        <v>671960.56000000203</v>
      </c>
      <c r="AB53" s="7">
        <f>+'2015Proj'!AB53*'Tuition Calculations'!CF53*(1+'Select Headcount Changes'!V58)</f>
        <v>26878.42240000008</v>
      </c>
      <c r="AC53" s="7">
        <f t="shared" si="7"/>
        <v>1075.1368960000032</v>
      </c>
      <c r="AD53" s="7">
        <f>+'2015Proj'!AD53*'Tuition Calculations'!BZ53*(1+'Select Headcount Changes'!V58)</f>
        <v>2581.13031001935</v>
      </c>
      <c r="AE53" s="7">
        <f>+'2015Proj'!AE53*'Tuition Calculations'!CF53*(1+'Select Headcount Changes'!V58)</f>
        <v>0</v>
      </c>
      <c r="AF53" s="7">
        <f>+'2015Proj'!AF53*'Tuition Calculations'!CL53*(1+'Select Headcount Changes'!V58)</f>
        <v>0</v>
      </c>
      <c r="AG53" s="7">
        <f t="shared" si="8"/>
        <v>2581.13031001935</v>
      </c>
      <c r="AH53" s="7">
        <f t="shared" si="9"/>
        <v>33415.214639699137</v>
      </c>
      <c r="AI53" s="7">
        <f t="shared" si="10"/>
        <v>634889.07815428358</v>
      </c>
      <c r="AJ53" s="5">
        <v>1</v>
      </c>
      <c r="AK53" s="5">
        <v>0</v>
      </c>
      <c r="AL53" s="5">
        <v>0</v>
      </c>
      <c r="AM53" s="5">
        <f t="shared" si="11"/>
        <v>33415.214639699137</v>
      </c>
      <c r="AN53" s="5">
        <f t="shared" si="12"/>
        <v>0</v>
      </c>
      <c r="AO53" s="5">
        <f t="shared" si="13"/>
        <v>0</v>
      </c>
      <c r="AP53" s="5">
        <f t="shared" si="14"/>
        <v>33415.214639699137</v>
      </c>
    </row>
    <row r="54" spans="1:42" ht="18" customHeight="1" x14ac:dyDescent="0.25">
      <c r="A54" s="2" t="s">
        <v>9</v>
      </c>
      <c r="B54" s="2" t="s">
        <v>10</v>
      </c>
      <c r="C54" s="2" t="s">
        <v>87</v>
      </c>
      <c r="D54" s="2" t="s">
        <v>52</v>
      </c>
      <c r="E54" s="2" t="s">
        <v>88</v>
      </c>
      <c r="F54" s="2" t="s">
        <v>38</v>
      </c>
      <c r="G54" s="2" t="s">
        <v>89</v>
      </c>
      <c r="H54" s="2" t="s">
        <v>15</v>
      </c>
      <c r="I54" s="2" t="s">
        <v>16</v>
      </c>
      <c r="J54" s="7">
        <f>+'2015Proj'!J54*'Tuition Calculations'!BG54*(1+'Select Headcount Changes'!U59)</f>
        <v>16685893.851210708</v>
      </c>
      <c r="K54" s="7">
        <f>+'2015Proj'!K54*'Tuition Calculations'!BM54*(1+'Select Headcount Changes'!U59)</f>
        <v>8462920.4302373603</v>
      </c>
      <c r="L54" s="7">
        <f t="shared" si="2"/>
        <v>338516.81720949442</v>
      </c>
      <c r="M54" s="7">
        <f>+'2015Proj'!M54*'Tuition Calculations'!BG54*(1+'Select Headcount Changes'!U59)</f>
        <v>0</v>
      </c>
      <c r="N54" s="7">
        <f>+'2015Proj'!N54*'Tuition Calculations'!BM54*(1+'Select Headcount Changes'!U59)</f>
        <v>30737.951298373264</v>
      </c>
      <c r="O54" s="7">
        <f>+'2015Proj'!O54*'Tuition Calculations'!BS54*(1+'Select Headcount Changes'!U59)</f>
        <v>8084071.1129614851</v>
      </c>
      <c r="P54" s="7">
        <f t="shared" si="3"/>
        <v>8114809.0642598579</v>
      </c>
      <c r="Q54" s="7">
        <f t="shared" si="4"/>
        <v>411628.39848706778</v>
      </c>
      <c r="R54" s="7">
        <f t="shared" si="5"/>
        <v>7820939.5712542869</v>
      </c>
      <c r="T54" s="5">
        <v>1</v>
      </c>
      <c r="U54" s="5">
        <v>0</v>
      </c>
      <c r="V54" s="5">
        <v>0</v>
      </c>
      <c r="W54" s="5">
        <f t="shared" si="6"/>
        <v>7820939.5712542869</v>
      </c>
      <c r="X54" s="5">
        <f t="shared" si="6"/>
        <v>0</v>
      </c>
      <c r="Y54" s="5">
        <f t="shared" si="6"/>
        <v>0</v>
      </c>
      <c r="Z54" s="7">
        <f>+'2015Proj'!Z54*'Tuition Calculations'!BY54*(1+'Select Headcount Changes'!U59)</f>
        <v>516155.9429711742</v>
      </c>
      <c r="AA54" s="7">
        <f>+'2015Proj'!AA54*'Tuition Calculations'!BZ54*(1+'Select Headcount Changes'!V59)</f>
        <v>432535.72000000102</v>
      </c>
      <c r="AB54" s="7">
        <f>+'2015Proj'!AB54*'Tuition Calculations'!CF54*(1+'Select Headcount Changes'!V59)</f>
        <v>17301.428800000042</v>
      </c>
      <c r="AC54" s="7">
        <f t="shared" si="7"/>
        <v>692.05715200000168</v>
      </c>
      <c r="AD54" s="7">
        <f>+'2015Proj'!AD54*'Tuition Calculations'!BZ54*(1+'Select Headcount Changes'!V59)</f>
        <v>1571.00151561079</v>
      </c>
      <c r="AE54" s="7">
        <f>+'2015Proj'!AE54*'Tuition Calculations'!CF54*(1+'Select Headcount Changes'!V59)</f>
        <v>67458.547921188496</v>
      </c>
      <c r="AF54" s="7">
        <f>+'2015Proj'!AF54*'Tuition Calculations'!CL54*(1+'Select Headcount Changes'!V59)</f>
        <v>69029.549436799411</v>
      </c>
      <c r="AG54" s="7">
        <f t="shared" si="8"/>
        <v>138059.09887359868</v>
      </c>
      <c r="AH54" s="7">
        <f t="shared" si="9"/>
        <v>14689.228198720117</v>
      </c>
      <c r="AI54" s="7">
        <f t="shared" si="10"/>
        <v>279095.33577568218</v>
      </c>
      <c r="AJ54" s="5">
        <v>1</v>
      </c>
      <c r="AK54" s="5">
        <v>0</v>
      </c>
      <c r="AL54" s="5">
        <v>0</v>
      </c>
      <c r="AM54" s="5">
        <f t="shared" si="11"/>
        <v>14689.228198720117</v>
      </c>
      <c r="AN54" s="5">
        <f t="shared" si="12"/>
        <v>0</v>
      </c>
      <c r="AO54" s="5">
        <f t="shared" si="13"/>
        <v>0</v>
      </c>
      <c r="AP54" s="5">
        <f t="shared" si="14"/>
        <v>14689.228198720117</v>
      </c>
    </row>
    <row r="55" spans="1:42" ht="18" customHeight="1" x14ac:dyDescent="0.25">
      <c r="A55" s="2" t="s">
        <v>9</v>
      </c>
      <c r="B55" s="2" t="s">
        <v>10</v>
      </c>
      <c r="C55" s="2" t="s">
        <v>90</v>
      </c>
      <c r="D55" s="2" t="s">
        <v>30</v>
      </c>
      <c r="E55" s="2" t="s">
        <v>91</v>
      </c>
      <c r="F55" s="2" t="s">
        <v>52</v>
      </c>
      <c r="G55" s="2" t="s">
        <v>93</v>
      </c>
      <c r="H55" s="2" t="s">
        <v>13</v>
      </c>
      <c r="I55" s="2" t="s">
        <v>14</v>
      </c>
      <c r="J55" s="7">
        <f>+'2015Proj'!J55*'Tuition Calculations'!BG55*(1+'Select Headcount Changes'!U60)</f>
        <v>1855886.6766522913</v>
      </c>
      <c r="K55" s="7">
        <f>+'2015Proj'!K55*'Tuition Calculations'!BM55*(1+'Select Headcount Changes'!U60)</f>
        <v>1855886.6766522913</v>
      </c>
      <c r="L55" s="7">
        <f t="shared" si="2"/>
        <v>74235.46706609166</v>
      </c>
      <c r="M55" s="7">
        <f>+'2015Proj'!M55*'Tuition Calculations'!BG55*(1+'Select Headcount Changes'!U60)</f>
        <v>0</v>
      </c>
      <c r="N55" s="7">
        <f>+'2015Proj'!N55*'Tuition Calculations'!BM55*(1+'Select Headcount Changes'!U60)</f>
        <v>0</v>
      </c>
      <c r="O55" s="7">
        <f>+'2015Proj'!O55*'Tuition Calculations'!BS55*(1+'Select Headcount Changes'!U60)</f>
        <v>0</v>
      </c>
      <c r="P55" s="7">
        <f t="shared" si="3"/>
        <v>0</v>
      </c>
      <c r="Q55" s="7">
        <f t="shared" si="4"/>
        <v>89082.560479309992</v>
      </c>
      <c r="R55" s="7">
        <f t="shared" si="5"/>
        <v>1692568.6491068895</v>
      </c>
      <c r="T55" s="5">
        <v>1</v>
      </c>
      <c r="U55" s="5">
        <v>0</v>
      </c>
      <c r="V55" s="5">
        <v>0</v>
      </c>
      <c r="W55" s="5">
        <f t="shared" si="6"/>
        <v>1692568.6491068895</v>
      </c>
      <c r="X55" s="5">
        <f t="shared" si="6"/>
        <v>0</v>
      </c>
      <c r="Y55" s="5">
        <f t="shared" si="6"/>
        <v>0</v>
      </c>
      <c r="Z55" s="7">
        <f>+'2015Proj'!Z55*'Tuition Calculations'!BY55*(1+'Select Headcount Changes'!U60)</f>
        <v>97670.64563278007</v>
      </c>
      <c r="AA55" s="7">
        <f>+'2015Proj'!AA55*'Tuition Calculations'!BZ55*(1+'Select Headcount Changes'!V60)</f>
        <v>94818.23</v>
      </c>
      <c r="AB55" s="7">
        <f>+'2015Proj'!AB55*'Tuition Calculations'!CF55*(1+'Select Headcount Changes'!V60)</f>
        <v>3792.7292000000002</v>
      </c>
      <c r="AC55" s="7">
        <f t="shared" si="7"/>
        <v>151.70916800000001</v>
      </c>
      <c r="AD55" s="7">
        <f>+'2015Proj'!AD55*'Tuition Calculations'!BZ55*(1+'Select Headcount Changes'!V60)</f>
        <v>0</v>
      </c>
      <c r="AE55" s="7">
        <f>+'2015Proj'!AE55*'Tuition Calculations'!CF55*(1+'Select Headcount Changes'!V60)</f>
        <v>0</v>
      </c>
      <c r="AF55" s="7">
        <f>+'2015Proj'!AF55*'Tuition Calculations'!CL55*(1+'Select Headcount Changes'!V60)</f>
        <v>0</v>
      </c>
      <c r="AG55" s="7">
        <f t="shared" si="8"/>
        <v>0</v>
      </c>
      <c r="AH55" s="7">
        <f t="shared" si="9"/>
        <v>4733.3260416000003</v>
      </c>
      <c r="AI55" s="7">
        <f t="shared" si="10"/>
        <v>89933.194790399997</v>
      </c>
      <c r="AJ55" s="5">
        <v>1</v>
      </c>
      <c r="AK55" s="5">
        <v>0</v>
      </c>
      <c r="AL55" s="5">
        <v>0</v>
      </c>
      <c r="AM55" s="5">
        <f t="shared" si="11"/>
        <v>4733.3260416000003</v>
      </c>
      <c r="AN55" s="5">
        <f t="shared" si="12"/>
        <v>0</v>
      </c>
      <c r="AO55" s="5">
        <f t="shared" si="13"/>
        <v>0</v>
      </c>
      <c r="AP55" s="5">
        <f t="shared" si="14"/>
        <v>4733.3260416000003</v>
      </c>
    </row>
    <row r="56" spans="1:42" ht="18" customHeight="1" x14ac:dyDescent="0.25">
      <c r="A56" s="2" t="s">
        <v>9</v>
      </c>
      <c r="B56" s="2" t="s">
        <v>10</v>
      </c>
      <c r="C56" s="2" t="s">
        <v>90</v>
      </c>
      <c r="D56" s="2" t="s">
        <v>30</v>
      </c>
      <c r="E56" s="2" t="s">
        <v>91</v>
      </c>
      <c r="F56" s="2" t="s">
        <v>52</v>
      </c>
      <c r="G56" s="2" t="s">
        <v>93</v>
      </c>
      <c r="H56" s="2" t="s">
        <v>15</v>
      </c>
      <c r="I56" s="2" t="s">
        <v>16</v>
      </c>
      <c r="J56" s="7">
        <f>+'2015Proj'!J56*'Tuition Calculations'!BG56*(1+'Select Headcount Changes'!U61)</f>
        <v>415891.00000000006</v>
      </c>
      <c r="K56" s="7">
        <f>+'2015Proj'!K56*'Tuition Calculations'!BM56*(1+'Select Headcount Changes'!U61)</f>
        <v>264159</v>
      </c>
      <c r="L56" s="7">
        <f t="shared" si="2"/>
        <v>10566.36</v>
      </c>
      <c r="M56" s="7">
        <f>+'2015Proj'!M56*'Tuition Calculations'!BG56*(1+'Select Headcount Changes'!U61)</f>
        <v>0</v>
      </c>
      <c r="N56" s="7">
        <f>+'2015Proj'!N56*'Tuition Calculations'!BM56*(1+'Select Headcount Changes'!U61)</f>
        <v>0</v>
      </c>
      <c r="O56" s="7">
        <f>+'2015Proj'!O56*'Tuition Calculations'!BS56*(1+'Select Headcount Changes'!U61)</f>
        <v>43352</v>
      </c>
      <c r="P56" s="7">
        <f t="shared" si="3"/>
        <v>43352</v>
      </c>
      <c r="Q56" s="7">
        <f t="shared" si="4"/>
        <v>18098.632000000005</v>
      </c>
      <c r="R56" s="7">
        <f t="shared" si="5"/>
        <v>343874.00800000009</v>
      </c>
      <c r="T56" s="5">
        <v>1</v>
      </c>
      <c r="U56" s="5">
        <v>0</v>
      </c>
      <c r="V56" s="5">
        <v>0</v>
      </c>
      <c r="W56" s="5">
        <f t="shared" si="6"/>
        <v>343874.00800000009</v>
      </c>
      <c r="X56" s="5">
        <f t="shared" si="6"/>
        <v>0</v>
      </c>
      <c r="Y56" s="5">
        <f t="shared" si="6"/>
        <v>0</v>
      </c>
      <c r="Z56" s="7">
        <f>+'2015Proj'!Z56*'Tuition Calculations'!BY56*(1+'Select Headcount Changes'!U61)</f>
        <v>12866</v>
      </c>
      <c r="AA56" s="7">
        <f>+'2015Proj'!AA56*'Tuition Calculations'!BZ56*(1+'Select Headcount Changes'!V61)</f>
        <v>13496</v>
      </c>
      <c r="AB56" s="7">
        <f>+'2015Proj'!AB56*'Tuition Calculations'!CF56*(1+'Select Headcount Changes'!V61)</f>
        <v>539.84</v>
      </c>
      <c r="AC56" s="7">
        <f t="shared" si="7"/>
        <v>21.593600000000002</v>
      </c>
      <c r="AD56" s="7">
        <f>+'2015Proj'!AD56*'Tuition Calculations'!BZ56*(1+'Select Headcount Changes'!V61)</f>
        <v>0</v>
      </c>
      <c r="AE56" s="7">
        <f>+'2015Proj'!AE56*'Tuition Calculations'!CF56*(1+'Select Headcount Changes'!V61)</f>
        <v>0</v>
      </c>
      <c r="AF56" s="7">
        <f>+'2015Proj'!AF56*'Tuition Calculations'!CL56*(1+'Select Headcount Changes'!V61)</f>
        <v>0</v>
      </c>
      <c r="AG56" s="7">
        <f t="shared" si="8"/>
        <v>0</v>
      </c>
      <c r="AH56" s="7">
        <f t="shared" si="9"/>
        <v>673.72032000000002</v>
      </c>
      <c r="AI56" s="7">
        <f t="shared" si="10"/>
        <v>12800.686079999999</v>
      </c>
      <c r="AJ56" s="5">
        <v>1</v>
      </c>
      <c r="AK56" s="5">
        <v>0</v>
      </c>
      <c r="AL56" s="5">
        <v>0</v>
      </c>
      <c r="AM56" s="5">
        <f t="shared" si="11"/>
        <v>673.72032000000002</v>
      </c>
      <c r="AN56" s="5">
        <f t="shared" si="12"/>
        <v>0</v>
      </c>
      <c r="AO56" s="5">
        <f t="shared" si="13"/>
        <v>0</v>
      </c>
      <c r="AP56" s="5">
        <f t="shared" si="14"/>
        <v>673.72032000000002</v>
      </c>
    </row>
    <row r="57" spans="1:42" ht="18" customHeight="1" x14ac:dyDescent="0.25">
      <c r="A57" s="2" t="s">
        <v>9</v>
      </c>
      <c r="B57" s="2" t="s">
        <v>10</v>
      </c>
      <c r="C57" s="2" t="s">
        <v>90</v>
      </c>
      <c r="D57" s="2" t="s">
        <v>30</v>
      </c>
      <c r="E57" s="2" t="s">
        <v>91</v>
      </c>
      <c r="F57" s="2" t="s">
        <v>83</v>
      </c>
      <c r="G57" s="2" t="s">
        <v>92</v>
      </c>
      <c r="H57" s="2" t="s">
        <v>13</v>
      </c>
      <c r="I57" s="2" t="s">
        <v>14</v>
      </c>
      <c r="J57" s="7">
        <f>+'2015Proj'!J57*'Tuition Calculations'!BG57*(1+'Select Headcount Changes'!U62)</f>
        <v>2075535</v>
      </c>
      <c r="K57" s="7">
        <f>+'2015Proj'!K57*'Tuition Calculations'!BM57*(1+'Select Headcount Changes'!U62)</f>
        <v>2075535</v>
      </c>
      <c r="L57" s="7">
        <f t="shared" si="2"/>
        <v>83021.400000000009</v>
      </c>
      <c r="M57" s="7">
        <f>+'2015Proj'!M57*'Tuition Calculations'!BG57*(1+'Select Headcount Changes'!U62)</f>
        <v>0</v>
      </c>
      <c r="N57" s="7">
        <f>+'2015Proj'!N57*'Tuition Calculations'!BM57*(1+'Select Headcount Changes'!U62)</f>
        <v>0</v>
      </c>
      <c r="O57" s="7">
        <f>+'2015Proj'!O57*'Tuition Calculations'!BS57*(1+'Select Headcount Changes'!U62)</f>
        <v>0</v>
      </c>
      <c r="P57" s="7">
        <f t="shared" si="3"/>
        <v>0</v>
      </c>
      <c r="Q57" s="7">
        <f t="shared" si="4"/>
        <v>99625.680000000008</v>
      </c>
      <c r="R57" s="7">
        <f t="shared" si="5"/>
        <v>1892887.9200000002</v>
      </c>
      <c r="T57" s="5">
        <v>1</v>
      </c>
      <c r="U57" s="5">
        <v>0</v>
      </c>
      <c r="V57" s="5">
        <v>0</v>
      </c>
      <c r="W57" s="5">
        <f t="shared" ref="W57:Y58" si="15">+$R57*T57</f>
        <v>1892887.9200000002</v>
      </c>
      <c r="X57" s="5">
        <f t="shared" si="15"/>
        <v>0</v>
      </c>
      <c r="Y57" s="5">
        <f t="shared" si="15"/>
        <v>0</v>
      </c>
      <c r="Z57" s="7">
        <f>+'2015Proj'!Z57*'Tuition Calculations'!BY57*(1+'Select Headcount Changes'!U62)</f>
        <v>109229.99999999999</v>
      </c>
      <c r="AA57" s="7">
        <f>+'2015Proj'!AA57*'Tuition Calculations'!BZ57*(1+'Select Headcount Changes'!V62)</f>
        <v>106040</v>
      </c>
      <c r="AB57" s="7">
        <f>+'2015Proj'!AB57*'Tuition Calculations'!CF57*(1+'Select Headcount Changes'!V62)</f>
        <v>4241.6000000000004</v>
      </c>
      <c r="AC57" s="7">
        <f t="shared" si="7"/>
        <v>169.66400000000002</v>
      </c>
      <c r="AD57" s="7">
        <f>+'2015Proj'!AD57*'Tuition Calculations'!BZ57*(1+'Select Headcount Changes'!V62)</f>
        <v>0</v>
      </c>
      <c r="AE57" s="7">
        <f>+'2015Proj'!AE57*'Tuition Calculations'!CF57*(1+'Select Headcount Changes'!V62)</f>
        <v>0</v>
      </c>
      <c r="AF57" s="7">
        <f>+'2015Proj'!AF57*'Tuition Calculations'!CL57*(1+'Select Headcount Changes'!V62)</f>
        <v>0</v>
      </c>
      <c r="AG57" s="7">
        <f t="shared" si="8"/>
        <v>0</v>
      </c>
      <c r="AH57" s="7">
        <f t="shared" si="9"/>
        <v>5293.5168000000003</v>
      </c>
      <c r="AI57" s="7">
        <f t="shared" si="10"/>
        <v>100576.8192</v>
      </c>
      <c r="AJ57" s="5">
        <v>1</v>
      </c>
      <c r="AK57" s="5">
        <v>0</v>
      </c>
      <c r="AL57" s="5">
        <v>0</v>
      </c>
      <c r="AM57" s="5">
        <f t="shared" ref="AM57:AO58" si="16">+$AH57*AJ57</f>
        <v>5293.5168000000003</v>
      </c>
      <c r="AN57" s="5">
        <f t="shared" si="16"/>
        <v>0</v>
      </c>
      <c r="AO57" s="5">
        <f t="shared" si="16"/>
        <v>0</v>
      </c>
      <c r="AP57" s="5">
        <f t="shared" si="14"/>
        <v>5293.5168000000003</v>
      </c>
    </row>
    <row r="58" spans="1:42" ht="18" customHeight="1" x14ac:dyDescent="0.25">
      <c r="A58" s="2" t="s">
        <v>9</v>
      </c>
      <c r="B58" s="2" t="s">
        <v>10</v>
      </c>
      <c r="C58" s="2" t="s">
        <v>90</v>
      </c>
      <c r="D58" s="2" t="s">
        <v>30</v>
      </c>
      <c r="E58" s="2" t="s">
        <v>91</v>
      </c>
      <c r="F58" s="2" t="s">
        <v>83</v>
      </c>
      <c r="G58" s="2" t="s">
        <v>92</v>
      </c>
      <c r="H58" s="2" t="s">
        <v>15</v>
      </c>
      <c r="I58" s="2" t="s">
        <v>16</v>
      </c>
      <c r="J58" s="7">
        <f>+'2015Proj'!J58*'Tuition Calculations'!BG58*(1+'Select Headcount Changes'!U63)</f>
        <v>415891.00000000006</v>
      </c>
      <c r="K58" s="7">
        <f>+'2015Proj'!K58*'Tuition Calculations'!BM58*(1+'Select Headcount Changes'!U63)</f>
        <v>264159</v>
      </c>
      <c r="L58" s="7">
        <f t="shared" si="2"/>
        <v>10566.36</v>
      </c>
      <c r="M58" s="7">
        <f>+'2015Proj'!M58*'Tuition Calculations'!BG58*(1+'Select Headcount Changes'!U63)</f>
        <v>0</v>
      </c>
      <c r="N58" s="7">
        <f>+'2015Proj'!N58*'Tuition Calculations'!BM58*(1+'Select Headcount Changes'!U63)</f>
        <v>0</v>
      </c>
      <c r="O58" s="7">
        <f>+'2015Proj'!O58*'Tuition Calculations'!BS58*(1+'Select Headcount Changes'!U63)</f>
        <v>65028</v>
      </c>
      <c r="P58" s="7">
        <f t="shared" si="3"/>
        <v>65028</v>
      </c>
      <c r="Q58" s="7">
        <f t="shared" si="4"/>
        <v>17014.832000000006</v>
      </c>
      <c r="R58" s="7">
        <f t="shared" si="5"/>
        <v>323281.80800000008</v>
      </c>
      <c r="T58" s="5">
        <v>1</v>
      </c>
      <c r="U58" s="5">
        <v>0</v>
      </c>
      <c r="V58" s="5">
        <v>0</v>
      </c>
      <c r="W58" s="5">
        <f t="shared" si="15"/>
        <v>323281.80800000008</v>
      </c>
      <c r="X58" s="5">
        <f t="shared" si="15"/>
        <v>0</v>
      </c>
      <c r="Y58" s="5">
        <f t="shared" si="15"/>
        <v>0</v>
      </c>
      <c r="Z58" s="7">
        <f>+'2015Proj'!Z58*'Tuition Calculations'!BY58*(1+'Select Headcount Changes'!U63)</f>
        <v>12866</v>
      </c>
      <c r="AA58" s="7">
        <f>+'2015Proj'!AA58*'Tuition Calculations'!BZ58*(1+'Select Headcount Changes'!V63)</f>
        <v>13496</v>
      </c>
      <c r="AB58" s="7">
        <f>+'2015Proj'!AB58*'Tuition Calculations'!CF58*(1+'Select Headcount Changes'!V63)</f>
        <v>539.84</v>
      </c>
      <c r="AC58" s="7">
        <f t="shared" si="7"/>
        <v>21.593600000000002</v>
      </c>
      <c r="AD58" s="7">
        <f>+'2015Proj'!AD58*'Tuition Calculations'!BZ58*(1+'Select Headcount Changes'!V63)</f>
        <v>0</v>
      </c>
      <c r="AE58" s="7">
        <f>+'2015Proj'!AE58*'Tuition Calculations'!CF58*(1+'Select Headcount Changes'!V63)</f>
        <v>0</v>
      </c>
      <c r="AF58" s="7">
        <f>+'2015Proj'!AF58*'Tuition Calculations'!CL58*(1+'Select Headcount Changes'!V63)</f>
        <v>0</v>
      </c>
      <c r="AG58" s="7">
        <f t="shared" si="8"/>
        <v>0</v>
      </c>
      <c r="AH58" s="7">
        <f t="shared" si="9"/>
        <v>673.72032000000002</v>
      </c>
      <c r="AI58" s="7">
        <f t="shared" si="10"/>
        <v>12800.686079999999</v>
      </c>
      <c r="AJ58" s="5">
        <v>1</v>
      </c>
      <c r="AK58" s="5">
        <v>0</v>
      </c>
      <c r="AL58" s="5">
        <v>0</v>
      </c>
      <c r="AM58" s="5">
        <f t="shared" si="16"/>
        <v>673.72032000000002</v>
      </c>
      <c r="AN58" s="5">
        <f t="shared" si="16"/>
        <v>0</v>
      </c>
      <c r="AO58" s="5">
        <f t="shared" si="16"/>
        <v>0</v>
      </c>
      <c r="AP58" s="5">
        <f t="shared" si="14"/>
        <v>673.72032000000002</v>
      </c>
    </row>
    <row r="59" spans="1:42" ht="18" customHeight="1" x14ac:dyDescent="0.25">
      <c r="A59" s="2" t="s">
        <v>9</v>
      </c>
      <c r="B59" s="2" t="s">
        <v>10</v>
      </c>
      <c r="C59" s="2" t="s">
        <v>90</v>
      </c>
      <c r="D59" s="2" t="s">
        <v>30</v>
      </c>
      <c r="E59" s="2" t="s">
        <v>91</v>
      </c>
      <c r="F59" s="2" t="s">
        <v>94</v>
      </c>
      <c r="G59" s="2" t="s">
        <v>95</v>
      </c>
      <c r="H59" s="2" t="s">
        <v>13</v>
      </c>
      <c r="I59" s="2" t="s">
        <v>14</v>
      </c>
      <c r="J59" s="7">
        <f>+'2015Proj'!J59*'Tuition Calculations'!BG59*(1+'Select Headcount Changes'!U64)</f>
        <v>2228240.3696380411</v>
      </c>
      <c r="K59" s="7">
        <f>+'2015Proj'!K59*'Tuition Calculations'!BM59*(1+'Select Headcount Changes'!U64)</f>
        <v>2228240.3696380411</v>
      </c>
      <c r="L59" s="7">
        <f t="shared" si="2"/>
        <v>89129.61478552164</v>
      </c>
      <c r="M59" s="7">
        <f>+'2015Proj'!M59*'Tuition Calculations'!BG59*(1+'Select Headcount Changes'!U64)</f>
        <v>0</v>
      </c>
      <c r="N59" s="7">
        <f>+'2015Proj'!N59*'Tuition Calculations'!BM59*(1+'Select Headcount Changes'!U64)</f>
        <v>19019.637305699518</v>
      </c>
      <c r="O59" s="7">
        <f>+'2015Proj'!O59*'Tuition Calculations'!BS59*(1+'Select Headcount Changes'!U64)</f>
        <v>0</v>
      </c>
      <c r="P59" s="7">
        <f t="shared" si="3"/>
        <v>19019.637305699518</v>
      </c>
      <c r="Q59" s="7">
        <f t="shared" si="4"/>
        <v>106004.55587734102</v>
      </c>
      <c r="R59" s="7">
        <f t="shared" si="5"/>
        <v>2014086.5616694791</v>
      </c>
      <c r="T59" s="5">
        <v>1</v>
      </c>
      <c r="U59" s="5">
        <v>0</v>
      </c>
      <c r="V59" s="5">
        <v>0</v>
      </c>
      <c r="W59" s="5">
        <f t="shared" si="6"/>
        <v>2014086.5616694791</v>
      </c>
      <c r="X59" s="5">
        <f t="shared" si="6"/>
        <v>0</v>
      </c>
      <c r="Y59" s="5">
        <f t="shared" si="6"/>
        <v>0</v>
      </c>
      <c r="Z59" s="7">
        <f>+'2015Proj'!Z59*'Tuition Calculations'!BY59*(1+'Select Headcount Changes'!U64)</f>
        <v>117275.85460580912</v>
      </c>
      <c r="AA59" s="7">
        <f>+'2015Proj'!AA59*'Tuition Calculations'!BZ59*(1+'Select Headcount Changes'!V64)</f>
        <v>113850.88</v>
      </c>
      <c r="AB59" s="7">
        <f>+'2015Proj'!AB59*'Tuition Calculations'!CF59*(1+'Select Headcount Changes'!V64)</f>
        <v>4554.0352000000003</v>
      </c>
      <c r="AC59" s="7">
        <f t="shared" si="7"/>
        <v>182.16140800000002</v>
      </c>
      <c r="AD59" s="7">
        <f>+'2015Proj'!AD59*'Tuition Calculations'!BZ59*(1+'Select Headcount Changes'!V64)</f>
        <v>971.79892737023897</v>
      </c>
      <c r="AE59" s="7">
        <f>+'2015Proj'!AE59*'Tuition Calculations'!CF59*(1+'Select Headcount Changes'!V64)</f>
        <v>0</v>
      </c>
      <c r="AF59" s="7">
        <f>+'2015Proj'!AF59*'Tuition Calculations'!CL59*(1+'Select Headcount Changes'!V64)</f>
        <v>0</v>
      </c>
      <c r="AG59" s="7">
        <f t="shared" si="8"/>
        <v>971.79892737023897</v>
      </c>
      <c r="AH59" s="7">
        <f t="shared" si="9"/>
        <v>5634.8459832314884</v>
      </c>
      <c r="AI59" s="7">
        <f t="shared" si="10"/>
        <v>107062.07368139828</v>
      </c>
      <c r="AJ59" s="5">
        <v>1</v>
      </c>
      <c r="AK59" s="5">
        <v>0</v>
      </c>
      <c r="AL59" s="5">
        <v>0</v>
      </c>
      <c r="AM59" s="5">
        <f t="shared" si="11"/>
        <v>5634.8459832314884</v>
      </c>
      <c r="AN59" s="5">
        <f t="shared" si="12"/>
        <v>0</v>
      </c>
      <c r="AO59" s="5">
        <f t="shared" si="13"/>
        <v>0</v>
      </c>
      <c r="AP59" s="5">
        <f t="shared" si="14"/>
        <v>5634.8459832314884</v>
      </c>
    </row>
    <row r="60" spans="1:42" ht="18" customHeight="1" x14ac:dyDescent="0.25">
      <c r="A60" s="2" t="s">
        <v>9</v>
      </c>
      <c r="B60" s="2" t="s">
        <v>10</v>
      </c>
      <c r="C60" s="2" t="s">
        <v>90</v>
      </c>
      <c r="D60" s="2" t="s">
        <v>30</v>
      </c>
      <c r="E60" s="2" t="s">
        <v>91</v>
      </c>
      <c r="F60" s="2" t="s">
        <v>94</v>
      </c>
      <c r="G60" s="2" t="s">
        <v>95</v>
      </c>
      <c r="H60" s="2" t="s">
        <v>15</v>
      </c>
      <c r="I60" s="2" t="s">
        <v>16</v>
      </c>
      <c r="J60" s="7">
        <f>+'2015Proj'!J60*'Tuition Calculations'!BG60*(1+'Select Headcount Changes'!U65)</f>
        <v>178239</v>
      </c>
      <c r="K60" s="7">
        <f>+'2015Proj'!K60*'Tuition Calculations'!BM60*(1+'Select Headcount Changes'!U65)</f>
        <v>113202</v>
      </c>
      <c r="L60" s="7">
        <f t="shared" si="2"/>
        <v>4528.08</v>
      </c>
      <c r="M60" s="7">
        <f>+'2015Proj'!M60*'Tuition Calculations'!BG60*(1+'Select Headcount Changes'!U65)</f>
        <v>0</v>
      </c>
      <c r="N60" s="7">
        <f>+'2015Proj'!N60*'Tuition Calculations'!BM60*(1+'Select Headcount Changes'!U65)</f>
        <v>0</v>
      </c>
      <c r="O60" s="7">
        <f>+'2015Proj'!O60*'Tuition Calculations'!BS60*(1+'Select Headcount Changes'!U65)</f>
        <v>65037</v>
      </c>
      <c r="P60" s="7">
        <f t="shared" si="3"/>
        <v>65037</v>
      </c>
      <c r="Q60" s="7">
        <f t="shared" si="4"/>
        <v>5433.6960000000008</v>
      </c>
      <c r="R60" s="7">
        <f t="shared" si="5"/>
        <v>103240.22400000002</v>
      </c>
      <c r="T60" s="5">
        <v>1</v>
      </c>
      <c r="U60" s="5">
        <v>0</v>
      </c>
      <c r="V60" s="5">
        <v>0</v>
      </c>
      <c r="W60" s="5">
        <f t="shared" si="6"/>
        <v>103240.22400000002</v>
      </c>
      <c r="X60" s="5">
        <f t="shared" si="6"/>
        <v>0</v>
      </c>
      <c r="Y60" s="5">
        <f t="shared" si="6"/>
        <v>0</v>
      </c>
      <c r="Z60" s="7">
        <f>+'2015Proj'!Z60*'Tuition Calculations'!BY60*(1+'Select Headcount Changes'!U65)</f>
        <v>5514</v>
      </c>
      <c r="AA60" s="7">
        <f>+'2015Proj'!AA60*'Tuition Calculations'!BZ60*(1+'Select Headcount Changes'!V65)</f>
        <v>5784</v>
      </c>
      <c r="AB60" s="7">
        <f>+'2015Proj'!AB60*'Tuition Calculations'!CF60*(1+'Select Headcount Changes'!V65)</f>
        <v>231.36</v>
      </c>
      <c r="AC60" s="7">
        <f t="shared" si="7"/>
        <v>9.2544000000000004</v>
      </c>
      <c r="AD60" s="7">
        <f>+'2015Proj'!AD60*'Tuition Calculations'!BZ60*(1+'Select Headcount Changes'!V65)</f>
        <v>0</v>
      </c>
      <c r="AE60" s="7">
        <f>+'2015Proj'!AE60*'Tuition Calculations'!CF60*(1+'Select Headcount Changes'!V65)</f>
        <v>-432</v>
      </c>
      <c r="AF60" s="7">
        <f>+'2015Proj'!AF60*'Tuition Calculations'!CL60*(1+'Select Headcount Changes'!V65)</f>
        <v>0</v>
      </c>
      <c r="AG60" s="7">
        <f t="shared" si="8"/>
        <v>-432</v>
      </c>
      <c r="AH60" s="7">
        <f t="shared" si="9"/>
        <v>310.33728000000002</v>
      </c>
      <c r="AI60" s="7">
        <f t="shared" si="10"/>
        <v>5896.4083200000005</v>
      </c>
      <c r="AJ60" s="5">
        <v>1</v>
      </c>
      <c r="AK60" s="5">
        <v>0</v>
      </c>
      <c r="AL60" s="5">
        <v>0</v>
      </c>
      <c r="AM60" s="5">
        <f t="shared" si="11"/>
        <v>310.33728000000002</v>
      </c>
      <c r="AN60" s="5">
        <f t="shared" si="12"/>
        <v>0</v>
      </c>
      <c r="AO60" s="5">
        <f t="shared" si="13"/>
        <v>0</v>
      </c>
      <c r="AP60" s="5">
        <f t="shared" si="14"/>
        <v>310.33728000000002</v>
      </c>
    </row>
    <row r="61" spans="1:42" ht="18" customHeight="1" x14ac:dyDescent="0.25">
      <c r="A61" s="2" t="s">
        <v>9</v>
      </c>
      <c r="B61" s="2" t="s">
        <v>10</v>
      </c>
      <c r="C61" s="2" t="s">
        <v>90</v>
      </c>
      <c r="D61" s="2" t="s">
        <v>30</v>
      </c>
      <c r="E61" s="2" t="s">
        <v>91</v>
      </c>
      <c r="F61" s="2" t="s">
        <v>96</v>
      </c>
      <c r="G61" s="2" t="s">
        <v>97</v>
      </c>
      <c r="H61" s="2" t="s">
        <v>13</v>
      </c>
      <c r="I61" s="2" t="s">
        <v>14</v>
      </c>
      <c r="J61" s="7">
        <f>+'2015Proj'!J61*'Tuition Calculations'!BG61*(1+'Select Headcount Changes'!U66)</f>
        <v>1896992.4108664067</v>
      </c>
      <c r="K61" s="7">
        <f>+'2015Proj'!K61*'Tuition Calculations'!BM61*(1+'Select Headcount Changes'!U66)</f>
        <v>1896992.4108664067</v>
      </c>
      <c r="L61" s="7">
        <f t="shared" si="2"/>
        <v>75879.696434656275</v>
      </c>
      <c r="M61" s="7">
        <f>+'2015Proj'!M61*'Tuition Calculations'!BG61*(1+'Select Headcount Changes'!U66)</f>
        <v>0</v>
      </c>
      <c r="N61" s="7">
        <f>+'2015Proj'!N61*'Tuition Calculations'!BM61*(1+'Select Headcount Changes'!U66)</f>
        <v>0</v>
      </c>
      <c r="O61" s="7">
        <f>+'2015Proj'!O61*'Tuition Calculations'!BS61*(1+'Select Headcount Changes'!U66)</f>
        <v>0</v>
      </c>
      <c r="P61" s="7">
        <f t="shared" si="3"/>
        <v>0</v>
      </c>
      <c r="Q61" s="7">
        <f t="shared" si="4"/>
        <v>91055.635721587532</v>
      </c>
      <c r="R61" s="7">
        <f t="shared" si="5"/>
        <v>1730057.078710163</v>
      </c>
      <c r="T61" s="5">
        <v>1</v>
      </c>
      <c r="U61" s="5">
        <v>0</v>
      </c>
      <c r="V61" s="5">
        <v>0</v>
      </c>
      <c r="W61" s="5">
        <f t="shared" si="6"/>
        <v>1730057.078710163</v>
      </c>
      <c r="X61" s="5">
        <f t="shared" si="6"/>
        <v>0</v>
      </c>
      <c r="Y61" s="5">
        <f t="shared" si="6"/>
        <v>0</v>
      </c>
      <c r="Z61" s="7">
        <f>+'2015Proj'!Z61*'Tuition Calculations'!BY61*(1+'Select Headcount Changes'!U66)</f>
        <v>99850.241818181705</v>
      </c>
      <c r="AA61" s="7">
        <f>+'2015Proj'!AA61*'Tuition Calculations'!BZ61*(1+'Select Headcount Changes'!V66)</f>
        <v>96913.469999999899</v>
      </c>
      <c r="AB61" s="7">
        <f>+'2015Proj'!AB61*'Tuition Calculations'!CF61*(1+'Select Headcount Changes'!V66)</f>
        <v>3876.5387999999962</v>
      </c>
      <c r="AC61" s="7">
        <f t="shared" si="7"/>
        <v>155.06155199999986</v>
      </c>
      <c r="AD61" s="7">
        <f>+'2015Proj'!AD61*'Tuition Calculations'!BZ61*(1+'Select Headcount Changes'!V66)</f>
        <v>0</v>
      </c>
      <c r="AE61" s="7">
        <f>+'2015Proj'!AE61*'Tuition Calculations'!CF61*(1+'Select Headcount Changes'!V66)</f>
        <v>0</v>
      </c>
      <c r="AF61" s="7">
        <f>+'2015Proj'!AF61*'Tuition Calculations'!CL61*(1+'Select Headcount Changes'!V66)</f>
        <v>0</v>
      </c>
      <c r="AG61" s="7">
        <f t="shared" si="8"/>
        <v>0</v>
      </c>
      <c r="AH61" s="7">
        <f t="shared" si="9"/>
        <v>4837.920422399995</v>
      </c>
      <c r="AI61" s="7">
        <f t="shared" si="10"/>
        <v>91920.488025599901</v>
      </c>
      <c r="AJ61" s="5">
        <v>1</v>
      </c>
      <c r="AK61" s="5">
        <v>0</v>
      </c>
      <c r="AL61" s="5">
        <v>0</v>
      </c>
      <c r="AM61" s="5">
        <f t="shared" si="11"/>
        <v>4837.920422399995</v>
      </c>
      <c r="AN61" s="5">
        <f t="shared" si="12"/>
        <v>0</v>
      </c>
      <c r="AO61" s="5">
        <f t="shared" si="13"/>
        <v>0</v>
      </c>
      <c r="AP61" s="5">
        <f t="shared" si="14"/>
        <v>4837.920422399995</v>
      </c>
    </row>
    <row r="62" spans="1:42" ht="18" customHeight="1" x14ac:dyDescent="0.25">
      <c r="A62" s="2" t="s">
        <v>9</v>
      </c>
      <c r="B62" s="2" t="s">
        <v>10</v>
      </c>
      <c r="C62" s="2" t="s">
        <v>90</v>
      </c>
      <c r="D62" s="2" t="s">
        <v>30</v>
      </c>
      <c r="E62" s="2" t="s">
        <v>91</v>
      </c>
      <c r="F62" s="2" t="s">
        <v>96</v>
      </c>
      <c r="G62" s="2" t="s">
        <v>97</v>
      </c>
      <c r="H62" s="2" t="s">
        <v>15</v>
      </c>
      <c r="I62" s="2" t="s">
        <v>16</v>
      </c>
      <c r="J62" s="7">
        <f>+'2015Proj'!J62*'Tuition Calculations'!BG62*(1+'Select Headcount Changes'!U67)</f>
        <v>405225.6959639056</v>
      </c>
      <c r="K62" s="7">
        <f>+'2015Proj'!K62*'Tuition Calculations'!BM62*(1+'Select Headcount Changes'!U67)</f>
        <v>237906.81636959602</v>
      </c>
      <c r="L62" s="7">
        <f t="shared" si="2"/>
        <v>9516.2726547838411</v>
      </c>
      <c r="M62" s="7">
        <f>+'2015Proj'!M62*'Tuition Calculations'!BG62*(1+'Select Headcount Changes'!U67)</f>
        <v>0</v>
      </c>
      <c r="N62" s="7">
        <f>+'2015Proj'!N62*'Tuition Calculations'!BM62*(1+'Select Headcount Changes'!U67)</f>
        <v>0</v>
      </c>
      <c r="O62" s="7">
        <f>+'2015Proj'!O62*'Tuition Calculations'!BS62*(1+'Select Headcount Changes'!U67)</f>
        <v>166689.88043444871</v>
      </c>
      <c r="P62" s="7">
        <f t="shared" si="3"/>
        <v>166689.88043444871</v>
      </c>
      <c r="Q62" s="7">
        <f t="shared" si="4"/>
        <v>11450.977143733653</v>
      </c>
      <c r="R62" s="7">
        <f t="shared" si="5"/>
        <v>217568.56573093939</v>
      </c>
      <c r="T62" s="5">
        <v>1</v>
      </c>
      <c r="U62" s="5">
        <v>0</v>
      </c>
      <c r="V62" s="5">
        <v>0</v>
      </c>
      <c r="W62" s="5">
        <f t="shared" si="6"/>
        <v>217568.56573093939</v>
      </c>
      <c r="X62" s="5">
        <f t="shared" si="6"/>
        <v>0</v>
      </c>
      <c r="Y62" s="5">
        <f t="shared" si="6"/>
        <v>0</v>
      </c>
      <c r="Z62" s="7">
        <f>+'2015Proj'!Z62*'Tuition Calculations'!BY62*(1+'Select Headcount Changes'!U67)</f>
        <v>12536.416928251121</v>
      </c>
      <c r="AA62" s="7">
        <f>+'2015Proj'!AA62*'Tuition Calculations'!BZ62*(1+'Select Headcount Changes'!V67)</f>
        <v>12154.17</v>
      </c>
      <c r="AB62" s="7">
        <f>+'2015Proj'!AB62*'Tuition Calculations'!CF62*(1+'Select Headcount Changes'!V67)</f>
        <v>486.16680000000002</v>
      </c>
      <c r="AC62" s="7">
        <f t="shared" si="7"/>
        <v>19.446672000000003</v>
      </c>
      <c r="AD62" s="7">
        <f>+'2015Proj'!AD62*'Tuition Calculations'!BZ62*(1+'Select Headcount Changes'!V67)</f>
        <v>0</v>
      </c>
      <c r="AE62" s="7">
        <f>+'2015Proj'!AE62*'Tuition Calculations'!CF62*(1+'Select Headcount Changes'!V67)</f>
        <v>13.930000000000099</v>
      </c>
      <c r="AF62" s="7">
        <f>+'2015Proj'!AF62*'Tuition Calculations'!CL62*(1+'Select Headcount Changes'!V67)</f>
        <v>13.930000000000099</v>
      </c>
      <c r="AG62" s="7">
        <f t="shared" si="8"/>
        <v>27.860000000000198</v>
      </c>
      <c r="AH62" s="7">
        <f t="shared" si="9"/>
        <v>605.34316639999997</v>
      </c>
      <c r="AI62" s="7">
        <f t="shared" si="10"/>
        <v>11501.520161599999</v>
      </c>
      <c r="AJ62" s="5">
        <v>1</v>
      </c>
      <c r="AK62" s="5">
        <v>0</v>
      </c>
      <c r="AL62" s="5">
        <v>0</v>
      </c>
      <c r="AM62" s="5">
        <f t="shared" si="11"/>
        <v>605.34316639999997</v>
      </c>
      <c r="AN62" s="5">
        <f t="shared" si="12"/>
        <v>0</v>
      </c>
      <c r="AO62" s="5">
        <f t="shared" si="13"/>
        <v>0</v>
      </c>
      <c r="AP62" s="5">
        <f t="shared" si="14"/>
        <v>605.34316639999997</v>
      </c>
    </row>
    <row r="63" spans="1:42" ht="18" customHeight="1" x14ac:dyDescent="0.25">
      <c r="A63" s="2" t="s">
        <v>9</v>
      </c>
      <c r="B63" s="2" t="s">
        <v>10</v>
      </c>
      <c r="C63" s="2" t="s">
        <v>98</v>
      </c>
      <c r="D63" s="2" t="s">
        <v>34</v>
      </c>
      <c r="E63" s="2" t="s">
        <v>99</v>
      </c>
      <c r="F63" s="2" t="s">
        <v>65</v>
      </c>
      <c r="G63" s="2" t="s">
        <v>100</v>
      </c>
      <c r="H63" s="2" t="s">
        <v>13</v>
      </c>
      <c r="I63" s="2" t="s">
        <v>14</v>
      </c>
      <c r="J63" s="7">
        <f>+'2015Proj'!J63*'Tuition Calculations'!BG63*(1+'Select Headcount Changes'!U68)</f>
        <v>113328</v>
      </c>
      <c r="K63" s="7">
        <f>+'2015Proj'!K63*'Tuition Calculations'!BM63*(1+'Select Headcount Changes'!U68)</f>
        <v>113328</v>
      </c>
      <c r="L63" s="7">
        <f t="shared" si="2"/>
        <v>4533.12</v>
      </c>
      <c r="M63" s="7">
        <f>+'2015Proj'!M63*'Tuition Calculations'!BG63*(1+'Select Headcount Changes'!U68)</f>
        <v>0</v>
      </c>
      <c r="N63" s="7">
        <f>+'2015Proj'!N63*'Tuition Calculations'!BM63*(1+'Select Headcount Changes'!U68)</f>
        <v>0</v>
      </c>
      <c r="O63" s="7">
        <f>+'2015Proj'!O63*'Tuition Calculations'!BS63*(1+'Select Headcount Changes'!U68)</f>
        <v>0</v>
      </c>
      <c r="P63" s="7">
        <f t="shared" si="3"/>
        <v>0</v>
      </c>
      <c r="Q63" s="7">
        <f t="shared" si="4"/>
        <v>5439.7440000000006</v>
      </c>
      <c r="R63" s="7">
        <f t="shared" si="5"/>
        <v>103355.136</v>
      </c>
      <c r="T63" s="5">
        <v>1</v>
      </c>
      <c r="U63" s="5">
        <v>0</v>
      </c>
      <c r="V63" s="5">
        <v>0</v>
      </c>
      <c r="W63" s="5">
        <f t="shared" si="6"/>
        <v>103355.136</v>
      </c>
      <c r="X63" s="5">
        <f t="shared" si="6"/>
        <v>0</v>
      </c>
      <c r="Y63" s="5">
        <f t="shared" si="6"/>
        <v>0</v>
      </c>
      <c r="Z63" s="7">
        <f>+'2015Proj'!Z63*'Tuition Calculations'!BY63*(1+'Select Headcount Changes'!U68)</f>
        <v>3504</v>
      </c>
      <c r="AA63" s="7">
        <f>+'2015Proj'!AA63*'Tuition Calculations'!BZ63*(1+'Select Headcount Changes'!V68)</f>
        <v>3500.9132420091323</v>
      </c>
      <c r="AB63" s="7">
        <f>+'2015Proj'!AB63*'Tuition Calculations'!CF63*(1+'Select Headcount Changes'!V68)</f>
        <v>140.03652968036531</v>
      </c>
      <c r="AC63" s="7">
        <f t="shared" si="7"/>
        <v>5.6014611872146123</v>
      </c>
      <c r="AD63" s="7">
        <f>+'2015Proj'!AD63*'Tuition Calculations'!BZ63*(1+'Select Headcount Changes'!V68)</f>
        <v>0</v>
      </c>
      <c r="AE63" s="7">
        <f>+'2015Proj'!AE63*'Tuition Calculations'!CF63*(1+'Select Headcount Changes'!V68)</f>
        <v>0</v>
      </c>
      <c r="AF63" s="7">
        <f>+'2015Proj'!AF63*'Tuition Calculations'!CL63*(1+'Select Headcount Changes'!V68)</f>
        <v>0</v>
      </c>
      <c r="AG63" s="7">
        <f t="shared" si="8"/>
        <v>0</v>
      </c>
      <c r="AH63" s="7">
        <f t="shared" si="9"/>
        <v>174.76558904109589</v>
      </c>
      <c r="AI63" s="7">
        <f t="shared" si="10"/>
        <v>3320.5461917808216</v>
      </c>
      <c r="AJ63" s="5">
        <v>1</v>
      </c>
      <c r="AK63" s="5">
        <v>0</v>
      </c>
      <c r="AL63" s="5">
        <v>0</v>
      </c>
      <c r="AM63" s="5">
        <f t="shared" si="11"/>
        <v>174.76558904109589</v>
      </c>
      <c r="AN63" s="5">
        <f t="shared" si="12"/>
        <v>0</v>
      </c>
      <c r="AO63" s="5">
        <f t="shared" si="13"/>
        <v>0</v>
      </c>
      <c r="AP63" s="5">
        <f t="shared" si="14"/>
        <v>174.76558904109589</v>
      </c>
    </row>
    <row r="64" spans="1:42" ht="18" customHeight="1" x14ac:dyDescent="0.25">
      <c r="A64" s="2" t="s">
        <v>9</v>
      </c>
      <c r="B64" s="2" t="s">
        <v>10</v>
      </c>
      <c r="C64" s="2" t="s">
        <v>98</v>
      </c>
      <c r="D64" s="2" t="s">
        <v>34</v>
      </c>
      <c r="E64" s="2" t="s">
        <v>99</v>
      </c>
      <c r="F64" s="2" t="s">
        <v>65</v>
      </c>
      <c r="G64" s="2" t="s">
        <v>100</v>
      </c>
      <c r="H64" s="2" t="s">
        <v>15</v>
      </c>
      <c r="I64" s="2" t="s">
        <v>16</v>
      </c>
      <c r="J64" s="7">
        <f>+'2015Proj'!J64*'Tuition Calculations'!BG64*(1+'Select Headcount Changes'!U69)</f>
        <v>414765.80413124926</v>
      </c>
      <c r="K64" s="7">
        <f>+'2015Proj'!K64*'Tuition Calculations'!BM64*(1+'Select Headcount Changes'!U69)</f>
        <v>215887.06921980658</v>
      </c>
      <c r="L64" s="7">
        <f t="shared" si="2"/>
        <v>8635.4827687922625</v>
      </c>
      <c r="M64" s="7">
        <f>+'2015Proj'!M64*'Tuition Calculations'!BG64*(1+'Select Headcount Changes'!U69)</f>
        <v>0</v>
      </c>
      <c r="N64" s="7">
        <f>+'2015Proj'!N64*'Tuition Calculations'!BM64*(1+'Select Headcount Changes'!U69)</f>
        <v>9444.3433432705588</v>
      </c>
      <c r="O64" s="7">
        <f>+'2015Proj'!O64*'Tuition Calculations'!BS64*(1+'Select Headcount Changes'!U69)</f>
        <v>52200</v>
      </c>
      <c r="P64" s="7">
        <f t="shared" si="3"/>
        <v>61644.343343270557</v>
      </c>
      <c r="Q64" s="7">
        <f t="shared" si="4"/>
        <v>17224.298900959326</v>
      </c>
      <c r="R64" s="7">
        <f t="shared" si="5"/>
        <v>327261.67911822716</v>
      </c>
      <c r="T64" s="5">
        <v>1</v>
      </c>
      <c r="U64" s="5">
        <v>0</v>
      </c>
      <c r="V64" s="5">
        <v>0</v>
      </c>
      <c r="W64" s="5">
        <f t="shared" si="6"/>
        <v>327261.67911822716</v>
      </c>
      <c r="X64" s="5">
        <f t="shared" si="6"/>
        <v>0</v>
      </c>
      <c r="Y64" s="5">
        <f t="shared" si="6"/>
        <v>0</v>
      </c>
      <c r="Z64" s="7">
        <f>+'2015Proj'!Z64*'Tuition Calculations'!BY64*(1+'Select Headcount Changes'!U69)</f>
        <v>14995.033559498957</v>
      </c>
      <c r="AA64" s="7">
        <f>+'2015Proj'!AA64*'Tuition Calculations'!BZ64*(1+'Select Headcount Changes'!V69)</f>
        <v>6654.1887537993916</v>
      </c>
      <c r="AB64" s="7">
        <f>+'2015Proj'!AB64*'Tuition Calculations'!CF64*(1+'Select Headcount Changes'!V69)</f>
        <v>265.98291324200909</v>
      </c>
      <c r="AC64" s="7">
        <f t="shared" si="7"/>
        <v>10.639316529680364</v>
      </c>
      <c r="AD64" s="7">
        <f>+'2015Proj'!AD64*'Tuition Calculations'!BZ64*(1+'Select Headcount Changes'!V69)</f>
        <v>0</v>
      </c>
      <c r="AE64" s="7">
        <f>+'2015Proj'!AE64*'Tuition Calculations'!CF64*(1+'Select Headcount Changes'!V69)</f>
        <v>2195.2785388127854</v>
      </c>
      <c r="AF64" s="7">
        <f>+'2015Proj'!AF64*'Tuition Calculations'!CL64*(1+'Select Headcount Changes'!V69)</f>
        <v>2198.0182149362481</v>
      </c>
      <c r="AG64" s="7">
        <f t="shared" si="8"/>
        <v>4393.2967537490331</v>
      </c>
      <c r="AH64" s="7">
        <f t="shared" si="9"/>
        <v>112.51263417603391</v>
      </c>
      <c r="AI64" s="7">
        <f t="shared" si="10"/>
        <v>2137.7400493446444</v>
      </c>
      <c r="AJ64" s="5">
        <v>1</v>
      </c>
      <c r="AK64" s="5">
        <v>0</v>
      </c>
      <c r="AL64" s="5">
        <v>0</v>
      </c>
      <c r="AM64" s="5">
        <f t="shared" si="11"/>
        <v>112.51263417603391</v>
      </c>
      <c r="AN64" s="5">
        <f t="shared" si="12"/>
        <v>0</v>
      </c>
      <c r="AO64" s="5">
        <f t="shared" si="13"/>
        <v>0</v>
      </c>
      <c r="AP64" s="5">
        <f t="shared" si="14"/>
        <v>112.51263417603391</v>
      </c>
    </row>
    <row r="65" spans="1:42" ht="18" customHeight="1" x14ac:dyDescent="0.25">
      <c r="A65" s="2" t="s">
        <v>9</v>
      </c>
      <c r="B65" s="2" t="s">
        <v>10</v>
      </c>
      <c r="C65" s="2" t="s">
        <v>98</v>
      </c>
      <c r="D65" s="2" t="s">
        <v>34</v>
      </c>
      <c r="E65" s="2" t="s">
        <v>99</v>
      </c>
      <c r="F65" s="2" t="s">
        <v>101</v>
      </c>
      <c r="G65" s="2" t="s">
        <v>102</v>
      </c>
      <c r="H65" s="2" t="s">
        <v>13</v>
      </c>
      <c r="I65" s="2" t="s">
        <v>14</v>
      </c>
      <c r="J65" s="7">
        <f>+'2015Proj'!J65*'Tuition Calculations'!BG65*(1+'Select Headcount Changes'!U70)</f>
        <v>141606</v>
      </c>
      <c r="K65" s="7">
        <f>+'2015Proj'!K65*'Tuition Calculations'!BM65*(1+'Select Headcount Changes'!U70)</f>
        <v>141606</v>
      </c>
      <c r="L65" s="7">
        <f t="shared" si="2"/>
        <v>5664.24</v>
      </c>
      <c r="M65" s="7">
        <f>+'2015Proj'!M65*'Tuition Calculations'!BG65*(1+'Select Headcount Changes'!U70)</f>
        <v>0</v>
      </c>
      <c r="N65" s="7">
        <f>+'2015Proj'!N65*'Tuition Calculations'!BM65*(1+'Select Headcount Changes'!U70)</f>
        <v>0</v>
      </c>
      <c r="O65" s="7">
        <f>+'2015Proj'!O65*'Tuition Calculations'!BS65*(1+'Select Headcount Changes'!U70)</f>
        <v>0</v>
      </c>
      <c r="P65" s="7">
        <f t="shared" si="3"/>
        <v>0</v>
      </c>
      <c r="Q65" s="7">
        <f t="shared" si="4"/>
        <v>6797.0880000000006</v>
      </c>
      <c r="R65" s="7">
        <f t="shared" si="5"/>
        <v>129144.67200000001</v>
      </c>
      <c r="T65" s="5">
        <v>1</v>
      </c>
      <c r="U65" s="5">
        <v>0</v>
      </c>
      <c r="V65" s="5">
        <v>0</v>
      </c>
      <c r="W65" s="5">
        <f t="shared" si="6"/>
        <v>129144.67200000001</v>
      </c>
      <c r="X65" s="5">
        <f t="shared" si="6"/>
        <v>0</v>
      </c>
      <c r="Y65" s="5">
        <f t="shared" si="6"/>
        <v>0</v>
      </c>
      <c r="Z65" s="7">
        <f>+'2015Proj'!Z65*'Tuition Calculations'!BY65*(1+'Select Headcount Changes'!U70)</f>
        <v>4383</v>
      </c>
      <c r="AA65" s="7">
        <f>+'2015Proj'!AA65*'Tuition Calculations'!BZ65*(1+'Select Headcount Changes'!V70)</f>
        <v>4370.119096509241</v>
      </c>
      <c r="AB65" s="7">
        <f>+'2015Proj'!AB65*'Tuition Calculations'!CF65*(1+'Select Headcount Changes'!V70)</f>
        <v>174.8047638603696</v>
      </c>
      <c r="AC65" s="7">
        <f t="shared" si="7"/>
        <v>6.9921905544147842</v>
      </c>
      <c r="AD65" s="7">
        <f>+'2015Proj'!AD65*'Tuition Calculations'!BZ65*(1+'Select Headcount Changes'!V70)</f>
        <v>0</v>
      </c>
      <c r="AE65" s="7">
        <f>+'2015Proj'!AE65*'Tuition Calculations'!CF65*(1+'Select Headcount Changes'!V70)</f>
        <v>0</v>
      </c>
      <c r="AF65" s="7">
        <f>+'2015Proj'!AF65*'Tuition Calculations'!CL65*(1+'Select Headcount Changes'!V70)</f>
        <v>0</v>
      </c>
      <c r="AG65" s="7">
        <f t="shared" si="8"/>
        <v>0</v>
      </c>
      <c r="AH65" s="7">
        <f t="shared" si="9"/>
        <v>218.1563452977413</v>
      </c>
      <c r="AI65" s="7">
        <f t="shared" si="10"/>
        <v>4144.9705606570842</v>
      </c>
      <c r="AJ65" s="5">
        <v>1</v>
      </c>
      <c r="AK65" s="5">
        <v>0</v>
      </c>
      <c r="AL65" s="5">
        <v>0</v>
      </c>
      <c r="AM65" s="5">
        <f t="shared" si="11"/>
        <v>218.1563452977413</v>
      </c>
      <c r="AN65" s="5">
        <f t="shared" si="12"/>
        <v>0</v>
      </c>
      <c r="AO65" s="5">
        <f t="shared" si="13"/>
        <v>0</v>
      </c>
      <c r="AP65" s="5">
        <f t="shared" si="14"/>
        <v>218.1563452977413</v>
      </c>
    </row>
    <row r="66" spans="1:42" ht="18" customHeight="1" x14ac:dyDescent="0.25">
      <c r="A66" s="2" t="s">
        <v>9</v>
      </c>
      <c r="B66" s="2" t="s">
        <v>10</v>
      </c>
      <c r="C66" s="2" t="s">
        <v>98</v>
      </c>
      <c r="D66" s="2" t="s">
        <v>34</v>
      </c>
      <c r="E66" s="2" t="s">
        <v>99</v>
      </c>
      <c r="F66" s="2" t="s">
        <v>101</v>
      </c>
      <c r="G66" s="2" t="s">
        <v>102</v>
      </c>
      <c r="H66" s="2" t="s">
        <v>15</v>
      </c>
      <c r="I66" s="2" t="s">
        <v>16</v>
      </c>
      <c r="J66" s="7">
        <f>+'2015Proj'!J66*'Tuition Calculations'!BG66*(1+'Select Headcount Changes'!U71)</f>
        <v>486964.97665248282</v>
      </c>
      <c r="K66" s="7">
        <f>+'2015Proj'!K66*'Tuition Calculations'!BM66*(1+'Select Headcount Changes'!U71)</f>
        <v>268222.77700163663</v>
      </c>
      <c r="L66" s="7">
        <f t="shared" si="2"/>
        <v>10728.911080065465</v>
      </c>
      <c r="M66" s="7">
        <f>+'2015Proj'!M66*'Tuition Calculations'!BG66*(1+'Select Headcount Changes'!U71)</f>
        <v>0</v>
      </c>
      <c r="N66" s="7">
        <f>+'2015Proj'!N66*'Tuition Calculations'!BM66*(1+'Select Headcount Changes'!U71)</f>
        <v>0</v>
      </c>
      <c r="O66" s="7">
        <f>+'2015Proj'!O66*'Tuition Calculations'!BS66*(1+'Select Headcount Changes'!U71)</f>
        <v>43382.315175484742</v>
      </c>
      <c r="P66" s="7">
        <f t="shared" si="3"/>
        <v>43382.315175484742</v>
      </c>
      <c r="Q66" s="7">
        <f t="shared" si="4"/>
        <v>21642.68751984663</v>
      </c>
      <c r="R66" s="7">
        <f t="shared" si="5"/>
        <v>411211.06287708599</v>
      </c>
      <c r="T66" s="5">
        <v>1</v>
      </c>
      <c r="U66" s="5">
        <v>0</v>
      </c>
      <c r="V66" s="5">
        <v>0</v>
      </c>
      <c r="W66" s="5">
        <f t="shared" ref="W66:Y120" si="17">+$R66*T66</f>
        <v>411211.06287708599</v>
      </c>
      <c r="X66" s="5">
        <f t="shared" si="17"/>
        <v>0</v>
      </c>
      <c r="Y66" s="5">
        <f t="shared" si="17"/>
        <v>0</v>
      </c>
      <c r="Z66" s="7">
        <f>+'2015Proj'!Z66*'Tuition Calculations'!BY66*(1+'Select Headcount Changes'!U71)</f>
        <v>17660.123538767395</v>
      </c>
      <c r="AA66" s="7">
        <f>+'2015Proj'!AA66*'Tuition Calculations'!BZ66*(1+'Select Headcount Changes'!V71)</f>
        <v>8285.9038513513515</v>
      </c>
      <c r="AB66" s="7">
        <f>+'2015Proj'!AB66*'Tuition Calculations'!CF66*(1+'Select Headcount Changes'!V71)</f>
        <v>331.05791950718691</v>
      </c>
      <c r="AC66" s="7">
        <f t="shared" si="7"/>
        <v>13.242316780287476</v>
      </c>
      <c r="AD66" s="7">
        <f>+'2015Proj'!AD66*'Tuition Calculations'!BZ66*(1+'Select Headcount Changes'!V71)</f>
        <v>0</v>
      </c>
      <c r="AE66" s="7">
        <f>+'2015Proj'!AE66*'Tuition Calculations'!CF66*(1+'Select Headcount Changes'!V71)</f>
        <v>1857.3699642670335</v>
      </c>
      <c r="AF66" s="7">
        <f>+'2015Proj'!AF66*'Tuition Calculations'!CL66*(1+'Select Headcount Changes'!V71)</f>
        <v>1861.3744157967985</v>
      </c>
      <c r="AG66" s="7">
        <f t="shared" si="8"/>
        <v>3718.7443800638321</v>
      </c>
      <c r="AH66" s="7">
        <f t="shared" si="9"/>
        <v>227.69585772536158</v>
      </c>
      <c r="AI66" s="7">
        <f t="shared" si="10"/>
        <v>4326.2212967818696</v>
      </c>
      <c r="AJ66" s="5">
        <v>1</v>
      </c>
      <c r="AK66" s="5">
        <v>0</v>
      </c>
      <c r="AL66" s="5">
        <v>0</v>
      </c>
      <c r="AM66" s="5">
        <f t="shared" ref="AM66:AM120" si="18">+$AH66*AJ66</f>
        <v>227.69585772536158</v>
      </c>
      <c r="AN66" s="5">
        <f t="shared" ref="AN66:AN120" si="19">+$AH66*AK66</f>
        <v>0</v>
      </c>
      <c r="AO66" s="5">
        <f t="shared" ref="AO66:AO120" si="20">+$AH66*AL66</f>
        <v>0</v>
      </c>
      <c r="AP66" s="5">
        <f t="shared" si="14"/>
        <v>227.69585772536158</v>
      </c>
    </row>
    <row r="67" spans="1:42" ht="18" customHeight="1" x14ac:dyDescent="0.25">
      <c r="A67" s="2" t="s">
        <v>9</v>
      </c>
      <c r="B67" s="2" t="s">
        <v>10</v>
      </c>
      <c r="C67" s="2" t="s">
        <v>98</v>
      </c>
      <c r="D67" s="2" t="s">
        <v>34</v>
      </c>
      <c r="E67" s="2" t="s">
        <v>99</v>
      </c>
      <c r="F67" s="2" t="s">
        <v>103</v>
      </c>
      <c r="G67" s="2" t="s">
        <v>104</v>
      </c>
      <c r="H67" s="2" t="s">
        <v>13</v>
      </c>
      <c r="I67" s="2" t="s">
        <v>14</v>
      </c>
      <c r="J67" s="7">
        <f>+'2015Proj'!J67*'Tuition Calculations'!BG67*(1+'Select Headcount Changes'!U72)</f>
        <v>103836</v>
      </c>
      <c r="K67" s="7">
        <f>+'2015Proj'!K67*'Tuition Calculations'!BM67*(1+'Select Headcount Changes'!U72)</f>
        <v>103836</v>
      </c>
      <c r="L67" s="7">
        <f t="shared" si="2"/>
        <v>4153.4400000000005</v>
      </c>
      <c r="M67" s="7">
        <f>+'2015Proj'!M67*'Tuition Calculations'!BG67*(1+'Select Headcount Changes'!U72)</f>
        <v>0</v>
      </c>
      <c r="N67" s="7">
        <f>+'2015Proj'!N67*'Tuition Calculations'!BM67*(1+'Select Headcount Changes'!U72)</f>
        <v>0</v>
      </c>
      <c r="O67" s="7">
        <f>+'2015Proj'!O67*'Tuition Calculations'!BS67*(1+'Select Headcount Changes'!U72)</f>
        <v>0</v>
      </c>
      <c r="P67" s="7">
        <f t="shared" si="3"/>
        <v>0</v>
      </c>
      <c r="Q67" s="7">
        <f t="shared" si="4"/>
        <v>4984.1280000000006</v>
      </c>
      <c r="R67" s="7">
        <f t="shared" si="5"/>
        <v>94698.432000000001</v>
      </c>
      <c r="T67" s="5">
        <v>1</v>
      </c>
      <c r="U67" s="5">
        <v>0</v>
      </c>
      <c r="V67" s="5">
        <v>0</v>
      </c>
      <c r="W67" s="5">
        <f t="shared" si="17"/>
        <v>94698.432000000001</v>
      </c>
      <c r="X67" s="5">
        <f t="shared" si="17"/>
        <v>0</v>
      </c>
      <c r="Y67" s="5">
        <f t="shared" si="17"/>
        <v>0</v>
      </c>
      <c r="Z67" s="7">
        <f>+'2015Proj'!Z67*'Tuition Calculations'!BY67*(1+'Select Headcount Changes'!U72)</f>
        <v>3209.9999999999995</v>
      </c>
      <c r="AA67" s="7">
        <f>+'2015Proj'!AA67*'Tuition Calculations'!BZ67*(1+'Select Headcount Changes'!V72)</f>
        <v>3213.3084112149531</v>
      </c>
      <c r="AB67" s="7">
        <f>+'2015Proj'!AB67*'Tuition Calculations'!CF67*(1+'Select Headcount Changes'!V72)</f>
        <v>128.53233644859813</v>
      </c>
      <c r="AC67" s="7">
        <f t="shared" si="7"/>
        <v>5.1412934579439256</v>
      </c>
      <c r="AD67" s="7">
        <f>+'2015Proj'!AD67*'Tuition Calculations'!BZ67*(1+'Select Headcount Changes'!V72)</f>
        <v>0</v>
      </c>
      <c r="AE67" s="7">
        <f>+'2015Proj'!AE67*'Tuition Calculations'!CF67*(1+'Select Headcount Changes'!V72)</f>
        <v>0</v>
      </c>
      <c r="AF67" s="7">
        <f>+'2015Proj'!AF67*'Tuition Calculations'!CL67*(1+'Select Headcount Changes'!V72)</f>
        <v>0</v>
      </c>
      <c r="AG67" s="7">
        <f t="shared" si="8"/>
        <v>0</v>
      </c>
      <c r="AH67" s="7">
        <f t="shared" si="9"/>
        <v>160.40835588785046</v>
      </c>
      <c r="AI67" s="7">
        <f t="shared" si="10"/>
        <v>3047.7587618691587</v>
      </c>
      <c r="AJ67" s="5">
        <v>1</v>
      </c>
      <c r="AK67" s="5">
        <v>0</v>
      </c>
      <c r="AL67" s="5">
        <v>0</v>
      </c>
      <c r="AM67" s="5">
        <f t="shared" si="18"/>
        <v>160.40835588785046</v>
      </c>
      <c r="AN67" s="5">
        <f t="shared" si="19"/>
        <v>0</v>
      </c>
      <c r="AO67" s="5">
        <f t="shared" si="20"/>
        <v>0</v>
      </c>
      <c r="AP67" s="5">
        <f t="shared" ref="AP67:AP112" si="21">SUM(AM67:AO67)</f>
        <v>160.40835588785046</v>
      </c>
    </row>
    <row r="68" spans="1:42" ht="18" customHeight="1" x14ac:dyDescent="0.25">
      <c r="A68" s="2" t="s">
        <v>9</v>
      </c>
      <c r="B68" s="2" t="s">
        <v>10</v>
      </c>
      <c r="C68" s="2" t="s">
        <v>98</v>
      </c>
      <c r="D68" s="2" t="s">
        <v>34</v>
      </c>
      <c r="E68" s="2" t="s">
        <v>99</v>
      </c>
      <c r="F68" s="2" t="s">
        <v>103</v>
      </c>
      <c r="G68" s="2" t="s">
        <v>104</v>
      </c>
      <c r="H68" s="2" t="s">
        <v>15</v>
      </c>
      <c r="I68" s="2" t="s">
        <v>16</v>
      </c>
      <c r="J68" s="7">
        <f>+'2015Proj'!J68*'Tuition Calculations'!BG68*(1+'Select Headcount Changes'!U73)</f>
        <v>57130</v>
      </c>
      <c r="K68" s="7">
        <f>+'2015Proj'!K68*'Tuition Calculations'!BM68*(1+'Select Headcount Changes'!U73)</f>
        <v>34612</v>
      </c>
      <c r="L68" s="7">
        <f t="shared" ref="L68:L70" si="22">0.04*K68</f>
        <v>1384.48</v>
      </c>
      <c r="M68" s="7">
        <f>+'2015Proj'!M68*'Tuition Calculations'!BG68*(1+'Select Headcount Changes'!U73)</f>
        <v>0</v>
      </c>
      <c r="N68" s="7">
        <f>+'2015Proj'!N68*'Tuition Calculations'!BM68*(1+'Select Headcount Changes'!U73)</f>
        <v>17408.260545904825</v>
      </c>
      <c r="O68" s="7">
        <f>+'2015Proj'!O68*'Tuition Calculations'!BS68*(1+'Select Headcount Changes'!U73)</f>
        <v>0</v>
      </c>
      <c r="P68" s="7">
        <f t="shared" ref="P68:P120" si="23">SUM(M68:O68)</f>
        <v>17408.260545904825</v>
      </c>
      <c r="Q68" s="7">
        <f t="shared" ref="Q68:Q120" si="24">0.05*(J68-L68-P68)</f>
        <v>1916.8629727047585</v>
      </c>
      <c r="R68" s="7">
        <f t="shared" ref="R68:R120" si="25">+J68-L68-P68-Q68</f>
        <v>36420.396481390409</v>
      </c>
      <c r="T68" s="5">
        <v>1</v>
      </c>
      <c r="U68" s="5">
        <v>0</v>
      </c>
      <c r="V68" s="5">
        <v>0</v>
      </c>
      <c r="W68" s="5">
        <f t="shared" si="17"/>
        <v>36420.396481390409</v>
      </c>
      <c r="X68" s="5">
        <f t="shared" si="17"/>
        <v>0</v>
      </c>
      <c r="Y68" s="5">
        <f t="shared" si="17"/>
        <v>0</v>
      </c>
      <c r="Z68" s="7">
        <f>+'2015Proj'!Z68*'Tuition Calculations'!BY68*(1+'Select Headcount Changes'!U73)</f>
        <v>2072</v>
      </c>
      <c r="AA68" s="7">
        <f>+'2015Proj'!AA68*'Tuition Calculations'!BZ68*(1+'Select Headcount Changes'!V73)</f>
        <v>1071.1196911196912</v>
      </c>
      <c r="AB68" s="7">
        <f>+'2015Proj'!AB68*'Tuition Calculations'!CF68*(1+'Select Headcount Changes'!V73)</f>
        <v>42.844112149532705</v>
      </c>
      <c r="AC68" s="7">
        <f t="shared" ref="AC68:AC70" si="26">0.04*AB68</f>
        <v>1.7137644859813081</v>
      </c>
      <c r="AD68" s="7">
        <f>+'2015Proj'!AD68*'Tuition Calculations'!BZ68*(1+'Select Headcount Changes'!V73)</f>
        <v>538.70475282323673</v>
      </c>
      <c r="AE68" s="7">
        <f>+'2015Proj'!AE68*'Tuition Calculations'!CF68*(1+'Select Headcount Changes'!V73)</f>
        <v>0</v>
      </c>
      <c r="AF68" s="7">
        <f>+'2015Proj'!AF68*'Tuition Calculations'!CL68*(1+'Select Headcount Changes'!V73)</f>
        <v>538.71382248667533</v>
      </c>
      <c r="AG68" s="7">
        <f t="shared" ref="AG68:AG70" si="27">SUM(AD68:AF68)</f>
        <v>1077.4185753099121</v>
      </c>
      <c r="AH68" s="7">
        <f t="shared" ref="AH68:AH70" si="28">0.05*(AA68-AC68-AG68)</f>
        <v>-0.4006324338101081</v>
      </c>
      <c r="AI68" s="7">
        <f t="shared" ref="AI68:AI70" si="29">+AA68-AC68-AG68-AH68</f>
        <v>-7.6120162423920537</v>
      </c>
      <c r="AJ68" s="5">
        <v>1</v>
      </c>
      <c r="AK68" s="5">
        <v>0</v>
      </c>
      <c r="AL68" s="5">
        <v>0</v>
      </c>
      <c r="AM68" s="5">
        <f t="shared" si="18"/>
        <v>-0.4006324338101081</v>
      </c>
      <c r="AN68" s="5">
        <f t="shared" si="19"/>
        <v>0</v>
      </c>
      <c r="AO68" s="5">
        <f t="shared" si="20"/>
        <v>0</v>
      </c>
      <c r="AP68" s="5">
        <f t="shared" si="21"/>
        <v>-0.4006324338101081</v>
      </c>
    </row>
    <row r="69" spans="1:42" ht="18" customHeight="1" x14ac:dyDescent="0.25">
      <c r="A69" s="2" t="s">
        <v>9</v>
      </c>
      <c r="B69" s="2" t="s">
        <v>10</v>
      </c>
      <c r="C69" s="2" t="s">
        <v>98</v>
      </c>
      <c r="D69" s="2" t="s">
        <v>34</v>
      </c>
      <c r="E69" s="2" t="s">
        <v>99</v>
      </c>
      <c r="F69" s="2" t="s">
        <v>105</v>
      </c>
      <c r="G69" s="2" t="s">
        <v>106</v>
      </c>
      <c r="H69" s="2" t="s">
        <v>13</v>
      </c>
      <c r="I69" s="2" t="s">
        <v>14</v>
      </c>
      <c r="J69" s="7">
        <f>+'2015Proj'!J69*'Tuition Calculations'!BG69*(1+'Select Headcount Changes'!U74)</f>
        <v>44072.060212238794</v>
      </c>
      <c r="K69" s="7">
        <f>+'2015Proj'!K69*'Tuition Calculations'!BM69*(1+'Select Headcount Changes'!U74)</f>
        <v>44072.060212238794</v>
      </c>
      <c r="L69" s="7">
        <f t="shared" si="22"/>
        <v>1762.8824084895518</v>
      </c>
      <c r="M69" s="7">
        <f>+'2015Proj'!M69*'Tuition Calculations'!BG69*(1+'Select Headcount Changes'!U74)</f>
        <v>0</v>
      </c>
      <c r="N69" s="7">
        <f>+'2015Proj'!N69*'Tuition Calculations'!BM69*(1+'Select Headcount Changes'!U74)</f>
        <v>0</v>
      </c>
      <c r="O69" s="7">
        <f>+'2015Proj'!O69*'Tuition Calculations'!BS69*(1+'Select Headcount Changes'!U74)</f>
        <v>0</v>
      </c>
      <c r="P69" s="7">
        <f t="shared" si="23"/>
        <v>0</v>
      </c>
      <c r="Q69" s="7">
        <f t="shared" si="24"/>
        <v>2115.4588901874622</v>
      </c>
      <c r="R69" s="7">
        <f t="shared" si="25"/>
        <v>40193.718913561781</v>
      </c>
      <c r="T69" s="5">
        <v>1</v>
      </c>
      <c r="U69" s="5">
        <v>0</v>
      </c>
      <c r="V69" s="5">
        <v>0</v>
      </c>
      <c r="W69" s="5">
        <f t="shared" si="17"/>
        <v>40193.718913561781</v>
      </c>
      <c r="X69" s="5">
        <f t="shared" si="17"/>
        <v>0</v>
      </c>
      <c r="Y69" s="5">
        <f t="shared" si="17"/>
        <v>0</v>
      </c>
      <c r="Z69" s="7">
        <f>+'2015Proj'!Z69*'Tuition Calculations'!BY69*(1+'Select Headcount Changes'!U74)</f>
        <v>1363.0287009063443</v>
      </c>
      <c r="AA69" s="7">
        <f>+'2015Proj'!AA69*'Tuition Calculations'!BZ69*(1+'Select Headcount Changes'!V74)</f>
        <v>1365.8590308370044</v>
      </c>
      <c r="AB69" s="7">
        <f>+'2015Proj'!AB69*'Tuition Calculations'!CF69*(1+'Select Headcount Changes'!V74)</f>
        <v>54.634361233480178</v>
      </c>
      <c r="AC69" s="7">
        <f t="shared" si="26"/>
        <v>2.1853744493392071</v>
      </c>
      <c r="AD69" s="7">
        <f>+'2015Proj'!AD69*'Tuition Calculations'!BZ69*(1+'Select Headcount Changes'!V74)</f>
        <v>0</v>
      </c>
      <c r="AE69" s="7">
        <f>+'2015Proj'!AE69*'Tuition Calculations'!CF69*(1+'Select Headcount Changes'!V74)</f>
        <v>0</v>
      </c>
      <c r="AF69" s="7">
        <f>+'2015Proj'!AF69*'Tuition Calculations'!CL69*(1+'Select Headcount Changes'!V74)</f>
        <v>0</v>
      </c>
      <c r="AG69" s="7">
        <f t="shared" si="27"/>
        <v>0</v>
      </c>
      <c r="AH69" s="7">
        <f t="shared" si="28"/>
        <v>68.183682819383264</v>
      </c>
      <c r="AI69" s="7">
        <f t="shared" si="29"/>
        <v>1295.489973568282</v>
      </c>
      <c r="AJ69" s="5">
        <v>1</v>
      </c>
      <c r="AK69" s="5">
        <v>0</v>
      </c>
      <c r="AL69" s="5">
        <v>0</v>
      </c>
      <c r="AM69" s="5">
        <f t="shared" si="18"/>
        <v>68.183682819383264</v>
      </c>
      <c r="AN69" s="5">
        <f t="shared" si="19"/>
        <v>0</v>
      </c>
      <c r="AO69" s="5">
        <f t="shared" si="20"/>
        <v>0</v>
      </c>
      <c r="AP69" s="5">
        <f t="shared" si="21"/>
        <v>68.183682819383264</v>
      </c>
    </row>
    <row r="70" spans="1:42" ht="18" customHeight="1" x14ac:dyDescent="0.25">
      <c r="A70" s="2" t="s">
        <v>9</v>
      </c>
      <c r="B70" s="2" t="s">
        <v>10</v>
      </c>
      <c r="C70" s="2" t="s">
        <v>98</v>
      </c>
      <c r="D70" s="2" t="s">
        <v>34</v>
      </c>
      <c r="E70" s="2" t="s">
        <v>99</v>
      </c>
      <c r="F70" s="2" t="s">
        <v>105</v>
      </c>
      <c r="G70" s="2" t="s">
        <v>106</v>
      </c>
      <c r="H70" s="2" t="s">
        <v>15</v>
      </c>
      <c r="I70" s="2" t="s">
        <v>16</v>
      </c>
      <c r="J70" s="7">
        <f>+'2015Proj'!J70*'Tuition Calculations'!BG70*(1+'Select Headcount Changes'!U75)</f>
        <v>273407.62464029423</v>
      </c>
      <c r="K70" s="7">
        <f>+'2015Proj'!K70*'Tuition Calculations'!BM70*(1+'Select Headcount Changes'!U75)</f>
        <v>210908.15032022816</v>
      </c>
      <c r="L70" s="7">
        <f t="shared" si="22"/>
        <v>8436.326012809126</v>
      </c>
      <c r="M70" s="7">
        <f>+'2015Proj'!M70*'Tuition Calculations'!BG70*(1+'Select Headcount Changes'!U75)</f>
        <v>0</v>
      </c>
      <c r="N70" s="7">
        <f>+'2015Proj'!N70*'Tuition Calculations'!BM70*(1+'Select Headcount Changes'!U75)</f>
        <v>0</v>
      </c>
      <c r="O70" s="7">
        <f>+'2015Proj'!O70*'Tuition Calculations'!BS70*(1+'Select Headcount Changes'!U75)</f>
        <v>8706.3233438485804</v>
      </c>
      <c r="P70" s="7">
        <f t="shared" si="23"/>
        <v>8706.3233438485804</v>
      </c>
      <c r="Q70" s="7">
        <f t="shared" si="24"/>
        <v>12813.248764181828</v>
      </c>
      <c r="R70" s="7">
        <f t="shared" si="25"/>
        <v>243451.72651945471</v>
      </c>
      <c r="T70" s="5">
        <v>1</v>
      </c>
      <c r="U70" s="5">
        <v>0</v>
      </c>
      <c r="V70" s="5">
        <v>0</v>
      </c>
      <c r="W70" s="5">
        <f t="shared" si="17"/>
        <v>243451.72651945471</v>
      </c>
      <c r="X70" s="5">
        <f t="shared" si="17"/>
        <v>0</v>
      </c>
      <c r="Y70" s="5">
        <f t="shared" si="17"/>
        <v>0</v>
      </c>
      <c r="Z70" s="7">
        <f>+'2015Proj'!Z70*'Tuition Calculations'!BY70*(1+'Select Headcount Changes'!U75)</f>
        <v>9917.1460437375736</v>
      </c>
      <c r="AA70" s="7">
        <f>+'2015Proj'!AA70*'Tuition Calculations'!BZ70*(1+'Select Headcount Changes'!V75)</f>
        <v>6526.4867664092662</v>
      </c>
      <c r="AB70" s="7">
        <f>+'2015Proj'!AB70*'Tuition Calculations'!CF70*(1+'Select Headcount Changes'!V75)</f>
        <v>261.29120352422905</v>
      </c>
      <c r="AC70" s="7">
        <f t="shared" si="26"/>
        <v>10.451648140969162</v>
      </c>
      <c r="AD70" s="7">
        <f>+'2015Proj'!AD70*'Tuition Calculations'!BZ70*(1+'Select Headcount Changes'!V75)</f>
        <v>0</v>
      </c>
      <c r="AE70" s="7">
        <f>+'2015Proj'!AE70*'Tuition Calculations'!CF70*(1+'Select Headcount Changes'!V75)</f>
        <v>473.15418502202647</v>
      </c>
      <c r="AF70" s="7">
        <f>+'2015Proj'!AF70*'Tuition Calculations'!CL70*(1+'Select Headcount Changes'!V75)</f>
        <v>471.92957746478874</v>
      </c>
      <c r="AG70" s="7">
        <f t="shared" si="27"/>
        <v>945.0837624868152</v>
      </c>
      <c r="AH70" s="7">
        <f t="shared" si="28"/>
        <v>278.54756778907409</v>
      </c>
      <c r="AI70" s="7">
        <f t="shared" si="29"/>
        <v>5292.4037879924072</v>
      </c>
      <c r="AJ70" s="5">
        <v>1</v>
      </c>
      <c r="AK70" s="5">
        <v>0</v>
      </c>
      <c r="AL70" s="5">
        <v>0</v>
      </c>
      <c r="AM70" s="5">
        <f t="shared" si="18"/>
        <v>278.54756778907409</v>
      </c>
      <c r="AN70" s="5">
        <f t="shared" si="19"/>
        <v>0</v>
      </c>
      <c r="AO70" s="5">
        <f t="shared" si="20"/>
        <v>0</v>
      </c>
      <c r="AP70" s="5">
        <f t="shared" si="21"/>
        <v>278.54756778907409</v>
      </c>
    </row>
    <row r="71" spans="1:42" ht="18" customHeight="1" x14ac:dyDescent="0.25">
      <c r="A71" s="2"/>
      <c r="B71" s="2"/>
      <c r="C71" s="2"/>
      <c r="D71" s="2"/>
      <c r="E71" s="2"/>
      <c r="F71" s="2"/>
      <c r="G71" s="2"/>
      <c r="H71" s="2"/>
      <c r="I71" s="2"/>
      <c r="R71" s="7">
        <f>SUM(R3:R70)</f>
        <v>563753605.59477401</v>
      </c>
      <c r="T71" s="5"/>
      <c r="U71" s="5"/>
      <c r="V71" s="5"/>
      <c r="W71" s="5"/>
      <c r="X71" s="5"/>
      <c r="Y71" s="5"/>
      <c r="Z71" s="7"/>
      <c r="AA71" s="7"/>
      <c r="AB71" s="7"/>
      <c r="AC71" s="7"/>
      <c r="AD71" s="7"/>
      <c r="AE71" s="7"/>
      <c r="AF71" s="7"/>
      <c r="AG71" s="7"/>
      <c r="AH71" s="7"/>
      <c r="AJ71" s="5"/>
      <c r="AK71" s="5"/>
      <c r="AL71" s="5"/>
      <c r="AM71" s="5"/>
      <c r="AN71" s="5"/>
      <c r="AO71" s="5"/>
      <c r="AP71" s="5"/>
    </row>
    <row r="72" spans="1:42" ht="18" customHeight="1" x14ac:dyDescent="0.25">
      <c r="A72" s="2"/>
      <c r="B72" s="2"/>
      <c r="C72" s="2"/>
      <c r="D72" s="2"/>
      <c r="E72" s="2"/>
      <c r="F72" s="2"/>
      <c r="G72" s="39" t="s">
        <v>186</v>
      </c>
      <c r="H72" s="2"/>
      <c r="I72" s="39" t="s">
        <v>195</v>
      </c>
      <c r="J72" s="5">
        <f>+J3+J5</f>
        <v>214747620.97412506</v>
      </c>
      <c r="K72" s="5">
        <f t="shared" ref="K72:R73" si="30">+K3+K5</f>
        <v>214747620.97412506</v>
      </c>
      <c r="L72" s="5">
        <f t="shared" si="30"/>
        <v>8589904.8389650024</v>
      </c>
      <c r="M72" s="5">
        <f t="shared" si="30"/>
        <v>561046.5547787986</v>
      </c>
      <c r="N72" s="5">
        <f t="shared" si="30"/>
        <v>933592.89728369575</v>
      </c>
      <c r="O72" s="5">
        <f t="shared" si="30"/>
        <v>0</v>
      </c>
      <c r="P72" s="5">
        <f t="shared" si="30"/>
        <v>1494639.4520624944</v>
      </c>
      <c r="Q72" s="5">
        <f t="shared" si="30"/>
        <v>10233153.83415488</v>
      </c>
      <c r="R72" s="5">
        <f t="shared" si="30"/>
        <v>194429922.8489427</v>
      </c>
      <c r="S72" s="5"/>
      <c r="T72" s="5"/>
      <c r="U72" s="5"/>
      <c r="V72" s="5"/>
      <c r="W72" s="5"/>
      <c r="X72" s="5"/>
      <c r="Y72" s="5"/>
      <c r="Z72" s="5">
        <f>+Z3+Z5</f>
        <v>11273513.377657637</v>
      </c>
      <c r="AA72" s="5">
        <f t="shared" ref="AA72:AH73" si="31">+AA3+AA5</f>
        <v>11273574.594764836</v>
      </c>
      <c r="AB72" s="5">
        <f t="shared" si="31"/>
        <v>450942.9837905934</v>
      </c>
      <c r="AC72" s="5">
        <f t="shared" si="31"/>
        <v>29608.572953848961</v>
      </c>
      <c r="AD72" s="5">
        <f t="shared" si="31"/>
        <v>48986.049159173956</v>
      </c>
      <c r="AE72" s="5">
        <f t="shared" si="31"/>
        <v>0</v>
      </c>
      <c r="AF72" s="5">
        <f t="shared" si="31"/>
        <v>78474.31718931158</v>
      </c>
      <c r="AG72" s="5">
        <f t="shared" si="31"/>
        <v>533598.7169779063</v>
      </c>
      <c r="AH72" s="5">
        <f t="shared" si="31"/>
        <v>10142129.136200015</v>
      </c>
      <c r="AJ72" s="5"/>
      <c r="AK72" s="5"/>
      <c r="AL72" s="5"/>
      <c r="AM72" s="5"/>
      <c r="AN72" s="5"/>
      <c r="AO72" s="5"/>
      <c r="AP72" s="11"/>
    </row>
    <row r="73" spans="1:42" ht="18" customHeight="1" x14ac:dyDescent="0.25">
      <c r="A73" s="2"/>
      <c r="B73" s="2"/>
      <c r="C73" s="2"/>
      <c r="D73" s="2"/>
      <c r="E73" s="2"/>
      <c r="F73" s="2"/>
      <c r="G73" s="39" t="s">
        <v>186</v>
      </c>
      <c r="H73" s="2"/>
      <c r="I73" s="39" t="s">
        <v>196</v>
      </c>
      <c r="J73" s="5">
        <f>+J4+J6</f>
        <v>253512459.07845569</v>
      </c>
      <c r="K73" s="5">
        <f t="shared" si="30"/>
        <v>89678423.74466306</v>
      </c>
      <c r="L73" s="5">
        <f t="shared" si="30"/>
        <v>3587136.9497865229</v>
      </c>
      <c r="M73" s="5">
        <f t="shared" si="30"/>
        <v>3859365.1034800746</v>
      </c>
      <c r="N73" s="5">
        <f t="shared" si="30"/>
        <v>47028.896503264907</v>
      </c>
      <c r="O73" s="5">
        <f t="shared" si="30"/>
        <v>23328.116285566957</v>
      </c>
      <c r="P73" s="5">
        <f t="shared" si="30"/>
        <v>3929722.1162689067</v>
      </c>
      <c r="Q73" s="5">
        <f t="shared" si="30"/>
        <v>12299780.000620015</v>
      </c>
      <c r="R73" s="5">
        <f t="shared" si="30"/>
        <v>233695820.01178023</v>
      </c>
      <c r="S73" s="5"/>
      <c r="T73" s="5"/>
      <c r="U73" s="5"/>
      <c r="V73" s="5"/>
      <c r="W73" s="5"/>
      <c r="X73" s="5"/>
      <c r="Y73" s="5"/>
      <c r="Z73" s="5">
        <f>+Z4+Z6</f>
        <v>11909648.889730806</v>
      </c>
      <c r="AA73" s="5">
        <f t="shared" si="31"/>
        <v>4611982.0149122542</v>
      </c>
      <c r="AB73" s="5">
        <f t="shared" si="31"/>
        <v>188268.9271836952</v>
      </c>
      <c r="AC73" s="5">
        <f t="shared" si="31"/>
        <v>7530.7570873478089</v>
      </c>
      <c r="AD73" s="5">
        <f t="shared" si="31"/>
        <v>2427.5723495042594</v>
      </c>
      <c r="AE73" s="5">
        <f t="shared" si="31"/>
        <v>1063.7305959010957</v>
      </c>
      <c r="AF73" s="5">
        <f t="shared" si="31"/>
        <v>181775.09359454259</v>
      </c>
      <c r="AG73" s="5">
        <f t="shared" si="31"/>
        <v>185266.39653994795</v>
      </c>
      <c r="AH73" s="5">
        <f t="shared" si="31"/>
        <v>220959.24306424794</v>
      </c>
      <c r="AJ73" s="5"/>
      <c r="AK73" s="5"/>
      <c r="AL73" s="5"/>
      <c r="AM73" s="5"/>
      <c r="AN73" s="5"/>
      <c r="AO73" s="5"/>
      <c r="AP73" s="11"/>
    </row>
    <row r="74" spans="1:42" ht="18" customHeight="1" x14ac:dyDescent="0.25">
      <c r="A74" s="2"/>
      <c r="B74" s="2"/>
      <c r="C74" s="2"/>
      <c r="D74" s="2"/>
      <c r="E74" s="2"/>
      <c r="F74" s="2"/>
      <c r="G74" s="39" t="s">
        <v>197</v>
      </c>
      <c r="H74" s="2"/>
      <c r="I74" s="39" t="s">
        <v>195</v>
      </c>
      <c r="J74" s="5">
        <f>+J7+J9+J11+J13+J15+J17+J19+J21+J23+J25+J27+J29+J31+J33+J35+J37+J39+J41+J43+J45+J47+J49+J51+J53+J55+J57+J59+J61+J63+J65+J67+J69</f>
        <v>83805308.954544008</v>
      </c>
      <c r="K74" s="5">
        <f t="shared" ref="K74:R75" si="32">+K7+K9+K11+K13+K15+K17+K19+K21+K23+K25+K27+K29+K31+K33+K35+K37+K39+K41+K43+K45+K47+K49+K51+K53+K55+K57+K59+K61+K63+K65+K67+K69</f>
        <v>83805308.954544008</v>
      </c>
      <c r="L74" s="5">
        <f t="shared" si="32"/>
        <v>3352212.3581817597</v>
      </c>
      <c r="M74" s="5">
        <f t="shared" si="32"/>
        <v>824042.35528224905</v>
      </c>
      <c r="N74" s="5">
        <f t="shared" si="32"/>
        <v>8048563.7099992046</v>
      </c>
      <c r="O74" s="5">
        <f t="shared" si="32"/>
        <v>0</v>
      </c>
      <c r="P74" s="5">
        <f t="shared" si="32"/>
        <v>8872606.0652814545</v>
      </c>
      <c r="Q74" s="5">
        <f t="shared" si="32"/>
        <v>3579024.5265540397</v>
      </c>
      <c r="R74" s="5">
        <f t="shared" si="32"/>
        <v>68001466.004526749</v>
      </c>
      <c r="S74" s="5"/>
      <c r="T74" s="5"/>
      <c r="U74" s="5"/>
      <c r="V74" s="5"/>
      <c r="W74" s="5"/>
      <c r="X74" s="5"/>
      <c r="Y74" s="5"/>
      <c r="Z74" s="5">
        <f>+Z7+Z9+Z11+Z13+Z15+Z17+Z19+Z21+Z23+Z25+Z27+Z29+Z31+Z33+Z35+Z37+Z39+Z41+Z43+Z45+Z47+Z49+Z51+Z53+Z55+Z57+Z59+Z61+Z63+Z65+Z67+Z69</f>
        <v>3266863.9584261784</v>
      </c>
      <c r="AA74" s="5">
        <f t="shared" ref="AA74:AH75" si="33">+AA7+AA9+AA11+AA13+AA15+AA17+AA19+AA21+AA23+AA25+AA27+AA29+AA31+AA33+AA35+AA37+AA39+AA41+AA43+AA45+AA47+AA49+AA51+AA53+AA55+AA57+AA59+AA61+AA63+AA65+AA67+AA69</f>
        <v>3245827.5857361672</v>
      </c>
      <c r="AB74" s="5">
        <f t="shared" si="33"/>
        <v>129833.1034294467</v>
      </c>
      <c r="AC74" s="5">
        <f t="shared" si="33"/>
        <v>5193.3241371778668</v>
      </c>
      <c r="AD74" s="5">
        <f t="shared" si="33"/>
        <v>11782.784738961991</v>
      </c>
      <c r="AE74" s="5">
        <f t="shared" si="33"/>
        <v>0</v>
      </c>
      <c r="AF74" s="5">
        <f t="shared" si="33"/>
        <v>0</v>
      </c>
      <c r="AG74" s="5">
        <f t="shared" si="33"/>
        <v>11782.784738961991</v>
      </c>
      <c r="AH74" s="5">
        <f t="shared" si="33"/>
        <v>161442.57384300136</v>
      </c>
      <c r="AJ74" s="5"/>
      <c r="AK74" s="5"/>
      <c r="AL74" s="5"/>
      <c r="AM74" s="5"/>
      <c r="AN74" s="5"/>
      <c r="AO74" s="5"/>
      <c r="AP74" s="11"/>
    </row>
    <row r="75" spans="1:42" ht="18" customHeight="1" x14ac:dyDescent="0.25">
      <c r="A75" s="2"/>
      <c r="B75" s="2"/>
      <c r="C75" s="2"/>
      <c r="D75" s="2"/>
      <c r="E75" s="2"/>
      <c r="F75" s="2"/>
      <c r="G75" s="39" t="s">
        <v>197</v>
      </c>
      <c r="H75" s="2"/>
      <c r="I75" s="39" t="s">
        <v>196</v>
      </c>
      <c r="J75" s="5">
        <f>+J8+J10+J12+J14+J16+J18+J20+J22+J24+J26+J28+J30+J32+J34+J36+J38+J40+J42+J44+J46+J48+J50+J52+J54+J56+J58+J60+J62+J64+J66+J68+J70</f>
        <v>142013672.46676934</v>
      </c>
      <c r="K75" s="5">
        <f t="shared" si="32"/>
        <v>79918188.293928921</v>
      </c>
      <c r="L75" s="5">
        <f t="shared" si="32"/>
        <v>3196727.5317571554</v>
      </c>
      <c r="M75" s="5">
        <f t="shared" si="32"/>
        <v>2860849.0904113143</v>
      </c>
      <c r="N75" s="5">
        <f t="shared" si="32"/>
        <v>18700502.046404175</v>
      </c>
      <c r="O75" s="5">
        <f t="shared" si="32"/>
        <v>46069913.030276261</v>
      </c>
      <c r="P75" s="5">
        <f t="shared" si="32"/>
        <v>67631264.167091772</v>
      </c>
      <c r="Q75" s="5">
        <f t="shared" si="32"/>
        <v>3559284.0383960214</v>
      </c>
      <c r="R75" s="5">
        <f t="shared" si="32"/>
        <v>67626396.729524389</v>
      </c>
      <c r="S75" s="5"/>
      <c r="T75" s="5"/>
      <c r="U75" s="5"/>
      <c r="V75" s="5"/>
      <c r="W75" s="5"/>
      <c r="X75" s="5"/>
      <c r="Y75" s="5"/>
      <c r="Z75" s="5">
        <f>+Z8+Z10+Z12+Z14+Z16+Z18+Z20+Z22+Z24+Z26+Z28+Z30+Z32+Z34+Z36+Z38+Z40+Z42+Z44+Z46+Z48+Z50+Z52+Z54+Z56+Z58+Z60+Z62+Z64+Z66+Z68+Z70</f>
        <v>4972943.306672818</v>
      </c>
      <c r="AA75" s="5">
        <f t="shared" si="33"/>
        <v>2748314.5272110659</v>
      </c>
      <c r="AB75" s="5">
        <f t="shared" si="33"/>
        <v>111414.70639730728</v>
      </c>
      <c r="AC75" s="5">
        <f t="shared" si="33"/>
        <v>4456.5882558922904</v>
      </c>
      <c r="AD75" s="5">
        <f t="shared" si="33"/>
        <v>5182.4454100633193</v>
      </c>
      <c r="AE75" s="5">
        <f t="shared" si="33"/>
        <v>1688141.494193262</v>
      </c>
      <c r="AF75" s="5">
        <f t="shared" si="33"/>
        <v>1691755.8079126759</v>
      </c>
      <c r="AG75" s="5">
        <f t="shared" si="33"/>
        <v>3385079.747516002</v>
      </c>
      <c r="AH75" s="5">
        <f t="shared" si="33"/>
        <v>-32061.090428041334</v>
      </c>
      <c r="AJ75" s="5"/>
      <c r="AK75" s="5"/>
      <c r="AL75" s="5"/>
      <c r="AM75" s="5"/>
      <c r="AN75" s="5"/>
      <c r="AO75" s="5"/>
      <c r="AP75" s="11"/>
    </row>
    <row r="76" spans="1:42" ht="18" customHeight="1" x14ac:dyDescent="0.25">
      <c r="A76" s="2"/>
      <c r="B76" s="2"/>
      <c r="C76" s="2"/>
      <c r="D76" s="2"/>
      <c r="E76" s="2"/>
      <c r="F76" s="2"/>
      <c r="G76" s="39" t="s">
        <v>187</v>
      </c>
      <c r="H76" s="2"/>
      <c r="I76" s="2"/>
      <c r="J76" s="5">
        <f>SUM(J72:J75)</f>
        <v>694079061.473894</v>
      </c>
      <c r="K76" s="5">
        <f t="shared" ref="K76:R76" si="34">SUM(K72:K75)</f>
        <v>468149541.96726108</v>
      </c>
      <c r="L76" s="5">
        <f t="shared" si="34"/>
        <v>18725981.678690441</v>
      </c>
      <c r="M76" s="5">
        <f t="shared" si="34"/>
        <v>8105303.1039524358</v>
      </c>
      <c r="N76" s="5">
        <f t="shared" si="34"/>
        <v>27729687.550190341</v>
      </c>
      <c r="O76" s="5">
        <f t="shared" si="34"/>
        <v>46093241.146561831</v>
      </c>
      <c r="P76" s="5">
        <f t="shared" si="34"/>
        <v>81928231.800704628</v>
      </c>
      <c r="Q76" s="5">
        <f t="shared" si="34"/>
        <v>29671242.39972496</v>
      </c>
      <c r="R76" s="5">
        <f t="shared" si="34"/>
        <v>563753605.59477401</v>
      </c>
      <c r="S76" s="5"/>
      <c r="T76" s="5"/>
      <c r="U76" s="5"/>
      <c r="V76" s="5"/>
      <c r="W76" s="5"/>
      <c r="X76" s="5"/>
      <c r="Y76" s="5"/>
      <c r="Z76" s="5">
        <f>SUM(Z72:Z75)</f>
        <v>31422969.532487437</v>
      </c>
      <c r="AA76" s="5">
        <f t="shared" ref="AA76:AH76" si="35">SUM(AA72:AA75)</f>
        <v>21879698.722624324</v>
      </c>
      <c r="AB76" s="5">
        <f t="shared" si="35"/>
        <v>880459.72080104263</v>
      </c>
      <c r="AC76" s="5">
        <f t="shared" si="35"/>
        <v>46789.242434266926</v>
      </c>
      <c r="AD76" s="5">
        <f t="shared" si="35"/>
        <v>68378.851657703533</v>
      </c>
      <c r="AE76" s="5">
        <f t="shared" si="35"/>
        <v>1689205.2247891631</v>
      </c>
      <c r="AF76" s="5">
        <f t="shared" si="35"/>
        <v>1952005.21869653</v>
      </c>
      <c r="AG76" s="5">
        <f t="shared" si="35"/>
        <v>4115727.6457728185</v>
      </c>
      <c r="AH76" s="5">
        <f t="shared" si="35"/>
        <v>10492469.862679221</v>
      </c>
      <c r="AJ76" s="5"/>
      <c r="AK76" s="5"/>
      <c r="AL76" s="5"/>
      <c r="AM76" s="5"/>
      <c r="AN76" s="5"/>
      <c r="AO76" s="5"/>
      <c r="AP76" s="11"/>
    </row>
    <row r="77" spans="1:42" ht="18" customHeight="1" x14ac:dyDescent="0.25">
      <c r="A77" s="2"/>
      <c r="B77" s="2"/>
      <c r="C77" s="2"/>
      <c r="D77" s="2"/>
      <c r="E77" s="2"/>
      <c r="F77" s="2"/>
      <c r="G77" s="2"/>
      <c r="H77" s="2"/>
      <c r="I77" s="2"/>
      <c r="T77" s="5"/>
      <c r="U77" s="5"/>
      <c r="V77" s="5"/>
      <c r="W77" s="5"/>
      <c r="X77" s="5"/>
      <c r="Y77" s="5"/>
      <c r="Z77" s="7"/>
      <c r="AA77" s="7"/>
      <c r="AB77" s="7"/>
      <c r="AC77" s="7"/>
      <c r="AD77" s="7"/>
      <c r="AE77" s="7"/>
      <c r="AF77" s="7"/>
      <c r="AG77" s="7"/>
      <c r="AH77" s="7"/>
      <c r="AJ77" s="5"/>
      <c r="AK77" s="5"/>
      <c r="AL77" s="5"/>
      <c r="AM77" s="5"/>
      <c r="AN77" s="5"/>
      <c r="AO77" s="5"/>
      <c r="AP77" s="5"/>
    </row>
    <row r="78" spans="1:42" ht="18" customHeight="1" x14ac:dyDescent="0.25">
      <c r="A78" s="2" t="s">
        <v>13</v>
      </c>
      <c r="B78" s="2" t="s">
        <v>107</v>
      </c>
      <c r="C78" s="2" t="s">
        <v>11</v>
      </c>
      <c r="D78" s="2" t="s">
        <v>11</v>
      </c>
      <c r="E78" s="2" t="s">
        <v>12</v>
      </c>
      <c r="F78" s="2" t="s">
        <v>11</v>
      </c>
      <c r="G78" s="2" t="s">
        <v>12</v>
      </c>
      <c r="H78" s="2" t="s">
        <v>13</v>
      </c>
      <c r="I78" s="2" t="s">
        <v>14</v>
      </c>
      <c r="J78" s="7">
        <f>+'2015Proj'!J78*'Tuition Calculations'!BG71*(1+'Select Headcount Changes'!U77)</f>
        <v>43608345.175857499</v>
      </c>
      <c r="K78" s="7">
        <f>+'2015Proj'!K78*'Tuition Calculations'!BM71*(1+'Select Headcount Changes'!U77)</f>
        <v>43608345.175857499</v>
      </c>
      <c r="L78" s="7">
        <f t="shared" ref="L78:L120" si="36">0.04*K78</f>
        <v>1744333.8070342999</v>
      </c>
      <c r="M78" s="7">
        <f>+'2015Proj'!M78*'Tuition Calculations'!BG71*(1+'Select Headcount Changes'!U77)</f>
        <v>0</v>
      </c>
      <c r="N78" s="7">
        <f>+'2015Proj'!N78*'Tuition Calculations'!BM71*(1+'Select Headcount Changes'!U77)</f>
        <v>356547.00792567059</v>
      </c>
      <c r="O78" s="7">
        <f>+'2015Proj'!O78*'Tuition Calculations'!BS71*(1+'Select Headcount Changes'!U77)</f>
        <v>0</v>
      </c>
      <c r="P78" s="7">
        <f t="shared" si="23"/>
        <v>356547.00792567059</v>
      </c>
      <c r="Q78" s="7">
        <f t="shared" si="24"/>
        <v>2075373.2180448764</v>
      </c>
      <c r="R78" s="7">
        <f t="shared" si="25"/>
        <v>39432091.142852649</v>
      </c>
      <c r="T78" s="5">
        <v>0</v>
      </c>
      <c r="U78" s="5">
        <v>1</v>
      </c>
      <c r="V78" s="5">
        <v>0</v>
      </c>
      <c r="W78" s="5">
        <f t="shared" si="17"/>
        <v>0</v>
      </c>
      <c r="X78" s="5">
        <f t="shared" si="17"/>
        <v>39432091.142852649</v>
      </c>
      <c r="Y78" s="5">
        <f t="shared" si="17"/>
        <v>0</v>
      </c>
      <c r="Z78" s="7">
        <f>+'2015Proj'!Z78*'Tuition Calculations'!BY71*(1+'Select Headcount Changes'!U77)</f>
        <v>2283603.7322442331</v>
      </c>
      <c r="AA78" s="7">
        <f>+'2015Proj'!AA78*'Tuition Calculations'!CE71*(1+'Select Headcount Changes'!U77)</f>
        <v>2283603.7322442331</v>
      </c>
      <c r="AB78" s="7">
        <f t="shared" ref="AB78:AB103" si="37">0.04*AA78</f>
        <v>91344.149289769324</v>
      </c>
      <c r="AC78" s="7">
        <f>+'2015Proj'!AC78*'Tuition Calculations'!BY71*(1+'Select Headcount Changes'!U77)</f>
        <v>0</v>
      </c>
      <c r="AD78" s="7">
        <f>+'2015Proj'!AD78*'Tuition Calculations'!CE71*(1+'Select Headcount Changes'!U77)</f>
        <v>18647.722465740742</v>
      </c>
      <c r="AE78" s="7">
        <f>+'2015Proj'!AE78*'Tuition Calculations'!CK71*(1+'Select Headcount Changes'!U77)</f>
        <v>0</v>
      </c>
      <c r="AF78" s="7">
        <f t="shared" ref="AF78:AF103" si="38">SUM(AC78:AE78)</f>
        <v>18647.722465740742</v>
      </c>
      <c r="AG78" s="7">
        <f t="shared" ref="AG78:AG103" si="39">0.05*(Z78-AB78-AF78)</f>
        <v>108680.59302443618</v>
      </c>
      <c r="AH78" s="7">
        <f t="shared" ref="AH78:AH103" si="40">+Z78-AB78-AF78-AG78</f>
        <v>2064931.2674642873</v>
      </c>
      <c r="AJ78" s="5">
        <v>0</v>
      </c>
      <c r="AK78" s="5">
        <v>1</v>
      </c>
      <c r="AL78" s="5">
        <v>0</v>
      </c>
      <c r="AM78" s="5">
        <f t="shared" si="18"/>
        <v>0</v>
      </c>
      <c r="AN78" s="5">
        <f t="shared" si="19"/>
        <v>2064931.2674642873</v>
      </c>
      <c r="AO78" s="5">
        <f t="shared" si="20"/>
        <v>0</v>
      </c>
      <c r="AP78" s="5">
        <f t="shared" si="21"/>
        <v>2064931.2674642873</v>
      </c>
    </row>
    <row r="79" spans="1:42" ht="18" customHeight="1" x14ac:dyDescent="0.25">
      <c r="A79" s="2" t="s">
        <v>13</v>
      </c>
      <c r="B79" s="2" t="s">
        <v>107</v>
      </c>
      <c r="C79" s="2" t="s">
        <v>11</v>
      </c>
      <c r="D79" s="2" t="s">
        <v>11</v>
      </c>
      <c r="E79" s="2" t="s">
        <v>12</v>
      </c>
      <c r="F79" s="2" t="s">
        <v>11</v>
      </c>
      <c r="G79" s="2" t="s">
        <v>12</v>
      </c>
      <c r="H79" s="2" t="s">
        <v>15</v>
      </c>
      <c r="I79" s="2" t="s">
        <v>16</v>
      </c>
      <c r="J79" s="7">
        <f>+'2015Proj'!J79*'Tuition Calculations'!BG72*(1+'Select Headcount Changes'!U78)</f>
        <v>12586116.566123277</v>
      </c>
      <c r="K79" s="7">
        <f>+'2015Proj'!K79*'Tuition Calculations'!BM72*(1+'Select Headcount Changes'!U78)</f>
        <v>4452504.9472523769</v>
      </c>
      <c r="L79" s="7">
        <f t="shared" ref="L79:L95" si="41">0.04*K79</f>
        <v>178100.19789009509</v>
      </c>
      <c r="M79" s="7">
        <f>+'2015Proj'!M79*'Tuition Calculations'!BG72*(1+'Select Headcount Changes'!U78)</f>
        <v>0</v>
      </c>
      <c r="N79" s="7">
        <f>+'2015Proj'!N79*'Tuition Calculations'!BM72*(1+'Select Headcount Changes'!U78)</f>
        <v>2105.4064307753183</v>
      </c>
      <c r="O79" s="7">
        <f>+'2015Proj'!O79*'Tuition Calculations'!BS72*(1+'Select Headcount Changes'!U78)</f>
        <v>0</v>
      </c>
      <c r="P79" s="7">
        <f t="shared" ref="P79:P95" si="42">SUM(M79:O79)</f>
        <v>2105.4064307753183</v>
      </c>
      <c r="Q79" s="7">
        <f t="shared" ref="Q79:Q95" si="43">0.05*(J79-L79-P79)</f>
        <v>620295.54809012031</v>
      </c>
      <c r="R79" s="7">
        <f t="shared" ref="R79:R95" si="44">+J79-L79-P79-Q79</f>
        <v>11785615.413712285</v>
      </c>
      <c r="T79" s="5">
        <v>0</v>
      </c>
      <c r="U79" s="5">
        <v>1</v>
      </c>
      <c r="V79" s="5">
        <v>0</v>
      </c>
      <c r="W79" s="5">
        <f t="shared" si="17"/>
        <v>0</v>
      </c>
      <c r="X79" s="5">
        <f t="shared" si="17"/>
        <v>11785615.413712285</v>
      </c>
      <c r="Y79" s="5">
        <f t="shared" si="17"/>
        <v>0</v>
      </c>
      <c r="Z79" s="7">
        <f>+'2015Proj'!Z79*'Tuition Calculations'!BY72*(1+'Select Headcount Changes'!U78)</f>
        <v>586973.34742176626</v>
      </c>
      <c r="AA79" s="7">
        <f>+'2015Proj'!AA79*'Tuition Calculations'!CE72*(1+'Select Headcount Changes'!U78)</f>
        <v>231767.53335289488</v>
      </c>
      <c r="AB79" s="7">
        <f t="shared" ref="AB79:AB95" si="45">0.04*AA79</f>
        <v>9270.7013341157963</v>
      </c>
      <c r="AC79" s="7">
        <f>+'2015Proj'!AC79*'Tuition Calculations'!BY72*(1+'Select Headcount Changes'!U78)</f>
        <v>0</v>
      </c>
      <c r="AD79" s="7">
        <f>+'2015Proj'!AD79*'Tuition Calculations'!CE72*(1+'Select Headcount Changes'!U78)</f>
        <v>111.1428102491809</v>
      </c>
      <c r="AE79" s="7">
        <f>+'2015Proj'!AE79*'Tuition Calculations'!CK72*(1+'Select Headcount Changes'!U78)</f>
        <v>0</v>
      </c>
      <c r="AF79" s="7">
        <f t="shared" ref="AF79:AF95" si="46">SUM(AC79:AE79)</f>
        <v>111.1428102491809</v>
      </c>
      <c r="AG79" s="7">
        <f t="shared" ref="AG79:AG95" si="47">0.05*(Z79-AB79-AF79)</f>
        <v>28879.57516387006</v>
      </c>
      <c r="AH79" s="7">
        <f t="shared" ref="AH79:AH95" si="48">+Z79-AB79-AF79-AG79</f>
        <v>548711.92811353109</v>
      </c>
      <c r="AJ79" s="5">
        <v>0</v>
      </c>
      <c r="AK79" s="5">
        <v>1</v>
      </c>
      <c r="AL79" s="5">
        <v>0</v>
      </c>
      <c r="AM79" s="5">
        <f t="shared" si="18"/>
        <v>0</v>
      </c>
      <c r="AN79" s="5">
        <f t="shared" si="19"/>
        <v>548711.92811353109</v>
      </c>
      <c r="AO79" s="5">
        <f t="shared" si="20"/>
        <v>0</v>
      </c>
      <c r="AP79" s="5">
        <f t="shared" si="21"/>
        <v>548711.92811353109</v>
      </c>
    </row>
    <row r="80" spans="1:42" ht="18" customHeight="1" x14ac:dyDescent="0.25">
      <c r="A80" s="2" t="s">
        <v>13</v>
      </c>
      <c r="B80" s="2" t="s">
        <v>107</v>
      </c>
      <c r="C80" s="2" t="s">
        <v>11</v>
      </c>
      <c r="D80" s="2" t="s">
        <v>11</v>
      </c>
      <c r="E80" s="2" t="s">
        <v>12</v>
      </c>
      <c r="F80" s="2" t="s">
        <v>17</v>
      </c>
      <c r="G80" s="2" t="s">
        <v>18</v>
      </c>
      <c r="H80" s="2" t="s">
        <v>13</v>
      </c>
      <c r="I80" s="2" t="s">
        <v>14</v>
      </c>
      <c r="J80" s="7">
        <f>+'2015Proj'!J80*'Tuition Calculations'!BG73*(1+'Select Headcount Changes'!U79)</f>
        <v>2118698.0318114785</v>
      </c>
      <c r="K80" s="7">
        <f>+'2015Proj'!K80*'Tuition Calculations'!BM73*(1+'Select Headcount Changes'!U79)</f>
        <v>2118698.0318114785</v>
      </c>
      <c r="L80" s="7">
        <f t="shared" si="41"/>
        <v>84747.921272459149</v>
      </c>
      <c r="M80" s="7">
        <f>+'2015Proj'!M80*'Tuition Calculations'!BG73*(1+'Select Headcount Changes'!U79)</f>
        <v>0</v>
      </c>
      <c r="N80" s="7">
        <f>+'2015Proj'!N80*'Tuition Calculations'!BM73*(1+'Select Headcount Changes'!U79)</f>
        <v>19096.500477005775</v>
      </c>
      <c r="O80" s="7">
        <f>+'2015Proj'!O80*'Tuition Calculations'!BS73*(1+'Select Headcount Changes'!U79)</f>
        <v>0</v>
      </c>
      <c r="P80" s="7">
        <f t="shared" si="42"/>
        <v>19096.500477005775</v>
      </c>
      <c r="Q80" s="7">
        <f t="shared" si="43"/>
        <v>100742.68050310068</v>
      </c>
      <c r="R80" s="7">
        <f t="shared" si="44"/>
        <v>1914110.929558913</v>
      </c>
      <c r="T80" s="5">
        <v>0</v>
      </c>
      <c r="U80" s="5">
        <v>1</v>
      </c>
      <c r="V80" s="5">
        <v>0</v>
      </c>
      <c r="W80" s="5">
        <f t="shared" si="17"/>
        <v>0</v>
      </c>
      <c r="X80" s="5">
        <f t="shared" si="17"/>
        <v>1914110.929558913</v>
      </c>
      <c r="Y80" s="5">
        <f t="shared" si="17"/>
        <v>0</v>
      </c>
      <c r="Z80" s="7">
        <f>+'2015Proj'!Z80*'Tuition Calculations'!BY73*(1+'Select Headcount Changes'!U79)</f>
        <v>111181.67217967894</v>
      </c>
      <c r="AA80" s="7">
        <f>+'2015Proj'!AA80*'Tuition Calculations'!CE73*(1+'Select Headcount Changes'!U79)</f>
        <v>111181.67217967894</v>
      </c>
      <c r="AB80" s="7">
        <f t="shared" si="45"/>
        <v>4447.2668871871574</v>
      </c>
      <c r="AC80" s="7">
        <f>+'2015Proj'!AC80*'Tuition Calculations'!BY73*(1+'Select Headcount Changes'!U79)</f>
        <v>0</v>
      </c>
      <c r="AD80" s="7">
        <f>+'2015Proj'!AD80*'Tuition Calculations'!CE73*(1+'Select Headcount Changes'!U79)</f>
        <v>1004.493441535281</v>
      </c>
      <c r="AE80" s="7">
        <f>+'2015Proj'!AE80*'Tuition Calculations'!CK73*(1+'Select Headcount Changes'!U79)</f>
        <v>0</v>
      </c>
      <c r="AF80" s="7">
        <f t="shared" si="46"/>
        <v>1004.493441535281</v>
      </c>
      <c r="AG80" s="7">
        <f t="shared" si="47"/>
        <v>5286.4955925478253</v>
      </c>
      <c r="AH80" s="7">
        <f t="shared" si="48"/>
        <v>100443.41625840867</v>
      </c>
      <c r="AJ80" s="5">
        <v>0</v>
      </c>
      <c r="AK80" s="5">
        <v>1</v>
      </c>
      <c r="AL80" s="5">
        <v>0</v>
      </c>
      <c r="AM80" s="5">
        <f t="shared" si="18"/>
        <v>0</v>
      </c>
      <c r="AN80" s="5">
        <f t="shared" si="19"/>
        <v>100443.41625840867</v>
      </c>
      <c r="AO80" s="5">
        <f t="shared" si="20"/>
        <v>0</v>
      </c>
      <c r="AP80" s="5">
        <f t="shared" si="21"/>
        <v>100443.41625840867</v>
      </c>
    </row>
    <row r="81" spans="1:42" ht="18" customHeight="1" x14ac:dyDescent="0.25">
      <c r="A81" s="2" t="s">
        <v>13</v>
      </c>
      <c r="B81" s="2" t="s">
        <v>107</v>
      </c>
      <c r="C81" s="2" t="s">
        <v>11</v>
      </c>
      <c r="D81" s="2" t="s">
        <v>11</v>
      </c>
      <c r="E81" s="2" t="s">
        <v>12</v>
      </c>
      <c r="F81" s="2" t="s">
        <v>17</v>
      </c>
      <c r="G81" s="2" t="s">
        <v>18</v>
      </c>
      <c r="H81" s="2" t="s">
        <v>15</v>
      </c>
      <c r="I81" s="2" t="s">
        <v>16</v>
      </c>
      <c r="J81" s="7">
        <f>+'2015Proj'!J81*'Tuition Calculations'!BG74*(1+'Select Headcount Changes'!U80)</f>
        <v>227108.11885499497</v>
      </c>
      <c r="K81" s="7">
        <f>+'2015Proj'!K81*'Tuition Calculations'!BM74*(1+'Select Headcount Changes'!U80)</f>
        <v>80338.540656505036</v>
      </c>
      <c r="L81" s="7">
        <f t="shared" si="41"/>
        <v>3213.5416262602016</v>
      </c>
      <c r="M81" s="7">
        <f>+'2015Proj'!M81*'Tuition Calculations'!BG74*(1+'Select Headcount Changes'!U80)</f>
        <v>0</v>
      </c>
      <c r="N81" s="7">
        <f>+'2015Proj'!N81*'Tuition Calculations'!BM74*(1+'Select Headcount Changes'!U80)</f>
        <v>0</v>
      </c>
      <c r="O81" s="7">
        <f>+'2015Proj'!O81*'Tuition Calculations'!BS74*(1+'Select Headcount Changes'!U80)</f>
        <v>0</v>
      </c>
      <c r="P81" s="7">
        <f t="shared" si="42"/>
        <v>0</v>
      </c>
      <c r="Q81" s="7">
        <f t="shared" si="43"/>
        <v>11194.728861436739</v>
      </c>
      <c r="R81" s="7">
        <f t="shared" si="44"/>
        <v>212699.84836729802</v>
      </c>
      <c r="T81" s="5">
        <v>0</v>
      </c>
      <c r="U81" s="5">
        <v>1</v>
      </c>
      <c r="V81" s="5">
        <v>0</v>
      </c>
      <c r="W81" s="5">
        <f t="shared" si="17"/>
        <v>0</v>
      </c>
      <c r="X81" s="5">
        <f t="shared" si="17"/>
        <v>212699.84836729802</v>
      </c>
      <c r="Y81" s="5">
        <f t="shared" si="17"/>
        <v>0</v>
      </c>
      <c r="Z81" s="7">
        <f>+'2015Proj'!Z81*'Tuition Calculations'!BY74*(1+'Select Headcount Changes'!U80)</f>
        <v>10703.399684726955</v>
      </c>
      <c r="AA81" s="7">
        <f>+'2015Proj'!AA81*'Tuition Calculations'!CE74*(1+'Select Headcount Changes'!U80)</f>
        <v>4226.4794958656839</v>
      </c>
      <c r="AB81" s="7">
        <f t="shared" si="45"/>
        <v>169.05917983462737</v>
      </c>
      <c r="AC81" s="7">
        <f>+'2015Proj'!AC81*'Tuition Calculations'!BY74*(1+'Select Headcount Changes'!U80)</f>
        <v>0</v>
      </c>
      <c r="AD81" s="7">
        <f>+'2015Proj'!AD81*'Tuition Calculations'!CE74*(1+'Select Headcount Changes'!U80)</f>
        <v>0</v>
      </c>
      <c r="AE81" s="7">
        <f>+'2015Proj'!AE81*'Tuition Calculations'!CK74*(1+'Select Headcount Changes'!U80)</f>
        <v>0</v>
      </c>
      <c r="AF81" s="7">
        <f t="shared" si="46"/>
        <v>0</v>
      </c>
      <c r="AG81" s="7">
        <f t="shared" si="47"/>
        <v>526.71702524461648</v>
      </c>
      <c r="AH81" s="7">
        <f t="shared" si="48"/>
        <v>10007.623479647713</v>
      </c>
      <c r="AJ81" s="5">
        <v>0</v>
      </c>
      <c r="AK81" s="5">
        <v>1</v>
      </c>
      <c r="AL81" s="5">
        <v>0</v>
      </c>
      <c r="AM81" s="5">
        <f t="shared" si="18"/>
        <v>0</v>
      </c>
      <c r="AN81" s="5">
        <f t="shared" si="19"/>
        <v>10007.623479647713</v>
      </c>
      <c r="AO81" s="5">
        <f t="shared" si="20"/>
        <v>0</v>
      </c>
      <c r="AP81" s="5">
        <f t="shared" si="21"/>
        <v>10007.623479647713</v>
      </c>
    </row>
    <row r="82" spans="1:42" ht="18" customHeight="1" x14ac:dyDescent="0.25">
      <c r="A82" s="2" t="s">
        <v>13</v>
      </c>
      <c r="B82" s="2" t="s">
        <v>107</v>
      </c>
      <c r="C82" s="2" t="s">
        <v>17</v>
      </c>
      <c r="D82" s="2" t="s">
        <v>17</v>
      </c>
      <c r="E82" s="2" t="s">
        <v>20</v>
      </c>
      <c r="F82" s="2" t="s">
        <v>21</v>
      </c>
      <c r="G82" s="2" t="s">
        <v>20</v>
      </c>
      <c r="H82" s="2" t="s">
        <v>13</v>
      </c>
      <c r="I82" s="2" t="s">
        <v>14</v>
      </c>
      <c r="J82" s="7">
        <f>+'2015Proj'!J82*'Tuition Calculations'!BG75*(1+'Select Headcount Changes'!U81)</f>
        <v>385610.25003831094</v>
      </c>
      <c r="K82" s="7">
        <f>+'2015Proj'!K82*'Tuition Calculations'!BM75*(1+'Select Headcount Changes'!U81)</f>
        <v>385610.25003831094</v>
      </c>
      <c r="L82" s="7">
        <f t="shared" si="41"/>
        <v>15424.410001532438</v>
      </c>
      <c r="M82" s="7">
        <f>+'2015Proj'!M82*'Tuition Calculations'!BG75*(1+'Select Headcount Changes'!U81)</f>
        <v>0</v>
      </c>
      <c r="N82" s="7">
        <f>+'2015Proj'!N82*'Tuition Calculations'!BM75*(1+'Select Headcount Changes'!U81)</f>
        <v>35103.482919224138</v>
      </c>
      <c r="O82" s="7">
        <f>+'2015Proj'!O82*'Tuition Calculations'!BS75*(1+'Select Headcount Changes'!U81)</f>
        <v>0</v>
      </c>
      <c r="P82" s="7">
        <f t="shared" si="42"/>
        <v>35103.482919224138</v>
      </c>
      <c r="Q82" s="7">
        <f t="shared" si="43"/>
        <v>16754.117855877717</v>
      </c>
      <c r="R82" s="7">
        <f t="shared" si="44"/>
        <v>318328.23926167662</v>
      </c>
      <c r="T82" s="5">
        <v>0</v>
      </c>
      <c r="U82" s="5">
        <v>1</v>
      </c>
      <c r="V82" s="5">
        <v>0</v>
      </c>
      <c r="W82" s="5">
        <f t="shared" si="17"/>
        <v>0</v>
      </c>
      <c r="X82" s="5">
        <f t="shared" si="17"/>
        <v>318328.23926167662</v>
      </c>
      <c r="Y82" s="5">
        <f t="shared" si="17"/>
        <v>0</v>
      </c>
      <c r="Z82" s="7">
        <f>+'2015Proj'!Z82*'Tuition Calculations'!BY75*(1+'Select Headcount Changes'!U81)</f>
        <v>11920.447815919537</v>
      </c>
      <c r="AA82" s="7">
        <f>+'2015Proj'!AA82*'Tuition Calculations'!CE75*(1+'Select Headcount Changes'!U81)</f>
        <v>11920.447815919537</v>
      </c>
      <c r="AB82" s="7">
        <f t="shared" si="45"/>
        <v>476.8179126367815</v>
      </c>
      <c r="AC82" s="7">
        <f>+'2015Proj'!AC82*'Tuition Calculations'!BY75*(1+'Select Headcount Changes'!U81)</f>
        <v>0</v>
      </c>
      <c r="AD82" s="7">
        <f>+'2015Proj'!AD82*'Tuition Calculations'!CE75*(1+'Select Headcount Changes'!U81)</f>
        <v>361.12381794491773</v>
      </c>
      <c r="AE82" s="7">
        <f>+'2015Proj'!AE82*'Tuition Calculations'!CK75*(1+'Select Headcount Changes'!U81)</f>
        <v>0</v>
      </c>
      <c r="AF82" s="7">
        <f t="shared" si="46"/>
        <v>361.12381794491773</v>
      </c>
      <c r="AG82" s="7">
        <f t="shared" si="47"/>
        <v>554.12530426689193</v>
      </c>
      <c r="AH82" s="7">
        <f t="shared" si="48"/>
        <v>10528.380781070946</v>
      </c>
      <c r="AJ82" s="5">
        <v>0</v>
      </c>
      <c r="AK82" s="5">
        <v>1</v>
      </c>
      <c r="AL82" s="5">
        <v>0</v>
      </c>
      <c r="AM82" s="5">
        <f t="shared" si="18"/>
        <v>0</v>
      </c>
      <c r="AN82" s="5">
        <f t="shared" si="19"/>
        <v>10528.380781070946</v>
      </c>
      <c r="AO82" s="5">
        <f t="shared" si="20"/>
        <v>0</v>
      </c>
      <c r="AP82" s="5">
        <f t="shared" si="21"/>
        <v>10528.380781070946</v>
      </c>
    </row>
    <row r="83" spans="1:42" ht="18" customHeight="1" x14ac:dyDescent="0.25">
      <c r="A83" s="2" t="s">
        <v>13</v>
      </c>
      <c r="B83" s="2" t="s">
        <v>107</v>
      </c>
      <c r="C83" s="2" t="s">
        <v>17</v>
      </c>
      <c r="D83" s="2" t="s">
        <v>17</v>
      </c>
      <c r="E83" s="2" t="s">
        <v>20</v>
      </c>
      <c r="F83" s="2" t="s">
        <v>21</v>
      </c>
      <c r="G83" s="2" t="s">
        <v>20</v>
      </c>
      <c r="H83" s="2" t="s">
        <v>15</v>
      </c>
      <c r="I83" s="2" t="s">
        <v>16</v>
      </c>
      <c r="J83" s="7">
        <f>+'2015Proj'!J83*'Tuition Calculations'!BG76*(1+'Select Headcount Changes'!U82)</f>
        <v>248361.37750598855</v>
      </c>
      <c r="K83" s="7">
        <f>+'2015Proj'!K83*'Tuition Calculations'!BM76*(1+'Select Headcount Changes'!U82)</f>
        <v>139294.27320599358</v>
      </c>
      <c r="L83" s="7">
        <f t="shared" si="41"/>
        <v>5571.7709282397436</v>
      </c>
      <c r="M83" s="7">
        <f>+'2015Proj'!M83*'Tuition Calculations'!BG76*(1+'Select Headcount Changes'!U82)</f>
        <v>0</v>
      </c>
      <c r="N83" s="7">
        <f>+'2015Proj'!N83*'Tuition Calculations'!BM76*(1+'Select Headcount Changes'!U82)</f>
        <v>18168.818244260034</v>
      </c>
      <c r="O83" s="7">
        <f>+'2015Proj'!O83*'Tuition Calculations'!BS76*(1+'Select Headcount Changes'!U82)</f>
        <v>14226.144039129782</v>
      </c>
      <c r="P83" s="7">
        <f t="shared" si="42"/>
        <v>32394.962283389817</v>
      </c>
      <c r="Q83" s="7">
        <f t="shared" si="43"/>
        <v>10519.732214717951</v>
      </c>
      <c r="R83" s="7">
        <f t="shared" si="44"/>
        <v>199874.91207964104</v>
      </c>
      <c r="T83" s="5">
        <v>0</v>
      </c>
      <c r="U83" s="5">
        <v>1</v>
      </c>
      <c r="V83" s="5">
        <v>0</v>
      </c>
      <c r="W83" s="5">
        <f t="shared" si="17"/>
        <v>0</v>
      </c>
      <c r="X83" s="5">
        <f t="shared" si="17"/>
        <v>199874.91207964104</v>
      </c>
      <c r="Y83" s="5">
        <f t="shared" si="17"/>
        <v>0</v>
      </c>
      <c r="Z83" s="7">
        <f>+'2015Proj'!Z83*'Tuition Calculations'!BY76*(1+'Select Headcount Changes'!U82)</f>
        <v>9008.6595239995859</v>
      </c>
      <c r="AA83" s="7">
        <f>+'2015Proj'!AA83*'Tuition Calculations'!CE76*(1+'Select Headcount Changes'!U82)</f>
        <v>4306.0259359998017</v>
      </c>
      <c r="AB83" s="7">
        <f t="shared" si="45"/>
        <v>172.24103743999208</v>
      </c>
      <c r="AC83" s="7">
        <f>+'2015Proj'!AC83*'Tuition Calculations'!BY76*(1+'Select Headcount Changes'!U82)</f>
        <v>0</v>
      </c>
      <c r="AD83" s="7">
        <f>+'2015Proj'!AD83*'Tuition Calculations'!CE76*(1+'Select Headcount Changes'!U82)</f>
        <v>0</v>
      </c>
      <c r="AE83" s="7">
        <f>+'2015Proj'!AE83*'Tuition Calculations'!CK76*(1+'Select Headcount Changes'!U82)</f>
        <v>613.38698973910221</v>
      </c>
      <c r="AF83" s="7">
        <f t="shared" si="46"/>
        <v>613.38698973910221</v>
      </c>
      <c r="AG83" s="7">
        <f t="shared" si="47"/>
        <v>411.15157484102468</v>
      </c>
      <c r="AH83" s="7">
        <f t="shared" si="48"/>
        <v>7811.8799219794682</v>
      </c>
      <c r="AJ83" s="5">
        <v>0</v>
      </c>
      <c r="AK83" s="5">
        <v>1</v>
      </c>
      <c r="AL83" s="5">
        <v>0</v>
      </c>
      <c r="AM83" s="5">
        <f t="shared" si="18"/>
        <v>0</v>
      </c>
      <c r="AN83" s="5">
        <f t="shared" si="19"/>
        <v>7811.8799219794682</v>
      </c>
      <c r="AO83" s="5">
        <f t="shared" si="20"/>
        <v>0</v>
      </c>
      <c r="AP83" s="5">
        <f t="shared" si="21"/>
        <v>7811.8799219794682</v>
      </c>
    </row>
    <row r="84" spans="1:42" ht="18" customHeight="1" x14ac:dyDescent="0.25">
      <c r="A84" s="2" t="s">
        <v>13</v>
      </c>
      <c r="B84" s="2" t="s">
        <v>107</v>
      </c>
      <c r="C84" s="2" t="s">
        <v>19</v>
      </c>
      <c r="D84" s="2" t="s">
        <v>19</v>
      </c>
      <c r="E84" s="2" t="s">
        <v>23</v>
      </c>
      <c r="F84" s="2" t="s">
        <v>22</v>
      </c>
      <c r="G84" s="2" t="s">
        <v>23</v>
      </c>
      <c r="H84" s="2" t="s">
        <v>13</v>
      </c>
      <c r="I84" s="2" t="s">
        <v>14</v>
      </c>
      <c r="J84" s="7">
        <f>+'2015Proj'!J84*'Tuition Calculations'!BG77*(1+'Select Headcount Changes'!U83)</f>
        <v>1812226.8603774547</v>
      </c>
      <c r="K84" s="7">
        <f>+'2015Proj'!K84*'Tuition Calculations'!BM77*(1+'Select Headcount Changes'!U83)</f>
        <v>1812226.8603774547</v>
      </c>
      <c r="L84" s="7">
        <f t="shared" si="41"/>
        <v>72489.074415098192</v>
      </c>
      <c r="M84" s="7">
        <f>+'2015Proj'!M84*'Tuition Calculations'!BG77*(1+'Select Headcount Changes'!U83)</f>
        <v>0</v>
      </c>
      <c r="N84" s="7">
        <f>+'2015Proj'!N84*'Tuition Calculations'!BM77*(1+'Select Headcount Changes'!U83)</f>
        <v>18630.221411728849</v>
      </c>
      <c r="O84" s="7">
        <f>+'2015Proj'!O84*'Tuition Calculations'!BS77*(1+'Select Headcount Changes'!U83)</f>
        <v>0</v>
      </c>
      <c r="P84" s="7">
        <f t="shared" si="42"/>
        <v>18630.221411728849</v>
      </c>
      <c r="Q84" s="7">
        <f t="shared" si="43"/>
        <v>86055.378227531386</v>
      </c>
      <c r="R84" s="7">
        <f t="shared" si="44"/>
        <v>1635052.1863230963</v>
      </c>
      <c r="T84" s="5">
        <v>0</v>
      </c>
      <c r="U84" s="5">
        <v>1</v>
      </c>
      <c r="V84" s="5">
        <v>0</v>
      </c>
      <c r="W84" s="5">
        <f t="shared" si="17"/>
        <v>0</v>
      </c>
      <c r="X84" s="5">
        <f t="shared" si="17"/>
        <v>1635052.1863230963</v>
      </c>
      <c r="Y84" s="5">
        <f t="shared" si="17"/>
        <v>0</v>
      </c>
      <c r="Z84" s="7">
        <f>+'2015Proj'!Z84*'Tuition Calculations'!BY77*(1+'Select Headcount Changes'!U83)</f>
        <v>56043.069153238052</v>
      </c>
      <c r="AA84" s="7">
        <f>+'2015Proj'!AA84*'Tuition Calculations'!CE77*(1+'Select Headcount Changes'!U83)</f>
        <v>56043.069153238052</v>
      </c>
      <c r="AB84" s="7">
        <f t="shared" si="45"/>
        <v>2241.7227661295219</v>
      </c>
      <c r="AC84" s="7">
        <f>+'2015Proj'!AC84*'Tuition Calculations'!BY77*(1+'Select Headcount Changes'!U83)</f>
        <v>0</v>
      </c>
      <c r="AD84" s="7">
        <f>+'2015Proj'!AD84*'Tuition Calculations'!CE77*(1+'Select Headcount Changes'!U83)</f>
        <v>576.41885537690121</v>
      </c>
      <c r="AE84" s="7">
        <f>+'2015Proj'!AE84*'Tuition Calculations'!CK77*(1+'Select Headcount Changes'!U83)</f>
        <v>0</v>
      </c>
      <c r="AF84" s="7">
        <f t="shared" si="46"/>
        <v>576.41885537690121</v>
      </c>
      <c r="AG84" s="7">
        <f t="shared" si="47"/>
        <v>2661.2463765865814</v>
      </c>
      <c r="AH84" s="7">
        <f t="shared" si="48"/>
        <v>50563.681155145045</v>
      </c>
      <c r="AJ84" s="5">
        <v>0</v>
      </c>
      <c r="AK84" s="5">
        <v>1</v>
      </c>
      <c r="AL84" s="5">
        <v>0</v>
      </c>
      <c r="AM84" s="5">
        <f t="shared" si="18"/>
        <v>0</v>
      </c>
      <c r="AN84" s="5">
        <f t="shared" si="19"/>
        <v>50563.681155145045</v>
      </c>
      <c r="AO84" s="5">
        <f t="shared" si="20"/>
        <v>0</v>
      </c>
      <c r="AP84" s="5">
        <f t="shared" si="21"/>
        <v>50563.681155145045</v>
      </c>
    </row>
    <row r="85" spans="1:42" ht="18" customHeight="1" x14ac:dyDescent="0.25">
      <c r="A85" s="2" t="s">
        <v>13</v>
      </c>
      <c r="B85" s="2" t="s">
        <v>107</v>
      </c>
      <c r="C85" s="2" t="s">
        <v>19</v>
      </c>
      <c r="D85" s="2" t="s">
        <v>19</v>
      </c>
      <c r="E85" s="2" t="s">
        <v>23</v>
      </c>
      <c r="F85" s="2" t="s">
        <v>22</v>
      </c>
      <c r="G85" s="2" t="s">
        <v>23</v>
      </c>
      <c r="H85" s="2" t="s">
        <v>15</v>
      </c>
      <c r="I85" s="2" t="s">
        <v>16</v>
      </c>
      <c r="J85" s="7">
        <f>+'2015Proj'!J85*'Tuition Calculations'!BG78*(1+'Select Headcount Changes'!U84)</f>
        <v>111290.15360496</v>
      </c>
      <c r="K85" s="7">
        <f>+'2015Proj'!K85*'Tuition Calculations'!BM78*(1+'Select Headcount Changes'!U84)</f>
        <v>62667.07919828</v>
      </c>
      <c r="L85" s="7">
        <f t="shared" si="41"/>
        <v>2506.6831679311999</v>
      </c>
      <c r="M85" s="7">
        <f>+'2015Proj'!M85*'Tuition Calculations'!BG78*(1+'Select Headcount Changes'!U84)</f>
        <v>0</v>
      </c>
      <c r="N85" s="7">
        <f>+'2015Proj'!N85*'Tuition Calculations'!BM78*(1+'Select Headcount Changes'!U84)</f>
        <v>0</v>
      </c>
      <c r="O85" s="7">
        <f>+'2015Proj'!O85*'Tuition Calculations'!BS78*(1+'Select Headcount Changes'!U84)</f>
        <v>0</v>
      </c>
      <c r="P85" s="7">
        <f t="shared" si="42"/>
        <v>0</v>
      </c>
      <c r="Q85" s="7">
        <f t="shared" si="43"/>
        <v>5439.1735218514405</v>
      </c>
      <c r="R85" s="7">
        <f t="shared" si="44"/>
        <v>103344.29691517736</v>
      </c>
      <c r="T85" s="5">
        <v>0</v>
      </c>
      <c r="U85" s="5">
        <v>1</v>
      </c>
      <c r="V85" s="5">
        <v>0</v>
      </c>
      <c r="W85" s="5">
        <f t="shared" si="17"/>
        <v>0</v>
      </c>
      <c r="X85" s="5">
        <f t="shared" si="17"/>
        <v>103344.29691517736</v>
      </c>
      <c r="Y85" s="5">
        <f t="shared" si="17"/>
        <v>0</v>
      </c>
      <c r="Z85" s="7">
        <f>+'2015Proj'!Z85*'Tuition Calculations'!BY78*(1+'Select Headcount Changes'!U84)</f>
        <v>4036.9988774799999</v>
      </c>
      <c r="AA85" s="7">
        <f>+'2015Proj'!AA85*'Tuition Calculations'!CE78*(1+'Select Headcount Changes'!U84)</f>
        <v>1938.92195758</v>
      </c>
      <c r="AB85" s="7">
        <f t="shared" si="45"/>
        <v>77.556878303200008</v>
      </c>
      <c r="AC85" s="7">
        <f>+'2015Proj'!AC85*'Tuition Calculations'!BY78*(1+'Select Headcount Changes'!U84)</f>
        <v>0</v>
      </c>
      <c r="AD85" s="7">
        <f>+'2015Proj'!AD85*'Tuition Calculations'!CE78*(1+'Select Headcount Changes'!U84)</f>
        <v>0</v>
      </c>
      <c r="AE85" s="7">
        <f>+'2015Proj'!AE85*'Tuition Calculations'!CK78*(1+'Select Headcount Changes'!U84)</f>
        <v>0</v>
      </c>
      <c r="AF85" s="7">
        <f t="shared" si="46"/>
        <v>0</v>
      </c>
      <c r="AG85" s="7">
        <f t="shared" si="47"/>
        <v>197.97209995884</v>
      </c>
      <c r="AH85" s="7">
        <f t="shared" si="48"/>
        <v>3761.4698992179601</v>
      </c>
      <c r="AJ85" s="5">
        <v>0</v>
      </c>
      <c r="AK85" s="5">
        <v>1</v>
      </c>
      <c r="AL85" s="5">
        <v>0</v>
      </c>
      <c r="AM85" s="5">
        <f t="shared" si="18"/>
        <v>0</v>
      </c>
      <c r="AN85" s="5">
        <f t="shared" si="19"/>
        <v>3761.4698992179601</v>
      </c>
      <c r="AO85" s="5">
        <f t="shared" si="20"/>
        <v>0</v>
      </c>
      <c r="AP85" s="5">
        <f t="shared" si="21"/>
        <v>3761.4698992179601</v>
      </c>
    </row>
    <row r="86" spans="1:42" ht="18" customHeight="1" x14ac:dyDescent="0.25">
      <c r="A86" s="2" t="s">
        <v>13</v>
      </c>
      <c r="B86" s="2" t="s">
        <v>107</v>
      </c>
      <c r="C86" s="2" t="s">
        <v>21</v>
      </c>
      <c r="D86" s="2" t="s">
        <v>21</v>
      </c>
      <c r="E86" s="2" t="s">
        <v>25</v>
      </c>
      <c r="F86" s="2" t="s">
        <v>19</v>
      </c>
      <c r="G86" s="2" t="s">
        <v>26</v>
      </c>
      <c r="H86" s="2" t="s">
        <v>13</v>
      </c>
      <c r="I86" s="2" t="s">
        <v>14</v>
      </c>
      <c r="J86" s="7">
        <f>+'2015Proj'!J86*'Tuition Calculations'!BG79*(1+'Select Headcount Changes'!U85)</f>
        <v>49501.9067</v>
      </c>
      <c r="K86" s="7">
        <f>+'2015Proj'!K86*'Tuition Calculations'!BM79*(1+'Select Headcount Changes'!U85)</f>
        <v>49501.9067</v>
      </c>
      <c r="L86" s="7">
        <f t="shared" si="41"/>
        <v>1980.076268</v>
      </c>
      <c r="M86" s="7">
        <f>+'2015Proj'!M86*'Tuition Calculations'!BG79*(1+'Select Headcount Changes'!U85)</f>
        <v>0</v>
      </c>
      <c r="N86" s="7">
        <f>+'2015Proj'!N86*'Tuition Calculations'!BM79*(1+'Select Headcount Changes'!U85)</f>
        <v>0</v>
      </c>
      <c r="O86" s="7">
        <f>+'2015Proj'!O86*'Tuition Calculations'!BS79*(1+'Select Headcount Changes'!U85)</f>
        <v>0</v>
      </c>
      <c r="P86" s="7">
        <f t="shared" si="42"/>
        <v>0</v>
      </c>
      <c r="Q86" s="7">
        <f t="shared" si="43"/>
        <v>2376.0915216000003</v>
      </c>
      <c r="R86" s="7">
        <f t="shared" si="44"/>
        <v>45145.738910400003</v>
      </c>
      <c r="T86" s="5">
        <v>0</v>
      </c>
      <c r="U86" s="5">
        <v>1</v>
      </c>
      <c r="V86" s="5">
        <v>0</v>
      </c>
      <c r="W86" s="5">
        <f t="shared" si="17"/>
        <v>0</v>
      </c>
      <c r="X86" s="5">
        <f t="shared" si="17"/>
        <v>45145.738910400003</v>
      </c>
      <c r="Y86" s="5">
        <f t="shared" si="17"/>
        <v>0</v>
      </c>
      <c r="Z86" s="7">
        <f>+'2015Proj'!Z86*'Tuition Calculations'!BY79*(1+'Select Headcount Changes'!U85)</f>
        <v>1529.94480316</v>
      </c>
      <c r="AA86" s="7">
        <f>+'2015Proj'!AA86*'Tuition Calculations'!CE79*(1+'Select Headcount Changes'!U85)</f>
        <v>1529.94480316</v>
      </c>
      <c r="AB86" s="7">
        <f t="shared" si="45"/>
        <v>61.197792126400003</v>
      </c>
      <c r="AC86" s="7">
        <f>+'2015Proj'!AC86*'Tuition Calculations'!BY79*(1+'Select Headcount Changes'!U85)</f>
        <v>0</v>
      </c>
      <c r="AD86" s="7">
        <f>+'2015Proj'!AD86*'Tuition Calculations'!CE79*(1+'Select Headcount Changes'!U85)</f>
        <v>0</v>
      </c>
      <c r="AE86" s="7">
        <f>+'2015Proj'!AE86*'Tuition Calculations'!CK79*(1+'Select Headcount Changes'!U85)</f>
        <v>0</v>
      </c>
      <c r="AF86" s="7">
        <f t="shared" si="46"/>
        <v>0</v>
      </c>
      <c r="AG86" s="7">
        <f t="shared" si="47"/>
        <v>73.437350551680012</v>
      </c>
      <c r="AH86" s="7">
        <f t="shared" si="48"/>
        <v>1395.30966048192</v>
      </c>
      <c r="AJ86" s="5">
        <v>0</v>
      </c>
      <c r="AK86" s="5">
        <v>1</v>
      </c>
      <c r="AL86" s="5">
        <v>0</v>
      </c>
      <c r="AM86" s="5">
        <f t="shared" si="18"/>
        <v>0</v>
      </c>
      <c r="AN86" s="5">
        <f t="shared" si="19"/>
        <v>1395.30966048192</v>
      </c>
      <c r="AO86" s="5">
        <f t="shared" si="20"/>
        <v>0</v>
      </c>
      <c r="AP86" s="5">
        <f t="shared" si="21"/>
        <v>1395.30966048192</v>
      </c>
    </row>
    <row r="87" spans="1:42" ht="18" customHeight="1" x14ac:dyDescent="0.25">
      <c r="A87" s="2" t="s">
        <v>13</v>
      </c>
      <c r="B87" s="2" t="s">
        <v>107</v>
      </c>
      <c r="C87" s="2" t="s">
        <v>21</v>
      </c>
      <c r="D87" s="2" t="s">
        <v>21</v>
      </c>
      <c r="E87" s="2" t="s">
        <v>25</v>
      </c>
      <c r="F87" s="2" t="s">
        <v>19</v>
      </c>
      <c r="G87" s="2" t="s">
        <v>26</v>
      </c>
      <c r="H87" s="2" t="s">
        <v>15</v>
      </c>
      <c r="I87" s="2" t="s">
        <v>16</v>
      </c>
      <c r="J87" s="7">
        <f>+'2015Proj'!J87*'Tuition Calculations'!BG80*(1+'Select Headcount Changes'!U86)</f>
        <v>0</v>
      </c>
      <c r="K87" s="7">
        <f>+'2015Proj'!K87*'Tuition Calculations'!BM80*(1+'Select Headcount Changes'!U86)</f>
        <v>0</v>
      </c>
      <c r="L87" s="7">
        <f t="shared" si="41"/>
        <v>0</v>
      </c>
      <c r="M87" s="7">
        <f>+'2015Proj'!M87*'Tuition Calculations'!BG80*(1+'Select Headcount Changes'!U86)</f>
        <v>0</v>
      </c>
      <c r="N87" s="7">
        <f>+'2015Proj'!N87*'Tuition Calculations'!BM80*(1+'Select Headcount Changes'!U86)</f>
        <v>0</v>
      </c>
      <c r="O87" s="7">
        <f>+'2015Proj'!O87*'Tuition Calculations'!BS80*(1+'Select Headcount Changes'!U86)</f>
        <v>0</v>
      </c>
      <c r="P87" s="7">
        <f t="shared" si="42"/>
        <v>0</v>
      </c>
      <c r="Q87" s="7">
        <f t="shared" si="43"/>
        <v>0</v>
      </c>
      <c r="R87" s="7">
        <f t="shared" si="44"/>
        <v>0</v>
      </c>
      <c r="T87" s="5">
        <v>0</v>
      </c>
      <c r="U87" s="5">
        <v>1</v>
      </c>
      <c r="V87" s="5">
        <v>0</v>
      </c>
      <c r="W87" s="5">
        <f t="shared" si="17"/>
        <v>0</v>
      </c>
      <c r="X87" s="5">
        <f t="shared" si="17"/>
        <v>0</v>
      </c>
      <c r="Y87" s="5">
        <f t="shared" si="17"/>
        <v>0</v>
      </c>
      <c r="Z87" s="7">
        <f>+'2015Proj'!Z87*'Tuition Calculations'!BY80*(1+'Select Headcount Changes'!U86)</f>
        <v>0</v>
      </c>
      <c r="AA87" s="7">
        <f>+'2015Proj'!AA87*'Tuition Calculations'!CE80*(1+'Select Headcount Changes'!U86)</f>
        <v>0</v>
      </c>
      <c r="AB87" s="7">
        <f t="shared" si="45"/>
        <v>0</v>
      </c>
      <c r="AC87" s="7">
        <f>+'2015Proj'!AC87*'Tuition Calculations'!BY80*(1+'Select Headcount Changes'!U86)</f>
        <v>0</v>
      </c>
      <c r="AD87" s="7">
        <f>+'2015Proj'!AD87*'Tuition Calculations'!CE80*(1+'Select Headcount Changes'!U86)</f>
        <v>0</v>
      </c>
      <c r="AE87" s="7">
        <f>+'2015Proj'!AE87*'Tuition Calculations'!CK80*(1+'Select Headcount Changes'!U86)</f>
        <v>0</v>
      </c>
      <c r="AF87" s="7">
        <f t="shared" si="46"/>
        <v>0</v>
      </c>
      <c r="AG87" s="7">
        <f t="shared" si="47"/>
        <v>0</v>
      </c>
      <c r="AH87" s="7">
        <f t="shared" si="48"/>
        <v>0</v>
      </c>
      <c r="AJ87" s="5">
        <v>0</v>
      </c>
      <c r="AK87" s="5">
        <v>1</v>
      </c>
      <c r="AL87" s="5">
        <v>0</v>
      </c>
      <c r="AM87" s="5">
        <f t="shared" si="18"/>
        <v>0</v>
      </c>
      <c r="AN87" s="5">
        <f t="shared" si="19"/>
        <v>0</v>
      </c>
      <c r="AO87" s="5">
        <f t="shared" si="20"/>
        <v>0</v>
      </c>
      <c r="AP87" s="5">
        <f t="shared" si="21"/>
        <v>0</v>
      </c>
    </row>
    <row r="88" spans="1:42" ht="18" customHeight="1" x14ac:dyDescent="0.25">
      <c r="A88" s="2" t="s">
        <v>13</v>
      </c>
      <c r="B88" s="2" t="s">
        <v>107</v>
      </c>
      <c r="C88" s="2" t="s">
        <v>21</v>
      </c>
      <c r="D88" s="2" t="s">
        <v>21</v>
      </c>
      <c r="E88" s="2" t="s">
        <v>25</v>
      </c>
      <c r="F88" s="2" t="s">
        <v>27</v>
      </c>
      <c r="G88" s="2" t="s">
        <v>25</v>
      </c>
      <c r="H88" s="2" t="s">
        <v>13</v>
      </c>
      <c r="I88" s="2" t="s">
        <v>14</v>
      </c>
      <c r="J88" s="7">
        <f>+'2015Proj'!J88*'Tuition Calculations'!BG81*(1+'Select Headcount Changes'!U87)</f>
        <v>0</v>
      </c>
      <c r="K88" s="7">
        <f>+'2015Proj'!K88*'Tuition Calculations'!BM81*(1+'Select Headcount Changes'!U87)</f>
        <v>0</v>
      </c>
      <c r="L88" s="7">
        <f t="shared" si="41"/>
        <v>0</v>
      </c>
      <c r="M88" s="7">
        <f>+'2015Proj'!M88*'Tuition Calculations'!BG81*(1+'Select Headcount Changes'!U87)</f>
        <v>0</v>
      </c>
      <c r="N88" s="7">
        <f>+'2015Proj'!N88*'Tuition Calculations'!BM81*(1+'Select Headcount Changes'!U87)</f>
        <v>0</v>
      </c>
      <c r="O88" s="7">
        <f>+'2015Proj'!O88*'Tuition Calculations'!BS81*(1+'Select Headcount Changes'!U87)</f>
        <v>0</v>
      </c>
      <c r="P88" s="7">
        <f t="shared" si="42"/>
        <v>0</v>
      </c>
      <c r="Q88" s="7">
        <f t="shared" si="43"/>
        <v>0</v>
      </c>
      <c r="R88" s="7">
        <f t="shared" si="44"/>
        <v>0</v>
      </c>
      <c r="T88" s="5">
        <v>0</v>
      </c>
      <c r="U88" s="5">
        <v>1</v>
      </c>
      <c r="V88" s="5">
        <v>0</v>
      </c>
      <c r="W88" s="5">
        <f t="shared" si="17"/>
        <v>0</v>
      </c>
      <c r="X88" s="5">
        <f t="shared" si="17"/>
        <v>0</v>
      </c>
      <c r="Y88" s="5">
        <f t="shared" si="17"/>
        <v>0</v>
      </c>
      <c r="Z88" s="7">
        <f>+'2015Proj'!Z88*'Tuition Calculations'!BY81*(1+'Select Headcount Changes'!U87)</f>
        <v>0</v>
      </c>
      <c r="AA88" s="7">
        <f>+'2015Proj'!AA88*'Tuition Calculations'!CE81*(1+'Select Headcount Changes'!U87)</f>
        <v>0</v>
      </c>
      <c r="AB88" s="7">
        <f t="shared" si="45"/>
        <v>0</v>
      </c>
      <c r="AC88" s="7">
        <f>+'2015Proj'!AC88*'Tuition Calculations'!BY81*(1+'Select Headcount Changes'!U87)</f>
        <v>0</v>
      </c>
      <c r="AD88" s="7">
        <f>+'2015Proj'!AD88*'Tuition Calculations'!CE81*(1+'Select Headcount Changes'!U87)</f>
        <v>0</v>
      </c>
      <c r="AE88" s="7">
        <f>+'2015Proj'!AE88*'Tuition Calculations'!CK81*(1+'Select Headcount Changes'!U87)</f>
        <v>0</v>
      </c>
      <c r="AF88" s="7">
        <f t="shared" si="46"/>
        <v>0</v>
      </c>
      <c r="AG88" s="7">
        <f t="shared" si="47"/>
        <v>0</v>
      </c>
      <c r="AH88" s="7">
        <f t="shared" si="48"/>
        <v>0</v>
      </c>
      <c r="AJ88" s="5">
        <v>0</v>
      </c>
      <c r="AK88" s="5">
        <v>1</v>
      </c>
      <c r="AL88" s="5">
        <v>0</v>
      </c>
      <c r="AM88" s="5">
        <f t="shared" si="18"/>
        <v>0</v>
      </c>
      <c r="AN88" s="5">
        <f t="shared" si="19"/>
        <v>0</v>
      </c>
      <c r="AO88" s="5">
        <f t="shared" si="20"/>
        <v>0</v>
      </c>
      <c r="AP88" s="5">
        <f t="shared" si="21"/>
        <v>0</v>
      </c>
    </row>
    <row r="89" spans="1:42" ht="18" customHeight="1" x14ac:dyDescent="0.25">
      <c r="A89" s="2" t="s">
        <v>13</v>
      </c>
      <c r="B89" s="2" t="s">
        <v>107</v>
      </c>
      <c r="C89" s="2" t="s">
        <v>21</v>
      </c>
      <c r="D89" s="2" t="s">
        <v>21</v>
      </c>
      <c r="E89" s="2" t="s">
        <v>25</v>
      </c>
      <c r="F89" s="2" t="s">
        <v>27</v>
      </c>
      <c r="G89" s="2" t="s">
        <v>25</v>
      </c>
      <c r="H89" s="2" t="s">
        <v>15</v>
      </c>
      <c r="I89" s="2" t="s">
        <v>16</v>
      </c>
      <c r="J89" s="7">
        <f>+'2015Proj'!J89*'Tuition Calculations'!BG82*(1+'Select Headcount Changes'!U88)</f>
        <v>0</v>
      </c>
      <c r="K89" s="7">
        <f>+'2015Proj'!K89*'Tuition Calculations'!BM82*(1+'Select Headcount Changes'!U88)</f>
        <v>0</v>
      </c>
      <c r="L89" s="7">
        <f t="shared" si="41"/>
        <v>0</v>
      </c>
      <c r="M89" s="7">
        <f>+'2015Proj'!M89*'Tuition Calculations'!BG82*(1+'Select Headcount Changes'!U88)</f>
        <v>0</v>
      </c>
      <c r="N89" s="7">
        <f>+'2015Proj'!N89*'Tuition Calculations'!BM82*(1+'Select Headcount Changes'!U88)</f>
        <v>0</v>
      </c>
      <c r="O89" s="7">
        <f>+'2015Proj'!O89*'Tuition Calculations'!BS82*(1+'Select Headcount Changes'!U88)</f>
        <v>0</v>
      </c>
      <c r="P89" s="7">
        <f t="shared" si="42"/>
        <v>0</v>
      </c>
      <c r="Q89" s="7">
        <f t="shared" si="43"/>
        <v>0</v>
      </c>
      <c r="R89" s="7">
        <f t="shared" si="44"/>
        <v>0</v>
      </c>
      <c r="T89" s="5">
        <v>0</v>
      </c>
      <c r="U89" s="5">
        <v>1</v>
      </c>
      <c r="V89" s="5">
        <v>0</v>
      </c>
      <c r="W89" s="5">
        <f t="shared" si="17"/>
        <v>0</v>
      </c>
      <c r="X89" s="5">
        <f t="shared" si="17"/>
        <v>0</v>
      </c>
      <c r="Y89" s="5">
        <f t="shared" si="17"/>
        <v>0</v>
      </c>
      <c r="Z89" s="7">
        <f>+'2015Proj'!Z89*'Tuition Calculations'!BY82*(1+'Select Headcount Changes'!U88)</f>
        <v>0</v>
      </c>
      <c r="AA89" s="7">
        <f>+'2015Proj'!AA89*'Tuition Calculations'!CE82*(1+'Select Headcount Changes'!U88)</f>
        <v>0</v>
      </c>
      <c r="AB89" s="7">
        <f t="shared" si="45"/>
        <v>0</v>
      </c>
      <c r="AC89" s="7">
        <f>+'2015Proj'!AC89*'Tuition Calculations'!BY82*(1+'Select Headcount Changes'!U88)</f>
        <v>0</v>
      </c>
      <c r="AD89" s="7">
        <f>+'2015Proj'!AD89*'Tuition Calculations'!CE82*(1+'Select Headcount Changes'!U88)</f>
        <v>0</v>
      </c>
      <c r="AE89" s="7">
        <f>+'2015Proj'!AE89*'Tuition Calculations'!CK82*(1+'Select Headcount Changes'!U88)</f>
        <v>0</v>
      </c>
      <c r="AF89" s="7">
        <f t="shared" si="46"/>
        <v>0</v>
      </c>
      <c r="AG89" s="7">
        <f t="shared" si="47"/>
        <v>0</v>
      </c>
      <c r="AH89" s="7">
        <f t="shared" si="48"/>
        <v>0</v>
      </c>
      <c r="AJ89" s="5">
        <v>0</v>
      </c>
      <c r="AK89" s="5">
        <v>1</v>
      </c>
      <c r="AL89" s="5">
        <v>0</v>
      </c>
      <c r="AM89" s="5">
        <f t="shared" si="18"/>
        <v>0</v>
      </c>
      <c r="AN89" s="5">
        <f t="shared" si="19"/>
        <v>0</v>
      </c>
      <c r="AO89" s="5">
        <f t="shared" si="20"/>
        <v>0</v>
      </c>
      <c r="AP89" s="5">
        <f t="shared" si="21"/>
        <v>0</v>
      </c>
    </row>
    <row r="90" spans="1:42" ht="18" customHeight="1" x14ac:dyDescent="0.25">
      <c r="A90" s="2" t="s">
        <v>13</v>
      </c>
      <c r="B90" s="2" t="s">
        <v>107</v>
      </c>
      <c r="C90" s="2" t="s">
        <v>22</v>
      </c>
      <c r="D90" s="2" t="s">
        <v>43</v>
      </c>
      <c r="E90" s="2" t="s">
        <v>108</v>
      </c>
      <c r="F90" s="2" t="s">
        <v>32</v>
      </c>
      <c r="G90" s="2" t="s">
        <v>109</v>
      </c>
      <c r="H90" s="2" t="s">
        <v>13</v>
      </c>
      <c r="I90" s="2" t="s">
        <v>14</v>
      </c>
      <c r="J90" s="7">
        <f>+'2015Proj'!J90*'Tuition Calculations'!BG83*(1+'Select Headcount Changes'!U89)</f>
        <v>877086.28061064496</v>
      </c>
      <c r="K90" s="7">
        <f>+'2015Proj'!K90*'Tuition Calculations'!BM83*(1+'Select Headcount Changes'!U89)</f>
        <v>877086.28061064496</v>
      </c>
      <c r="L90" s="7">
        <f t="shared" si="41"/>
        <v>35083.4512244258</v>
      </c>
      <c r="M90" s="7">
        <f>+'2015Proj'!M90*'Tuition Calculations'!BG83*(1+'Select Headcount Changes'!U89)</f>
        <v>0</v>
      </c>
      <c r="N90" s="7">
        <f>+'2015Proj'!N90*'Tuition Calculations'!BM83*(1+'Select Headcount Changes'!U89)</f>
        <v>0</v>
      </c>
      <c r="O90" s="7">
        <f>+'2015Proj'!O90*'Tuition Calculations'!BS83*(1+'Select Headcount Changes'!U89)</f>
        <v>0</v>
      </c>
      <c r="P90" s="7">
        <f t="shared" si="42"/>
        <v>0</v>
      </c>
      <c r="Q90" s="7">
        <f t="shared" si="43"/>
        <v>42100.141469310962</v>
      </c>
      <c r="R90" s="7">
        <f t="shared" si="44"/>
        <v>799902.68791690818</v>
      </c>
      <c r="T90" s="5">
        <v>0</v>
      </c>
      <c r="U90" s="5">
        <v>1</v>
      </c>
      <c r="V90" s="5">
        <v>0</v>
      </c>
      <c r="W90" s="5">
        <f t="shared" si="17"/>
        <v>0</v>
      </c>
      <c r="X90" s="5">
        <f t="shared" si="17"/>
        <v>799902.68791690818</v>
      </c>
      <c r="Y90" s="5">
        <f t="shared" si="17"/>
        <v>0</v>
      </c>
      <c r="Z90" s="7">
        <f>+'2015Proj'!Z90*'Tuition Calculations'!BY83*(1+'Select Headcount Changes'!U89)</f>
        <v>27137.608765486628</v>
      </c>
      <c r="AA90" s="7">
        <f>+'2015Proj'!AA90*'Tuition Calculations'!CE83*(1+'Select Headcount Changes'!U89)</f>
        <v>27137.608765486628</v>
      </c>
      <c r="AB90" s="7">
        <f t="shared" si="45"/>
        <v>1085.5043506194652</v>
      </c>
      <c r="AC90" s="7">
        <f>+'2015Proj'!AC90*'Tuition Calculations'!BY83*(1+'Select Headcount Changes'!U89)</f>
        <v>0</v>
      </c>
      <c r="AD90" s="7">
        <f>+'2015Proj'!AD90*'Tuition Calculations'!CE83*(1+'Select Headcount Changes'!U89)</f>
        <v>0</v>
      </c>
      <c r="AE90" s="7">
        <f>+'2015Proj'!AE90*'Tuition Calculations'!CK83*(1+'Select Headcount Changes'!U89)</f>
        <v>0</v>
      </c>
      <c r="AF90" s="7">
        <f t="shared" si="46"/>
        <v>0</v>
      </c>
      <c r="AG90" s="7">
        <f t="shared" si="47"/>
        <v>1302.6052207433584</v>
      </c>
      <c r="AH90" s="7">
        <f t="shared" si="48"/>
        <v>24749.499194123808</v>
      </c>
      <c r="AJ90" s="5">
        <v>0</v>
      </c>
      <c r="AK90" s="5">
        <v>1</v>
      </c>
      <c r="AL90" s="5">
        <v>0</v>
      </c>
      <c r="AM90" s="5">
        <f t="shared" si="18"/>
        <v>0</v>
      </c>
      <c r="AN90" s="5">
        <f t="shared" si="19"/>
        <v>24749.499194123808</v>
      </c>
      <c r="AO90" s="5">
        <f t="shared" si="20"/>
        <v>0</v>
      </c>
      <c r="AP90" s="5">
        <f t="shared" si="21"/>
        <v>24749.499194123808</v>
      </c>
    </row>
    <row r="91" spans="1:42" ht="18" customHeight="1" x14ac:dyDescent="0.25">
      <c r="A91" s="2" t="s">
        <v>13</v>
      </c>
      <c r="B91" s="2" t="s">
        <v>107</v>
      </c>
      <c r="C91" s="2" t="s">
        <v>22</v>
      </c>
      <c r="D91" s="2" t="s">
        <v>43</v>
      </c>
      <c r="E91" s="2" t="s">
        <v>108</v>
      </c>
      <c r="F91" s="2" t="s">
        <v>32</v>
      </c>
      <c r="G91" s="2" t="s">
        <v>109</v>
      </c>
      <c r="H91" s="2" t="s">
        <v>15</v>
      </c>
      <c r="I91" s="2" t="s">
        <v>16</v>
      </c>
      <c r="J91" s="7">
        <f>+'2015Proj'!J91*'Tuition Calculations'!BG84*(1+'Select Headcount Changes'!U90)</f>
        <v>9861.8370300000006</v>
      </c>
      <c r="K91" s="7">
        <f>+'2015Proj'!K91*'Tuition Calculations'!BM84*(1+'Select Headcount Changes'!U90)</f>
        <v>5552.5831719999996</v>
      </c>
      <c r="L91" s="7">
        <f t="shared" si="41"/>
        <v>222.10332688</v>
      </c>
      <c r="M91" s="7">
        <f>+'2015Proj'!M91*'Tuition Calculations'!BG84*(1+'Select Headcount Changes'!U90)</f>
        <v>0</v>
      </c>
      <c r="N91" s="7">
        <f>+'2015Proj'!N91*'Tuition Calculations'!BM84*(1+'Select Headcount Changes'!U90)</f>
        <v>0</v>
      </c>
      <c r="O91" s="7">
        <f>+'2015Proj'!O91*'Tuition Calculations'!BS84*(1+'Select Headcount Changes'!U90)</f>
        <v>0</v>
      </c>
      <c r="P91" s="7">
        <f t="shared" si="42"/>
        <v>0</v>
      </c>
      <c r="Q91" s="7">
        <f t="shared" si="43"/>
        <v>481.98668515600002</v>
      </c>
      <c r="R91" s="7">
        <f t="shared" si="44"/>
        <v>9157.7470179640004</v>
      </c>
      <c r="T91" s="5">
        <v>0</v>
      </c>
      <c r="U91" s="5">
        <v>1</v>
      </c>
      <c r="V91" s="5">
        <v>0</v>
      </c>
      <c r="W91" s="5">
        <f t="shared" si="17"/>
        <v>0</v>
      </c>
      <c r="X91" s="5">
        <f t="shared" si="17"/>
        <v>9157.7470179640004</v>
      </c>
      <c r="Y91" s="5">
        <f t="shared" si="17"/>
        <v>0</v>
      </c>
      <c r="Z91" s="7">
        <f>+'2015Proj'!Z91*'Tuition Calculations'!BY84*(1+'Select Headcount Changes'!U90)</f>
        <v>357.91145</v>
      </c>
      <c r="AA91" s="7">
        <f>+'2015Proj'!AA91*'Tuition Calculations'!CE84*(1+'Select Headcount Changes'!U90)</f>
        <v>171.797496</v>
      </c>
      <c r="AB91" s="7">
        <f t="shared" si="45"/>
        <v>6.8718998400000002</v>
      </c>
      <c r="AC91" s="7">
        <f>+'2015Proj'!AC91*'Tuition Calculations'!BY84*(1+'Select Headcount Changes'!U90)</f>
        <v>0</v>
      </c>
      <c r="AD91" s="7">
        <f>+'2015Proj'!AD91*'Tuition Calculations'!CE84*(1+'Select Headcount Changes'!U90)</f>
        <v>0</v>
      </c>
      <c r="AE91" s="7">
        <f>+'2015Proj'!AE91*'Tuition Calculations'!CK84*(1+'Select Headcount Changes'!U90)</f>
        <v>0</v>
      </c>
      <c r="AF91" s="7">
        <f t="shared" si="46"/>
        <v>0</v>
      </c>
      <c r="AG91" s="7">
        <f t="shared" si="47"/>
        <v>17.551977508</v>
      </c>
      <c r="AH91" s="7">
        <f t="shared" si="48"/>
        <v>333.48757265199998</v>
      </c>
      <c r="AJ91" s="5">
        <v>0</v>
      </c>
      <c r="AK91" s="5">
        <v>1</v>
      </c>
      <c r="AL91" s="5">
        <v>0</v>
      </c>
      <c r="AM91" s="5">
        <f t="shared" si="18"/>
        <v>0</v>
      </c>
      <c r="AN91" s="5">
        <f t="shared" si="19"/>
        <v>333.48757265199998</v>
      </c>
      <c r="AO91" s="5">
        <f t="shared" si="20"/>
        <v>0</v>
      </c>
      <c r="AP91" s="5">
        <f t="shared" si="21"/>
        <v>333.48757265199998</v>
      </c>
    </row>
    <row r="92" spans="1:42" ht="18" customHeight="1" x14ac:dyDescent="0.25">
      <c r="A92" s="2" t="s">
        <v>13</v>
      </c>
      <c r="B92" s="2" t="s">
        <v>107</v>
      </c>
      <c r="C92" s="2" t="s">
        <v>27</v>
      </c>
      <c r="D92" s="2" t="s">
        <v>27</v>
      </c>
      <c r="E92" s="2" t="s">
        <v>69</v>
      </c>
      <c r="F92" s="2" t="s">
        <v>28</v>
      </c>
      <c r="G92" s="2" t="s">
        <v>70</v>
      </c>
      <c r="H92" s="2" t="s">
        <v>13</v>
      </c>
      <c r="I92" s="2" t="s">
        <v>14</v>
      </c>
      <c r="J92" s="7">
        <f>+'2015Proj'!J92*'Tuition Calculations'!BG85*(1+'Select Headcount Changes'!U91)</f>
        <v>1410140.4402291211</v>
      </c>
      <c r="K92" s="7">
        <f>+'2015Proj'!K92*'Tuition Calculations'!BM85*(1+'Select Headcount Changes'!U91)</f>
        <v>1410140.4402291211</v>
      </c>
      <c r="L92" s="7">
        <f t="shared" si="41"/>
        <v>56405.617609164845</v>
      </c>
      <c r="M92" s="7">
        <f>+'2015Proj'!M92*'Tuition Calculations'!BG85*(1+'Select Headcount Changes'!U91)</f>
        <v>0</v>
      </c>
      <c r="N92" s="7">
        <f>+'2015Proj'!N92*'Tuition Calculations'!BM85*(1+'Select Headcount Changes'!U91)</f>
        <v>13279.383137639288</v>
      </c>
      <c r="O92" s="7">
        <f>+'2015Proj'!O92*'Tuition Calculations'!BS85*(1+'Select Headcount Changes'!U91)</f>
        <v>0</v>
      </c>
      <c r="P92" s="7">
        <f t="shared" si="42"/>
        <v>13279.383137639288</v>
      </c>
      <c r="Q92" s="7">
        <f t="shared" si="43"/>
        <v>67022.771974115851</v>
      </c>
      <c r="R92" s="7">
        <f t="shared" si="44"/>
        <v>1273432.667508201</v>
      </c>
      <c r="T92" s="5">
        <v>0</v>
      </c>
      <c r="U92" s="5">
        <v>1</v>
      </c>
      <c r="V92" s="5">
        <v>0</v>
      </c>
      <c r="W92" s="5">
        <f t="shared" si="17"/>
        <v>0</v>
      </c>
      <c r="X92" s="5">
        <f t="shared" si="17"/>
        <v>1273432.667508201</v>
      </c>
      <c r="Y92" s="5">
        <f t="shared" si="17"/>
        <v>0</v>
      </c>
      <c r="Z92" s="7">
        <f>+'2015Proj'!Z92*'Tuition Calculations'!BY85*(1+'Select Headcount Changes'!U91)</f>
        <v>43598.42398874498</v>
      </c>
      <c r="AA92" s="7">
        <f>+'2015Proj'!AA92*'Tuition Calculations'!CE85*(1+'Select Headcount Changes'!U91)</f>
        <v>43598.42398874498</v>
      </c>
      <c r="AB92" s="7">
        <f t="shared" si="45"/>
        <v>1743.9369595497992</v>
      </c>
      <c r="AC92" s="7">
        <f>+'2015Proj'!AC92*'Tuition Calculations'!BY85*(1+'Select Headcount Changes'!U91)</f>
        <v>0</v>
      </c>
      <c r="AD92" s="7">
        <f>+'2015Proj'!AD92*'Tuition Calculations'!CE85*(1+'Select Headcount Changes'!U91)</f>
        <v>410.56916327392946</v>
      </c>
      <c r="AE92" s="7">
        <f>+'2015Proj'!AE92*'Tuition Calculations'!CK85*(1+'Select Headcount Changes'!U91)</f>
        <v>0</v>
      </c>
      <c r="AF92" s="7">
        <f t="shared" si="46"/>
        <v>410.56916327392946</v>
      </c>
      <c r="AG92" s="7">
        <f t="shared" si="47"/>
        <v>2072.1958932960624</v>
      </c>
      <c r="AH92" s="7">
        <f t="shared" si="48"/>
        <v>39371.721972625186</v>
      </c>
      <c r="AJ92" s="5">
        <v>0</v>
      </c>
      <c r="AK92" s="5">
        <v>1</v>
      </c>
      <c r="AL92" s="5">
        <v>0</v>
      </c>
      <c r="AM92" s="5">
        <f t="shared" si="18"/>
        <v>0</v>
      </c>
      <c r="AN92" s="5">
        <f t="shared" si="19"/>
        <v>39371.721972625186</v>
      </c>
      <c r="AO92" s="5">
        <f t="shared" si="20"/>
        <v>0</v>
      </c>
      <c r="AP92" s="5">
        <f t="shared" si="21"/>
        <v>39371.721972625186</v>
      </c>
    </row>
    <row r="93" spans="1:42" ht="18" customHeight="1" x14ac:dyDescent="0.25">
      <c r="A93" s="2" t="s">
        <v>13</v>
      </c>
      <c r="B93" s="2" t="s">
        <v>107</v>
      </c>
      <c r="C93" s="2" t="s">
        <v>27</v>
      </c>
      <c r="D93" s="2" t="s">
        <v>27</v>
      </c>
      <c r="E93" s="2" t="s">
        <v>69</v>
      </c>
      <c r="F93" s="2" t="s">
        <v>28</v>
      </c>
      <c r="G93" s="2" t="s">
        <v>70</v>
      </c>
      <c r="H93" s="2" t="s">
        <v>15</v>
      </c>
      <c r="I93" s="2" t="s">
        <v>16</v>
      </c>
      <c r="J93" s="7">
        <f>+'2015Proj'!J93*'Tuition Calculations'!BG86*(1+'Select Headcount Changes'!U92)</f>
        <v>62024.435540403116</v>
      </c>
      <c r="K93" s="7">
        <f>+'2015Proj'!K93*'Tuition Calculations'!BM86*(1+'Select Headcount Changes'!U92)</f>
        <v>49724.362432000002</v>
      </c>
      <c r="L93" s="7">
        <f t="shared" si="41"/>
        <v>1988.9744972800002</v>
      </c>
      <c r="M93" s="7">
        <f>+'2015Proj'!M93*'Tuition Calculations'!BG86*(1+'Select Headcount Changes'!U92)</f>
        <v>0</v>
      </c>
      <c r="N93" s="7">
        <f>+'2015Proj'!N93*'Tuition Calculations'!BM86*(1+'Select Headcount Changes'!U92)</f>
        <v>0</v>
      </c>
      <c r="O93" s="7">
        <f>+'2015Proj'!O93*'Tuition Calculations'!BS86*(1+'Select Headcount Changes'!U92)</f>
        <v>0</v>
      </c>
      <c r="P93" s="7">
        <f t="shared" si="42"/>
        <v>0</v>
      </c>
      <c r="Q93" s="7">
        <f t="shared" si="43"/>
        <v>3001.7730521561557</v>
      </c>
      <c r="R93" s="7">
        <f t="shared" si="44"/>
        <v>57033.687990966959</v>
      </c>
      <c r="T93" s="5">
        <v>0</v>
      </c>
      <c r="U93" s="5">
        <v>1</v>
      </c>
      <c r="V93" s="5">
        <v>0</v>
      </c>
      <c r="W93" s="5">
        <f t="shared" si="17"/>
        <v>0</v>
      </c>
      <c r="X93" s="5">
        <f t="shared" si="17"/>
        <v>57033.687990966959</v>
      </c>
      <c r="Y93" s="5">
        <f t="shared" si="17"/>
        <v>0</v>
      </c>
      <c r="Z93" s="7">
        <f>+'2015Proj'!Z93*'Tuition Calculations'!BY86*(1+'Select Headcount Changes'!U92)</f>
        <v>2249.9186322681453</v>
      </c>
      <c r="AA93" s="7">
        <f>+'2015Proj'!AA93*'Tuition Calculations'!CE86*(1+'Select Headcount Changes'!U92)</f>
        <v>1537.367336</v>
      </c>
      <c r="AB93" s="7">
        <f t="shared" si="45"/>
        <v>61.494693439999999</v>
      </c>
      <c r="AC93" s="7">
        <f>+'2015Proj'!AC93*'Tuition Calculations'!BY86*(1+'Select Headcount Changes'!U92)</f>
        <v>0</v>
      </c>
      <c r="AD93" s="7">
        <f>+'2015Proj'!AD93*'Tuition Calculations'!CE86*(1+'Select Headcount Changes'!U92)</f>
        <v>0</v>
      </c>
      <c r="AE93" s="7">
        <f>+'2015Proj'!AE93*'Tuition Calculations'!CK86*(1+'Select Headcount Changes'!U92)</f>
        <v>0</v>
      </c>
      <c r="AF93" s="7">
        <f t="shared" si="46"/>
        <v>0</v>
      </c>
      <c r="AG93" s="7">
        <f t="shared" si="47"/>
        <v>109.42119694140727</v>
      </c>
      <c r="AH93" s="7">
        <f t="shared" si="48"/>
        <v>2079.002741886738</v>
      </c>
      <c r="AJ93" s="5">
        <v>0</v>
      </c>
      <c r="AK93" s="5">
        <v>1</v>
      </c>
      <c r="AL93" s="5">
        <v>0</v>
      </c>
      <c r="AM93" s="5">
        <f t="shared" si="18"/>
        <v>0</v>
      </c>
      <c r="AN93" s="5">
        <f t="shared" si="19"/>
        <v>2079.002741886738</v>
      </c>
      <c r="AO93" s="5">
        <f t="shared" si="20"/>
        <v>0</v>
      </c>
      <c r="AP93" s="5">
        <f t="shared" si="21"/>
        <v>2079.002741886738</v>
      </c>
    </row>
    <row r="94" spans="1:42" ht="18" customHeight="1" x14ac:dyDescent="0.25">
      <c r="A94" s="2" t="s">
        <v>13</v>
      </c>
      <c r="B94" s="2" t="s">
        <v>107</v>
      </c>
      <c r="C94" s="2" t="s">
        <v>27</v>
      </c>
      <c r="D94" s="2" t="s">
        <v>27</v>
      </c>
      <c r="E94" s="2" t="s">
        <v>69</v>
      </c>
      <c r="F94" s="2" t="s">
        <v>43</v>
      </c>
      <c r="G94" s="2" t="s">
        <v>71</v>
      </c>
      <c r="H94" s="2" t="s">
        <v>13</v>
      </c>
      <c r="I94" s="2" t="s">
        <v>14</v>
      </c>
      <c r="J94" s="7">
        <f>+'2015Proj'!J94*'Tuition Calculations'!BG87*(1+'Select Headcount Changes'!U93)</f>
        <v>1439713.9495336779</v>
      </c>
      <c r="K94" s="7">
        <f>+'2015Proj'!K94*'Tuition Calculations'!BM87*(1+'Select Headcount Changes'!U93)</f>
        <v>1439713.9495336779</v>
      </c>
      <c r="L94" s="7">
        <f t="shared" si="41"/>
        <v>57588.557981347119</v>
      </c>
      <c r="M94" s="7">
        <f>+'2015Proj'!M94*'Tuition Calculations'!BG87*(1+'Select Headcount Changes'!U93)</f>
        <v>0</v>
      </c>
      <c r="N94" s="7">
        <f>+'2015Proj'!N94*'Tuition Calculations'!BM87*(1+'Select Headcount Changes'!U93)</f>
        <v>39507.871103079131</v>
      </c>
      <c r="O94" s="7">
        <f>+'2015Proj'!O94*'Tuition Calculations'!BS87*(1+'Select Headcount Changes'!U93)</f>
        <v>0</v>
      </c>
      <c r="P94" s="7">
        <f t="shared" si="42"/>
        <v>39507.871103079131</v>
      </c>
      <c r="Q94" s="7">
        <f t="shared" si="43"/>
        <v>67130.876022462588</v>
      </c>
      <c r="R94" s="7">
        <f t="shared" si="44"/>
        <v>1275486.6444267891</v>
      </c>
      <c r="T94" s="5">
        <v>0</v>
      </c>
      <c r="U94" s="5">
        <v>1</v>
      </c>
      <c r="V94" s="5">
        <v>0</v>
      </c>
      <c r="W94" s="5">
        <f t="shared" si="17"/>
        <v>0</v>
      </c>
      <c r="X94" s="5">
        <f t="shared" si="17"/>
        <v>1275486.6444267891</v>
      </c>
      <c r="Y94" s="5">
        <f t="shared" si="17"/>
        <v>0</v>
      </c>
      <c r="Z94" s="7">
        <f>+'2015Proj'!Z94*'Tuition Calculations'!BY87*(1+'Select Headcount Changes'!U93)</f>
        <v>44427.534149492138</v>
      </c>
      <c r="AA94" s="7">
        <f>+'2015Proj'!AA94*'Tuition Calculations'!CE87*(1+'Select Headcount Changes'!U93)</f>
        <v>44427.534149492138</v>
      </c>
      <c r="AB94" s="7">
        <f t="shared" si="45"/>
        <v>1777.1013659796856</v>
      </c>
      <c r="AC94" s="7">
        <f>+'2015Proj'!AC94*'Tuition Calculations'!BY87*(1+'Select Headcount Changes'!U93)</f>
        <v>0</v>
      </c>
      <c r="AD94" s="7">
        <f>+'2015Proj'!AD94*'Tuition Calculations'!CE87*(1+'Select Headcount Changes'!U93)</f>
        <v>1221.3464520512039</v>
      </c>
      <c r="AE94" s="7">
        <f>+'2015Proj'!AE94*'Tuition Calculations'!CK87*(1+'Select Headcount Changes'!U93)</f>
        <v>0</v>
      </c>
      <c r="AF94" s="7">
        <f t="shared" si="46"/>
        <v>1221.3464520512039</v>
      </c>
      <c r="AG94" s="7">
        <f t="shared" si="47"/>
        <v>2071.4543165730624</v>
      </c>
      <c r="AH94" s="7">
        <f t="shared" si="48"/>
        <v>39357.632014888179</v>
      </c>
      <c r="AJ94" s="5">
        <v>0</v>
      </c>
      <c r="AK94" s="5">
        <v>1</v>
      </c>
      <c r="AL94" s="5">
        <v>0</v>
      </c>
      <c r="AM94" s="5">
        <f t="shared" si="18"/>
        <v>0</v>
      </c>
      <c r="AN94" s="5">
        <f t="shared" si="19"/>
        <v>39357.632014888179</v>
      </c>
      <c r="AO94" s="5">
        <f t="shared" si="20"/>
        <v>0</v>
      </c>
      <c r="AP94" s="5">
        <f t="shared" si="21"/>
        <v>39357.632014888179</v>
      </c>
    </row>
    <row r="95" spans="1:42" ht="18" customHeight="1" x14ac:dyDescent="0.25">
      <c r="A95" s="2" t="s">
        <v>13</v>
      </c>
      <c r="B95" s="2" t="s">
        <v>107</v>
      </c>
      <c r="C95" s="2" t="s">
        <v>27</v>
      </c>
      <c r="D95" s="2" t="s">
        <v>27</v>
      </c>
      <c r="E95" s="2" t="s">
        <v>69</v>
      </c>
      <c r="F95" s="2" t="s">
        <v>43</v>
      </c>
      <c r="G95" s="2" t="s">
        <v>71</v>
      </c>
      <c r="H95" s="2" t="s">
        <v>15</v>
      </c>
      <c r="I95" s="2" t="s">
        <v>16</v>
      </c>
      <c r="J95" s="7">
        <f>+'2015Proj'!J95*'Tuition Calculations'!BG88*(1+'Select Headcount Changes'!U94)</f>
        <v>124046.60224000001</v>
      </c>
      <c r="K95" s="7">
        <f>+'2015Proj'!K95*'Tuition Calculations'!BM88*(1+'Select Headcount Changes'!U94)</f>
        <v>98461.990528000009</v>
      </c>
      <c r="L95" s="7">
        <f t="shared" si="41"/>
        <v>3938.4796211200005</v>
      </c>
      <c r="M95" s="7">
        <f>+'2015Proj'!M95*'Tuition Calculations'!BG88*(1+'Select Headcount Changes'!U94)</f>
        <v>0</v>
      </c>
      <c r="N95" s="7">
        <f>+'2015Proj'!N95*'Tuition Calculations'!BM88*(1+'Select Headcount Changes'!U94)</f>
        <v>0</v>
      </c>
      <c r="O95" s="7">
        <f>+'2015Proj'!O95*'Tuition Calculations'!BS88*(1+'Select Headcount Changes'!U94)</f>
        <v>0</v>
      </c>
      <c r="P95" s="7">
        <f t="shared" si="42"/>
        <v>0</v>
      </c>
      <c r="Q95" s="7">
        <f t="shared" si="43"/>
        <v>6005.4061309440003</v>
      </c>
      <c r="R95" s="7">
        <f t="shared" si="44"/>
        <v>114102.71648793601</v>
      </c>
      <c r="T95" s="5">
        <v>0</v>
      </c>
      <c r="U95" s="5">
        <v>1</v>
      </c>
      <c r="V95" s="5">
        <v>0</v>
      </c>
      <c r="W95" s="5">
        <f t="shared" si="17"/>
        <v>0</v>
      </c>
      <c r="X95" s="5">
        <f t="shared" si="17"/>
        <v>114102.71648793601</v>
      </c>
      <c r="Y95" s="5">
        <f t="shared" si="17"/>
        <v>0</v>
      </c>
      <c r="Z95" s="7">
        <f>+'2015Proj'!Z95*'Tuition Calculations'!BY88*(1+'Select Headcount Changes'!U94)</f>
        <v>4497.5703440000007</v>
      </c>
      <c r="AA95" s="7">
        <f>+'2015Proj'!AA95*'Tuition Calculations'!CE88*(1+'Select Headcount Changes'!U94)</f>
        <v>3043.8992240000002</v>
      </c>
      <c r="AB95" s="7">
        <f t="shared" si="45"/>
        <v>121.75596896000002</v>
      </c>
      <c r="AC95" s="7">
        <f>+'2015Proj'!AC95*'Tuition Calculations'!BY88*(1+'Select Headcount Changes'!U94)</f>
        <v>0</v>
      </c>
      <c r="AD95" s="7">
        <f>+'2015Proj'!AD95*'Tuition Calculations'!CE88*(1+'Select Headcount Changes'!U94)</f>
        <v>0</v>
      </c>
      <c r="AE95" s="7">
        <f>+'2015Proj'!AE95*'Tuition Calculations'!CK88*(1+'Select Headcount Changes'!U94)</f>
        <v>0</v>
      </c>
      <c r="AF95" s="7">
        <f t="shared" si="46"/>
        <v>0</v>
      </c>
      <c r="AG95" s="7">
        <f t="shared" si="47"/>
        <v>218.79071875200003</v>
      </c>
      <c r="AH95" s="7">
        <f t="shared" si="48"/>
        <v>4157.023656288</v>
      </c>
      <c r="AJ95" s="5">
        <v>0</v>
      </c>
      <c r="AK95" s="5">
        <v>1</v>
      </c>
      <c r="AL95" s="5">
        <v>0</v>
      </c>
      <c r="AM95" s="5">
        <f t="shared" si="18"/>
        <v>0</v>
      </c>
      <c r="AN95" s="5">
        <f t="shared" si="19"/>
        <v>4157.023656288</v>
      </c>
      <c r="AO95" s="5">
        <f t="shared" si="20"/>
        <v>0</v>
      </c>
      <c r="AP95" s="5">
        <f t="shared" si="21"/>
        <v>4157.023656288</v>
      </c>
    </row>
    <row r="96" spans="1:42" ht="18" customHeight="1" x14ac:dyDescent="0.25">
      <c r="A96" s="2"/>
      <c r="B96" s="2"/>
      <c r="C96" s="2"/>
      <c r="D96" s="2"/>
      <c r="E96" s="2"/>
      <c r="F96" s="2"/>
      <c r="G96" s="2"/>
      <c r="H96" s="2"/>
      <c r="I96" s="2"/>
      <c r="T96" s="5"/>
      <c r="U96" s="5"/>
      <c r="V96" s="5"/>
      <c r="W96" s="5"/>
      <c r="X96" s="5"/>
      <c r="Y96" s="5"/>
      <c r="Z96" s="7"/>
      <c r="AA96" s="7"/>
      <c r="AB96" s="7"/>
      <c r="AC96" s="7"/>
      <c r="AD96" s="7"/>
      <c r="AE96" s="7"/>
      <c r="AF96" s="7"/>
      <c r="AG96" s="7"/>
      <c r="AH96" s="7"/>
      <c r="AJ96" s="5"/>
      <c r="AK96" s="5"/>
      <c r="AL96" s="5"/>
      <c r="AM96" s="5"/>
      <c r="AN96" s="5"/>
      <c r="AO96" s="5"/>
      <c r="AP96" s="5"/>
    </row>
    <row r="97" spans="1:42" ht="18" customHeight="1" x14ac:dyDescent="0.25">
      <c r="A97" s="2"/>
      <c r="B97" s="2"/>
      <c r="C97" s="2"/>
      <c r="D97" s="2"/>
      <c r="E97" s="2"/>
      <c r="F97" s="2"/>
      <c r="G97" s="39" t="s">
        <v>186</v>
      </c>
      <c r="H97" s="2"/>
      <c r="I97" s="39" t="s">
        <v>195</v>
      </c>
      <c r="J97" s="5">
        <f>+J78+J80</f>
        <v>45727043.207668975</v>
      </c>
      <c r="K97" s="5">
        <f t="shared" ref="K97:R98" si="49">+K78+K80</f>
        <v>45727043.207668975</v>
      </c>
      <c r="L97" s="5">
        <f t="shared" si="49"/>
        <v>1829081.7283067591</v>
      </c>
      <c r="M97" s="5">
        <f t="shared" si="49"/>
        <v>0</v>
      </c>
      <c r="N97" s="5">
        <f t="shared" si="49"/>
        <v>375643.50840267638</v>
      </c>
      <c r="O97" s="5">
        <f t="shared" si="49"/>
        <v>0</v>
      </c>
      <c r="P97" s="5">
        <f t="shared" si="49"/>
        <v>375643.50840267638</v>
      </c>
      <c r="Q97" s="5">
        <f t="shared" si="49"/>
        <v>2176115.8985479772</v>
      </c>
      <c r="R97" s="5">
        <f t="shared" si="49"/>
        <v>41346202.07241156</v>
      </c>
      <c r="S97" s="5"/>
      <c r="T97" s="5"/>
      <c r="U97" s="5"/>
      <c r="V97" s="5"/>
      <c r="W97" s="5"/>
      <c r="X97" s="5"/>
      <c r="Y97" s="5"/>
      <c r="Z97" s="5">
        <f>+Z78+Z80</f>
        <v>2394785.4044239121</v>
      </c>
      <c r="AA97" s="5">
        <f t="shared" ref="AA97:AH98" si="50">+AA78+AA80</f>
        <v>2394785.4044239121</v>
      </c>
      <c r="AB97" s="5">
        <f t="shared" si="50"/>
        <v>95791.416176956482</v>
      </c>
      <c r="AC97" s="5">
        <f t="shared" si="50"/>
        <v>0</v>
      </c>
      <c r="AD97" s="5">
        <f t="shared" si="50"/>
        <v>19652.215907276022</v>
      </c>
      <c r="AE97" s="5">
        <f t="shared" si="50"/>
        <v>0</v>
      </c>
      <c r="AF97" s="5">
        <f t="shared" si="50"/>
        <v>19652.215907276022</v>
      </c>
      <c r="AG97" s="5">
        <f t="shared" si="50"/>
        <v>113967.08861698401</v>
      </c>
      <c r="AH97" s="5">
        <f t="shared" si="50"/>
        <v>2165374.6837226958</v>
      </c>
      <c r="AJ97" s="5"/>
      <c r="AK97" s="5"/>
      <c r="AL97" s="5"/>
      <c r="AM97" s="5"/>
      <c r="AN97" s="5"/>
      <c r="AO97" s="5"/>
      <c r="AP97" s="11"/>
    </row>
    <row r="98" spans="1:42" ht="18" customHeight="1" x14ac:dyDescent="0.25">
      <c r="A98" s="2"/>
      <c r="B98" s="2"/>
      <c r="C98" s="2"/>
      <c r="D98" s="2"/>
      <c r="E98" s="2"/>
      <c r="F98" s="2"/>
      <c r="G98" s="39" t="s">
        <v>186</v>
      </c>
      <c r="H98" s="2"/>
      <c r="I98" s="39" t="s">
        <v>196</v>
      </c>
      <c r="J98" s="5">
        <f>+J79+J81</f>
        <v>12813224.684978273</v>
      </c>
      <c r="K98" s="5">
        <f t="shared" si="49"/>
        <v>4532843.4879088821</v>
      </c>
      <c r="L98" s="5">
        <f t="shared" si="49"/>
        <v>181313.7395163553</v>
      </c>
      <c r="M98" s="5">
        <f t="shared" si="49"/>
        <v>0</v>
      </c>
      <c r="N98" s="5">
        <f t="shared" si="49"/>
        <v>2105.4064307753183</v>
      </c>
      <c r="O98" s="5">
        <f t="shared" si="49"/>
        <v>0</v>
      </c>
      <c r="P98" s="5">
        <f t="shared" si="49"/>
        <v>2105.4064307753183</v>
      </c>
      <c r="Q98" s="5">
        <f t="shared" si="49"/>
        <v>631490.27695155703</v>
      </c>
      <c r="R98" s="5">
        <f t="shared" si="49"/>
        <v>11998315.262079583</v>
      </c>
      <c r="S98" s="5"/>
      <c r="T98" s="5"/>
      <c r="U98" s="5"/>
      <c r="V98" s="5"/>
      <c r="W98" s="5"/>
      <c r="X98" s="5"/>
      <c r="Y98" s="5"/>
      <c r="Z98" s="5">
        <f>+Z79+Z81</f>
        <v>597676.74710649322</v>
      </c>
      <c r="AA98" s="5">
        <f t="shared" si="50"/>
        <v>235994.01284876055</v>
      </c>
      <c r="AB98" s="5">
        <f t="shared" si="50"/>
        <v>9439.760513950423</v>
      </c>
      <c r="AC98" s="5">
        <f t="shared" si="50"/>
        <v>0</v>
      </c>
      <c r="AD98" s="5">
        <f t="shared" si="50"/>
        <v>111.1428102491809</v>
      </c>
      <c r="AE98" s="5">
        <f t="shared" si="50"/>
        <v>0</v>
      </c>
      <c r="AF98" s="5">
        <f t="shared" si="50"/>
        <v>111.1428102491809</v>
      </c>
      <c r="AG98" s="5">
        <f t="shared" si="50"/>
        <v>29406.292189114676</v>
      </c>
      <c r="AH98" s="5">
        <f t="shared" si="50"/>
        <v>558719.55159317877</v>
      </c>
      <c r="AJ98" s="5"/>
      <c r="AK98" s="5"/>
      <c r="AL98" s="5"/>
      <c r="AM98" s="5"/>
      <c r="AN98" s="5"/>
      <c r="AO98" s="5"/>
      <c r="AP98" s="11"/>
    </row>
    <row r="99" spans="1:42" ht="18" customHeight="1" x14ac:dyDescent="0.25">
      <c r="A99" s="2"/>
      <c r="B99" s="2"/>
      <c r="C99" s="2"/>
      <c r="D99" s="2"/>
      <c r="E99" s="2"/>
      <c r="F99" s="2"/>
      <c r="G99" s="39" t="s">
        <v>197</v>
      </c>
      <c r="H99" s="2"/>
      <c r="I99" s="39" t="s">
        <v>195</v>
      </c>
      <c r="J99" s="5">
        <f>+J82+J84+J86+J88+J90+J92+J94</f>
        <v>5974279.6874892088</v>
      </c>
      <c r="K99" s="5">
        <f t="shared" ref="K99:R100" si="51">+K82+K84+K86+K88+K90+K92+K94</f>
        <v>5974279.6874892088</v>
      </c>
      <c r="L99" s="5">
        <f t="shared" si="51"/>
        <v>238971.18749956839</v>
      </c>
      <c r="M99" s="5">
        <f t="shared" si="51"/>
        <v>0</v>
      </c>
      <c r="N99" s="5">
        <f t="shared" si="51"/>
        <v>106520.95857167141</v>
      </c>
      <c r="O99" s="5">
        <f t="shared" si="51"/>
        <v>0</v>
      </c>
      <c r="P99" s="5">
        <f t="shared" si="51"/>
        <v>106520.95857167141</v>
      </c>
      <c r="Q99" s="5">
        <f t="shared" si="51"/>
        <v>281439.37707089854</v>
      </c>
      <c r="R99" s="5">
        <f t="shared" si="51"/>
        <v>5347348.1643470712</v>
      </c>
      <c r="S99" s="5"/>
      <c r="T99" s="5"/>
      <c r="U99" s="5"/>
      <c r="V99" s="5"/>
      <c r="W99" s="5"/>
      <c r="X99" s="5"/>
      <c r="Y99" s="5"/>
      <c r="Z99" s="5">
        <f>+Z82+Z84+Z86+Z88+Z90+Z92+Z94</f>
        <v>184657.02867604131</v>
      </c>
      <c r="AA99" s="5">
        <f t="shared" ref="AA99:AH100" si="52">+AA82+AA84+AA86+AA88+AA90+AA92+AA94</f>
        <v>184657.02867604131</v>
      </c>
      <c r="AB99" s="5">
        <f t="shared" si="52"/>
        <v>7386.2811470416536</v>
      </c>
      <c r="AC99" s="5">
        <f t="shared" si="52"/>
        <v>0</v>
      </c>
      <c r="AD99" s="5">
        <f t="shared" si="52"/>
        <v>2569.4582886469525</v>
      </c>
      <c r="AE99" s="5">
        <f t="shared" si="52"/>
        <v>0</v>
      </c>
      <c r="AF99" s="5">
        <f t="shared" si="52"/>
        <v>2569.4582886469525</v>
      </c>
      <c r="AG99" s="5">
        <f t="shared" si="52"/>
        <v>8735.0644620176372</v>
      </c>
      <c r="AH99" s="5">
        <f t="shared" si="52"/>
        <v>165966.22477833508</v>
      </c>
      <c r="AJ99" s="5"/>
      <c r="AK99" s="5"/>
      <c r="AL99" s="5"/>
      <c r="AM99" s="5"/>
      <c r="AN99" s="5"/>
      <c r="AO99" s="5"/>
      <c r="AP99" s="11"/>
    </row>
    <row r="100" spans="1:42" ht="18" customHeight="1" x14ac:dyDescent="0.25">
      <c r="A100" s="2"/>
      <c r="B100" s="2"/>
      <c r="C100" s="2"/>
      <c r="D100" s="2"/>
      <c r="E100" s="2"/>
      <c r="F100" s="2"/>
      <c r="G100" s="39" t="s">
        <v>197</v>
      </c>
      <c r="H100" s="2"/>
      <c r="I100" s="39" t="s">
        <v>196</v>
      </c>
      <c r="J100" s="5">
        <f>+J83+J85+J87+J89+J91+J93+J95</f>
        <v>555584.40592135163</v>
      </c>
      <c r="K100" s="5">
        <f t="shared" si="51"/>
        <v>355700.28853627358</v>
      </c>
      <c r="L100" s="5">
        <f t="shared" si="51"/>
        <v>14228.011541450944</v>
      </c>
      <c r="M100" s="5">
        <f t="shared" si="51"/>
        <v>0</v>
      </c>
      <c r="N100" s="5">
        <f t="shared" si="51"/>
        <v>18168.818244260034</v>
      </c>
      <c r="O100" s="5">
        <f t="shared" si="51"/>
        <v>14226.144039129782</v>
      </c>
      <c r="P100" s="5">
        <f t="shared" si="51"/>
        <v>32394.962283389817</v>
      </c>
      <c r="Q100" s="5">
        <f t="shared" si="51"/>
        <v>25448.071604825549</v>
      </c>
      <c r="R100" s="5">
        <f t="shared" si="51"/>
        <v>483513.36049168534</v>
      </c>
      <c r="S100" s="5"/>
      <c r="T100" s="5"/>
      <c r="U100" s="5"/>
      <c r="V100" s="5"/>
      <c r="W100" s="5"/>
      <c r="X100" s="5"/>
      <c r="Y100" s="5"/>
      <c r="Z100" s="5">
        <f>+Z83+Z85+Z87+Z89+Z91+Z93+Z95</f>
        <v>20151.058827747733</v>
      </c>
      <c r="AA100" s="5">
        <f t="shared" si="52"/>
        <v>10998.011949579803</v>
      </c>
      <c r="AB100" s="5">
        <f t="shared" si="52"/>
        <v>439.92047798319214</v>
      </c>
      <c r="AC100" s="5">
        <f t="shared" si="52"/>
        <v>0</v>
      </c>
      <c r="AD100" s="5">
        <f t="shared" si="52"/>
        <v>0</v>
      </c>
      <c r="AE100" s="5">
        <f t="shared" si="52"/>
        <v>613.38698973910221</v>
      </c>
      <c r="AF100" s="5">
        <f t="shared" si="52"/>
        <v>613.38698973910221</v>
      </c>
      <c r="AG100" s="5">
        <f t="shared" si="52"/>
        <v>954.88756800127203</v>
      </c>
      <c r="AH100" s="5">
        <f t="shared" si="52"/>
        <v>18142.863792024167</v>
      </c>
      <c r="AJ100" s="5"/>
      <c r="AK100" s="5"/>
      <c r="AL100" s="5"/>
      <c r="AM100" s="5"/>
      <c r="AN100" s="5"/>
      <c r="AO100" s="5"/>
      <c r="AP100" s="11"/>
    </row>
    <row r="101" spans="1:42" ht="18" customHeight="1" x14ac:dyDescent="0.25">
      <c r="A101" s="2"/>
      <c r="B101" s="2"/>
      <c r="C101" s="2"/>
      <c r="D101" s="2"/>
      <c r="E101" s="2"/>
      <c r="F101" s="2"/>
      <c r="G101" s="39" t="s">
        <v>187</v>
      </c>
      <c r="H101" s="2"/>
      <c r="I101" s="2"/>
      <c r="J101" s="5">
        <f>SUM(J97:J100)</f>
        <v>65070131.986057818</v>
      </c>
      <c r="K101" s="5">
        <f t="shared" ref="K101:R101" si="53">SUM(K97:K100)</f>
        <v>56589866.671603344</v>
      </c>
      <c r="L101" s="5">
        <f t="shared" si="53"/>
        <v>2263594.6668641339</v>
      </c>
      <c r="M101" s="5">
        <f t="shared" si="53"/>
        <v>0</v>
      </c>
      <c r="N101" s="5">
        <f t="shared" si="53"/>
        <v>502438.69164938311</v>
      </c>
      <c r="O101" s="5">
        <f t="shared" si="53"/>
        <v>14226.144039129782</v>
      </c>
      <c r="P101" s="5">
        <f t="shared" si="53"/>
        <v>516664.83568851289</v>
      </c>
      <c r="Q101" s="5">
        <f t="shared" si="53"/>
        <v>3114493.6241752584</v>
      </c>
      <c r="R101" s="5">
        <f t="shared" si="53"/>
        <v>59175378.859329902</v>
      </c>
      <c r="S101" s="5"/>
      <c r="T101" s="5"/>
      <c r="U101" s="5"/>
      <c r="V101" s="5"/>
      <c r="W101" s="5"/>
      <c r="X101" s="5"/>
      <c r="Y101" s="5"/>
      <c r="Z101" s="5">
        <f>SUM(Z97:Z100)</f>
        <v>3197270.2390341945</v>
      </c>
      <c r="AA101" s="5">
        <f t="shared" ref="AA101:AH101" si="54">SUM(AA97:AA100)</f>
        <v>2826434.4578982936</v>
      </c>
      <c r="AB101" s="5">
        <f t="shared" si="54"/>
        <v>113057.37831593174</v>
      </c>
      <c r="AC101" s="5">
        <f t="shared" si="54"/>
        <v>0</v>
      </c>
      <c r="AD101" s="5">
        <f t="shared" si="54"/>
        <v>22332.817006172154</v>
      </c>
      <c r="AE101" s="5">
        <f t="shared" si="54"/>
        <v>613.38698973910221</v>
      </c>
      <c r="AF101" s="5">
        <f t="shared" si="54"/>
        <v>22946.203995911255</v>
      </c>
      <c r="AG101" s="5">
        <f t="shared" si="54"/>
        <v>153063.33283611762</v>
      </c>
      <c r="AH101" s="5">
        <f t="shared" si="54"/>
        <v>2908203.3238862338</v>
      </c>
      <c r="AJ101" s="5"/>
      <c r="AK101" s="5"/>
      <c r="AL101" s="5"/>
      <c r="AM101" s="5"/>
      <c r="AN101" s="5"/>
      <c r="AO101" s="5"/>
      <c r="AP101" s="11"/>
    </row>
    <row r="102" spans="1:42" ht="18" customHeight="1" x14ac:dyDescent="0.25">
      <c r="A102" s="2"/>
      <c r="B102" s="2"/>
      <c r="C102" s="2"/>
      <c r="D102" s="2"/>
      <c r="E102" s="2"/>
      <c r="F102" s="2"/>
      <c r="G102" s="2"/>
      <c r="H102" s="2"/>
      <c r="I102" s="2"/>
      <c r="T102" s="5"/>
      <c r="U102" s="5"/>
      <c r="V102" s="5"/>
      <c r="W102" s="5"/>
      <c r="X102" s="5"/>
      <c r="Y102" s="5"/>
      <c r="Z102" s="7"/>
      <c r="AA102" s="7"/>
      <c r="AB102" s="7"/>
      <c r="AC102" s="7"/>
      <c r="AD102" s="7"/>
      <c r="AE102" s="7"/>
      <c r="AF102" s="7"/>
      <c r="AG102" s="7"/>
      <c r="AH102" s="7"/>
      <c r="AJ102" s="5"/>
      <c r="AK102" s="5"/>
      <c r="AL102" s="5"/>
      <c r="AM102" s="5"/>
      <c r="AN102" s="5"/>
      <c r="AO102" s="5"/>
      <c r="AP102" s="5"/>
    </row>
    <row r="103" spans="1:42" ht="18" customHeight="1" x14ac:dyDescent="0.25">
      <c r="A103" s="2" t="s">
        <v>15</v>
      </c>
      <c r="B103" s="2" t="s">
        <v>110</v>
      </c>
      <c r="C103" s="2" t="s">
        <v>11</v>
      </c>
      <c r="D103" s="2" t="s">
        <v>11</v>
      </c>
      <c r="E103" s="2" t="s">
        <v>12</v>
      </c>
      <c r="F103" s="2" t="s">
        <v>11</v>
      </c>
      <c r="G103" s="2" t="s">
        <v>12</v>
      </c>
      <c r="H103" s="2" t="s">
        <v>13</v>
      </c>
      <c r="I103" s="2" t="s">
        <v>14</v>
      </c>
      <c r="J103" s="7">
        <f>+'2015Proj'!J103*'Tuition Calculations'!BG89*(1+'Select Headcount Changes'!U96)</f>
        <v>40248750.461008422</v>
      </c>
      <c r="K103" s="7">
        <f>+'2015Proj'!K103*'Tuition Calculations'!BM89*(1+'Select Headcount Changes'!U96)</f>
        <v>40248750.461008422</v>
      </c>
      <c r="L103" s="7">
        <f t="shared" si="36"/>
        <v>1609950.0184403369</v>
      </c>
      <c r="M103" s="7">
        <f>+'2015Proj'!M103*'Tuition Calculations'!BG89*(1+'Select Headcount Changes'!U96)</f>
        <v>0</v>
      </c>
      <c r="N103" s="7">
        <f>+'2015Proj'!N103*'Tuition Calculations'!BM89*(1+'Select Headcount Changes'!U96)</f>
        <v>854332.59399716323</v>
      </c>
      <c r="O103" s="7">
        <f>+'2015Proj'!O103*'Tuition Calculations'!BS89*(1+'Select Headcount Changes'!U96)</f>
        <v>0</v>
      </c>
      <c r="P103" s="7">
        <f t="shared" si="23"/>
        <v>854332.59399716323</v>
      </c>
      <c r="Q103" s="7">
        <f t="shared" si="24"/>
        <v>1889223.3924285462</v>
      </c>
      <c r="R103" s="7">
        <f t="shared" si="25"/>
        <v>35895244.456142373</v>
      </c>
      <c r="T103" s="5">
        <v>0</v>
      </c>
      <c r="U103" s="5">
        <v>0</v>
      </c>
      <c r="V103" s="5">
        <v>1</v>
      </c>
      <c r="W103" s="5">
        <f t="shared" si="17"/>
        <v>0</v>
      </c>
      <c r="X103" s="5">
        <f t="shared" si="17"/>
        <v>0</v>
      </c>
      <c r="Y103" s="5">
        <f t="shared" si="17"/>
        <v>35895244.456142373</v>
      </c>
      <c r="Z103" s="7">
        <f>+'2015Proj'!Z103*'Tuition Calculations'!BY89*(1+'Select Headcount Changes'!U96)</f>
        <v>2105004.5874934578</v>
      </c>
      <c r="AA103" s="7">
        <f>+'2015Proj'!AA103*'Tuition Calculations'!CE89*(1+'Select Headcount Changes'!U96)</f>
        <v>2105004.5874934578</v>
      </c>
      <c r="AB103" s="7">
        <f t="shared" si="37"/>
        <v>84200.183499738312</v>
      </c>
      <c r="AC103" s="7">
        <f>+'2015Proj'!AC103*'Tuition Calculations'!BY89*(1+'Select Headcount Changes'!U96)</f>
        <v>0</v>
      </c>
      <c r="AD103" s="7">
        <f>+'2015Proj'!AD103*'Tuition Calculations'!CE89*(1+'Select Headcount Changes'!U96)</f>
        <v>44801.770932753971</v>
      </c>
      <c r="AE103" s="7">
        <f>+'2015Proj'!AE103*'Tuition Calculations'!CK89*(1+'Select Headcount Changes'!U96)</f>
        <v>0</v>
      </c>
      <c r="AF103" s="7">
        <f t="shared" si="38"/>
        <v>44801.770932753971</v>
      </c>
      <c r="AG103" s="7">
        <f t="shared" si="39"/>
        <v>98800.131653048273</v>
      </c>
      <c r="AH103" s="7">
        <f t="shared" si="40"/>
        <v>1877202.5014079171</v>
      </c>
      <c r="AJ103" s="5">
        <v>0</v>
      </c>
      <c r="AK103" s="5">
        <v>0</v>
      </c>
      <c r="AL103" s="5">
        <v>1</v>
      </c>
      <c r="AM103" s="5">
        <f t="shared" si="18"/>
        <v>0</v>
      </c>
      <c r="AN103" s="5">
        <f t="shared" si="19"/>
        <v>0</v>
      </c>
      <c r="AO103" s="5">
        <f t="shared" si="20"/>
        <v>1877202.5014079171</v>
      </c>
      <c r="AP103" s="5">
        <f t="shared" si="21"/>
        <v>1877202.5014079171</v>
      </c>
    </row>
    <row r="104" spans="1:42" ht="18" customHeight="1" x14ac:dyDescent="0.25">
      <c r="A104" s="2" t="s">
        <v>15</v>
      </c>
      <c r="B104" s="2" t="s">
        <v>110</v>
      </c>
      <c r="C104" s="2" t="s">
        <v>11</v>
      </c>
      <c r="D104" s="2" t="s">
        <v>11</v>
      </c>
      <c r="E104" s="2" t="s">
        <v>12</v>
      </c>
      <c r="F104" s="2" t="s">
        <v>11</v>
      </c>
      <c r="G104" s="2" t="s">
        <v>12</v>
      </c>
      <c r="H104" s="2" t="s">
        <v>15</v>
      </c>
      <c r="I104" s="2" t="s">
        <v>16</v>
      </c>
      <c r="J104" s="7">
        <f>+'2015Proj'!J104*'Tuition Calculations'!BG90*(1+'Select Headcount Changes'!U97)</f>
        <v>6618049.3202800518</v>
      </c>
      <c r="K104" s="7">
        <f>+'2015Proj'!K104*'Tuition Calculations'!BM90*(1+'Select Headcount Changes'!U97)</f>
        <v>2341220.9437119775</v>
      </c>
      <c r="L104" s="7">
        <f t="shared" si="36"/>
        <v>93648.837748479098</v>
      </c>
      <c r="M104" s="7">
        <f>+'2015Proj'!M104*'Tuition Calculations'!BG90*(1+'Select Headcount Changes'!U97)</f>
        <v>0</v>
      </c>
      <c r="N104" s="7">
        <f>+'2015Proj'!N104*'Tuition Calculations'!BM90*(1+'Select Headcount Changes'!U97)</f>
        <v>13738.146151112214</v>
      </c>
      <c r="O104" s="7">
        <f>+'2015Proj'!O104*'Tuition Calculations'!BS90*(1+'Select Headcount Changes'!U97)</f>
        <v>34754.345197889859</v>
      </c>
      <c r="P104" s="7">
        <f t="shared" si="23"/>
        <v>48492.49134900207</v>
      </c>
      <c r="Q104" s="7">
        <f t="shared" si="24"/>
        <v>323795.39955912856</v>
      </c>
      <c r="R104" s="7">
        <f t="shared" si="25"/>
        <v>6152112.5916234422</v>
      </c>
      <c r="T104" s="5">
        <v>0</v>
      </c>
      <c r="U104" s="5">
        <v>0</v>
      </c>
      <c r="V104" s="5">
        <v>1</v>
      </c>
      <c r="W104" s="5">
        <f t="shared" si="17"/>
        <v>0</v>
      </c>
      <c r="X104" s="5">
        <f t="shared" si="17"/>
        <v>0</v>
      </c>
      <c r="Y104" s="5">
        <f t="shared" si="17"/>
        <v>6152112.5916234422</v>
      </c>
      <c r="Z104" s="7">
        <f>+'2015Proj'!Z104*'Tuition Calculations'!BY90*(1+'Select Headcount Changes'!U97)</f>
        <v>308241.05902095698</v>
      </c>
      <c r="AA104" s="7">
        <f>+'2015Proj'!AA104*'Tuition Calculations'!CE90*(1+'Select Headcount Changes'!U97)</f>
        <v>121711.30687575183</v>
      </c>
      <c r="AB104" s="7">
        <f t="shared" ref="AB104:AB120" si="55">0.04*AA104</f>
        <v>4868.4522750300739</v>
      </c>
      <c r="AC104" s="7">
        <f>+'2015Proj'!AC104*'Tuition Calculations'!BY90*(1+'Select Headcount Changes'!U97)</f>
        <v>0</v>
      </c>
      <c r="AD104" s="7">
        <f>+'2015Proj'!AD104*'Tuition Calculations'!CE90*(1+'Select Headcount Changes'!U97)</f>
        <v>722.56855664608588</v>
      </c>
      <c r="AE104" s="7">
        <f>+'2015Proj'!AE104*'Tuition Calculations'!CK90*(1+'Select Headcount Changes'!U97)</f>
        <v>1533.6984742806985</v>
      </c>
      <c r="AF104" s="7">
        <f t="shared" ref="AF104:AF120" si="56">SUM(AC104:AE104)</f>
        <v>2256.2670309267842</v>
      </c>
      <c r="AG104" s="7">
        <f t="shared" ref="AG104:AG120" si="57">0.05*(Z104-AB104-AF104)</f>
        <v>15055.816985750007</v>
      </c>
      <c r="AH104" s="7">
        <f t="shared" ref="AH104:AH120" si="58">+Z104-AB104-AF104-AG104</f>
        <v>286060.52272925014</v>
      </c>
      <c r="AJ104" s="5">
        <v>0</v>
      </c>
      <c r="AK104" s="5">
        <v>0</v>
      </c>
      <c r="AL104" s="5">
        <v>1</v>
      </c>
      <c r="AM104" s="5">
        <f t="shared" si="18"/>
        <v>0</v>
      </c>
      <c r="AN104" s="5">
        <f t="shared" si="19"/>
        <v>0</v>
      </c>
      <c r="AO104" s="5">
        <f t="shared" si="20"/>
        <v>286060.52272925014</v>
      </c>
      <c r="AP104" s="5">
        <f t="shared" si="21"/>
        <v>286060.52272925014</v>
      </c>
    </row>
    <row r="105" spans="1:42" ht="18" customHeight="1" x14ac:dyDescent="0.25">
      <c r="A105" s="2" t="s">
        <v>15</v>
      </c>
      <c r="B105" s="2" t="s">
        <v>110</v>
      </c>
      <c r="C105" s="2" t="s">
        <v>11</v>
      </c>
      <c r="D105" s="2" t="s">
        <v>11</v>
      </c>
      <c r="E105" s="2" t="s">
        <v>12</v>
      </c>
      <c r="F105" s="2" t="s">
        <v>17</v>
      </c>
      <c r="G105" s="2" t="s">
        <v>18</v>
      </c>
      <c r="H105" s="2" t="s">
        <v>13</v>
      </c>
      <c r="I105" s="2" t="s">
        <v>14</v>
      </c>
      <c r="J105" s="7">
        <f>+'2015Proj'!J105*'Tuition Calculations'!BG91*(1+'Select Headcount Changes'!U98)</f>
        <v>1050501.8651189576</v>
      </c>
      <c r="K105" s="7">
        <f>+'2015Proj'!K105*'Tuition Calculations'!BM91*(1+'Select Headcount Changes'!U98)</f>
        <v>1050501.8651189576</v>
      </c>
      <c r="L105" s="7">
        <f t="shared" si="36"/>
        <v>42020.074604758302</v>
      </c>
      <c r="M105" s="7">
        <f>+'2015Proj'!M105*'Tuition Calculations'!BG91*(1+'Select Headcount Changes'!U98)</f>
        <v>0</v>
      </c>
      <c r="N105" s="7">
        <f>+'2015Proj'!N105*'Tuition Calculations'!BM91*(1+'Select Headcount Changes'!U98)</f>
        <v>0</v>
      </c>
      <c r="O105" s="7">
        <f>+'2015Proj'!O105*'Tuition Calculations'!BS91*(1+'Select Headcount Changes'!U98)</f>
        <v>0</v>
      </c>
      <c r="P105" s="7">
        <f t="shared" si="23"/>
        <v>0</v>
      </c>
      <c r="Q105" s="7">
        <f t="shared" si="24"/>
        <v>50424.089525709969</v>
      </c>
      <c r="R105" s="7">
        <f t="shared" si="25"/>
        <v>958057.70098848932</v>
      </c>
      <c r="T105" s="5">
        <v>0</v>
      </c>
      <c r="U105" s="5">
        <v>0</v>
      </c>
      <c r="V105" s="5">
        <v>1</v>
      </c>
      <c r="W105" s="5">
        <f t="shared" si="17"/>
        <v>0</v>
      </c>
      <c r="X105" s="5">
        <f t="shared" si="17"/>
        <v>0</v>
      </c>
      <c r="Y105" s="5">
        <f t="shared" si="17"/>
        <v>958057.70098848932</v>
      </c>
      <c r="Z105" s="7">
        <f>+'2015Proj'!Z105*'Tuition Calculations'!BY91*(1+'Select Headcount Changes'!U98)</f>
        <v>54846.732291541644</v>
      </c>
      <c r="AA105" s="7">
        <f>+'2015Proj'!AA105*'Tuition Calculations'!CE91*(1+'Select Headcount Changes'!U98)</f>
        <v>54846.732291541644</v>
      </c>
      <c r="AB105" s="7">
        <f t="shared" si="55"/>
        <v>2193.869291661666</v>
      </c>
      <c r="AC105" s="7">
        <f>+'2015Proj'!AC105*'Tuition Calculations'!BY91*(1+'Select Headcount Changes'!U98)</f>
        <v>0</v>
      </c>
      <c r="AD105" s="7">
        <f>+'2015Proj'!AD105*'Tuition Calculations'!CE91*(1+'Select Headcount Changes'!U98)</f>
        <v>0</v>
      </c>
      <c r="AE105" s="7">
        <f>+'2015Proj'!AE105*'Tuition Calculations'!CK91*(1+'Select Headcount Changes'!U98)</f>
        <v>0</v>
      </c>
      <c r="AF105" s="7">
        <f t="shared" si="56"/>
        <v>0</v>
      </c>
      <c r="AG105" s="7">
        <f t="shared" si="57"/>
        <v>2632.643149993999</v>
      </c>
      <c r="AH105" s="7">
        <f t="shared" si="58"/>
        <v>50020.21984988598</v>
      </c>
      <c r="AJ105" s="5">
        <v>0</v>
      </c>
      <c r="AK105" s="5">
        <v>0</v>
      </c>
      <c r="AL105" s="5">
        <v>1</v>
      </c>
      <c r="AM105" s="5">
        <f t="shared" si="18"/>
        <v>0</v>
      </c>
      <c r="AN105" s="5">
        <f t="shared" si="19"/>
        <v>0</v>
      </c>
      <c r="AO105" s="5">
        <f t="shared" si="20"/>
        <v>50020.21984988598</v>
      </c>
      <c r="AP105" s="5">
        <f t="shared" si="21"/>
        <v>50020.21984988598</v>
      </c>
    </row>
    <row r="106" spans="1:42" ht="18" customHeight="1" x14ac:dyDescent="0.25">
      <c r="A106" s="2" t="s">
        <v>15</v>
      </c>
      <c r="B106" s="2" t="s">
        <v>110</v>
      </c>
      <c r="C106" s="2" t="s">
        <v>11</v>
      </c>
      <c r="D106" s="2" t="s">
        <v>11</v>
      </c>
      <c r="E106" s="2" t="s">
        <v>12</v>
      </c>
      <c r="F106" s="2" t="s">
        <v>17</v>
      </c>
      <c r="G106" s="2" t="s">
        <v>18</v>
      </c>
      <c r="H106" s="2" t="s">
        <v>15</v>
      </c>
      <c r="I106" s="2" t="s">
        <v>16</v>
      </c>
      <c r="J106" s="7">
        <f>+'2015Proj'!J106*'Tuition Calculations'!BG92*(1+'Select Headcount Changes'!U99)</f>
        <v>291883.01718556153</v>
      </c>
      <c r="K106" s="7">
        <f>+'2015Proj'!K106*'Tuition Calculations'!BM92*(1+'Select Headcount Changes'!U99)</f>
        <v>103246.11920806035</v>
      </c>
      <c r="L106" s="7">
        <f t="shared" si="36"/>
        <v>4129.844768322414</v>
      </c>
      <c r="M106" s="7">
        <f>+'2015Proj'!M106*'Tuition Calculations'!BG92*(1+'Select Headcount Changes'!U99)</f>
        <v>0</v>
      </c>
      <c r="N106" s="7">
        <f>+'2015Proj'!N106*'Tuition Calculations'!BM92*(1+'Select Headcount Changes'!U99)</f>
        <v>0</v>
      </c>
      <c r="O106" s="7">
        <f>+'2015Proj'!O106*'Tuition Calculations'!BS92*(1+'Select Headcount Changes'!U99)</f>
        <v>0</v>
      </c>
      <c r="P106" s="7">
        <f t="shared" si="23"/>
        <v>0</v>
      </c>
      <c r="Q106" s="7">
        <f t="shared" si="24"/>
        <v>14387.658620861956</v>
      </c>
      <c r="R106" s="7">
        <f t="shared" si="25"/>
        <v>273365.51379637717</v>
      </c>
      <c r="T106" s="5">
        <v>0</v>
      </c>
      <c r="U106" s="5">
        <v>0</v>
      </c>
      <c r="V106" s="5">
        <v>1</v>
      </c>
      <c r="W106" s="5">
        <f t="shared" si="17"/>
        <v>0</v>
      </c>
      <c r="X106" s="5">
        <f t="shared" si="17"/>
        <v>0</v>
      </c>
      <c r="Y106" s="5">
        <f t="shared" si="17"/>
        <v>273365.51379637717</v>
      </c>
      <c r="Z106" s="7">
        <f>+'2015Proj'!Z106*'Tuition Calculations'!BY92*(1+'Select Headcount Changes'!U99)</f>
        <v>13755.816741942082</v>
      </c>
      <c r="AA106" s="7">
        <f>+'2015Proj'!AA106*'Tuition Calculations'!CE92*(1+'Select Headcount Changes'!U99)</f>
        <v>5431.3781023956044</v>
      </c>
      <c r="AB106" s="7">
        <f t="shared" si="55"/>
        <v>217.25512409582419</v>
      </c>
      <c r="AC106" s="7">
        <f>+'2015Proj'!AC106*'Tuition Calculations'!BY92*(1+'Select Headcount Changes'!U99)</f>
        <v>0</v>
      </c>
      <c r="AD106" s="7">
        <f>+'2015Proj'!AD106*'Tuition Calculations'!CE92*(1+'Select Headcount Changes'!U99)</f>
        <v>0</v>
      </c>
      <c r="AE106" s="7">
        <f>+'2015Proj'!AE106*'Tuition Calculations'!CK92*(1+'Select Headcount Changes'!U99)</f>
        <v>0</v>
      </c>
      <c r="AF106" s="7">
        <f t="shared" si="56"/>
        <v>0</v>
      </c>
      <c r="AG106" s="7">
        <f t="shared" si="57"/>
        <v>676.92808089231301</v>
      </c>
      <c r="AH106" s="7">
        <f t="shared" si="58"/>
        <v>12861.633536953947</v>
      </c>
      <c r="AJ106" s="5">
        <v>0</v>
      </c>
      <c r="AK106" s="5">
        <v>0</v>
      </c>
      <c r="AL106" s="5">
        <v>1</v>
      </c>
      <c r="AM106" s="5">
        <f t="shared" si="18"/>
        <v>0</v>
      </c>
      <c r="AN106" s="5">
        <f t="shared" si="19"/>
        <v>0</v>
      </c>
      <c r="AO106" s="5">
        <f t="shared" si="20"/>
        <v>12861.633536953947</v>
      </c>
      <c r="AP106" s="5">
        <f t="shared" si="21"/>
        <v>12861.633536953947</v>
      </c>
    </row>
    <row r="107" spans="1:42" ht="18" customHeight="1" x14ac:dyDescent="0.25">
      <c r="A107" s="2" t="s">
        <v>15</v>
      </c>
      <c r="B107" s="2" t="s">
        <v>110</v>
      </c>
      <c r="C107" s="2" t="s">
        <v>17</v>
      </c>
      <c r="D107" s="2" t="s">
        <v>17</v>
      </c>
      <c r="E107" s="2" t="s">
        <v>20</v>
      </c>
      <c r="F107" s="2" t="s">
        <v>21</v>
      </c>
      <c r="G107" s="2" t="s">
        <v>20</v>
      </c>
      <c r="H107" s="2" t="s">
        <v>13</v>
      </c>
      <c r="I107" s="2" t="s">
        <v>14</v>
      </c>
      <c r="J107" s="7">
        <f>+'2015Proj'!J107*'Tuition Calculations'!BG93*(1+'Select Headcount Changes'!U100)</f>
        <v>2469066.1625397932</v>
      </c>
      <c r="K107" s="7">
        <f>+'2015Proj'!K107*'Tuition Calculations'!BM93*(1+'Select Headcount Changes'!U100)</f>
        <v>2469066.1625397932</v>
      </c>
      <c r="L107" s="7">
        <f t="shared" si="36"/>
        <v>98762.646501591735</v>
      </c>
      <c r="M107" s="7">
        <f>+'2015Proj'!M107*'Tuition Calculations'!BG93*(1+'Select Headcount Changes'!U100)</f>
        <v>0</v>
      </c>
      <c r="N107" s="7">
        <f>+'2015Proj'!N107*'Tuition Calculations'!BM93*(1+'Select Headcount Changes'!U100)</f>
        <v>13942.133048964357</v>
      </c>
      <c r="O107" s="7">
        <f>+'2015Proj'!O107*'Tuition Calculations'!BS93*(1+'Select Headcount Changes'!U100)</f>
        <v>0</v>
      </c>
      <c r="P107" s="7">
        <f t="shared" si="23"/>
        <v>13942.133048964357</v>
      </c>
      <c r="Q107" s="7">
        <f t="shared" si="24"/>
        <v>117818.06914946187</v>
      </c>
      <c r="R107" s="7">
        <f t="shared" si="25"/>
        <v>2238543.313839775</v>
      </c>
      <c r="T107" s="5">
        <v>0</v>
      </c>
      <c r="U107" s="5">
        <v>0</v>
      </c>
      <c r="V107" s="5">
        <v>1</v>
      </c>
      <c r="W107" s="5">
        <f t="shared" si="17"/>
        <v>0</v>
      </c>
      <c r="X107" s="5">
        <f t="shared" si="17"/>
        <v>0</v>
      </c>
      <c r="Y107" s="5">
        <f t="shared" si="17"/>
        <v>2238543.313839775</v>
      </c>
      <c r="Z107" s="7">
        <f>+'2015Proj'!Z107*'Tuition Calculations'!BY93*(1+'Select Headcount Changes'!U100)</f>
        <v>76325.660190722832</v>
      </c>
      <c r="AA107" s="7">
        <f>+'2015Proj'!AA107*'Tuition Calculations'!CE93*(1+'Select Headcount Changes'!U100)</f>
        <v>76325.660190722832</v>
      </c>
      <c r="AB107" s="7">
        <f t="shared" si="55"/>
        <v>3053.0264076289131</v>
      </c>
      <c r="AC107" s="7">
        <f>+'2015Proj'!AC107*'Tuition Calculations'!BY93*(1+'Select Headcount Changes'!U100)</f>
        <v>0</v>
      </c>
      <c r="AD107" s="7">
        <f>+'2015Proj'!AD107*'Tuition Calculations'!CE93*(1+'Select Headcount Changes'!U100)</f>
        <v>430.99536779389632</v>
      </c>
      <c r="AE107" s="7">
        <f>+'2015Proj'!AE107*'Tuition Calculations'!CK93*(1+'Select Headcount Changes'!U100)</f>
        <v>0</v>
      </c>
      <c r="AF107" s="7">
        <f t="shared" si="56"/>
        <v>430.99536779389632</v>
      </c>
      <c r="AG107" s="7">
        <f t="shared" si="57"/>
        <v>3642.0819207650015</v>
      </c>
      <c r="AH107" s="7">
        <f t="shared" si="58"/>
        <v>69199.55649453502</v>
      </c>
      <c r="AJ107" s="5">
        <v>0</v>
      </c>
      <c r="AK107" s="5">
        <v>0</v>
      </c>
      <c r="AL107" s="5">
        <v>1</v>
      </c>
      <c r="AM107" s="5">
        <f t="shared" si="18"/>
        <v>0</v>
      </c>
      <c r="AN107" s="5">
        <f t="shared" si="19"/>
        <v>0</v>
      </c>
      <c r="AO107" s="5">
        <f t="shared" si="20"/>
        <v>69199.55649453502</v>
      </c>
      <c r="AP107" s="5">
        <f t="shared" si="21"/>
        <v>69199.55649453502</v>
      </c>
    </row>
    <row r="108" spans="1:42" ht="18" customHeight="1" x14ac:dyDescent="0.25">
      <c r="A108" s="2" t="s">
        <v>15</v>
      </c>
      <c r="B108" s="2" t="s">
        <v>110</v>
      </c>
      <c r="C108" s="2" t="s">
        <v>17</v>
      </c>
      <c r="D108" s="2" t="s">
        <v>17</v>
      </c>
      <c r="E108" s="2" t="s">
        <v>20</v>
      </c>
      <c r="F108" s="2" t="s">
        <v>21</v>
      </c>
      <c r="G108" s="2" t="s">
        <v>20</v>
      </c>
      <c r="H108" s="2" t="s">
        <v>15</v>
      </c>
      <c r="I108" s="2" t="s">
        <v>16</v>
      </c>
      <c r="J108" s="7">
        <f>+'2015Proj'!J108*'Tuition Calculations'!BG94*(1+'Select Headcount Changes'!U101)</f>
        <v>138804.44350379999</v>
      </c>
      <c r="K108" s="7">
        <f>+'2015Proj'!K108*'Tuition Calculations'!BM94*(1+'Select Headcount Changes'!U101)</f>
        <v>77846.625769799997</v>
      </c>
      <c r="L108" s="7">
        <f t="shared" si="36"/>
        <v>3113.8650307919997</v>
      </c>
      <c r="M108" s="7">
        <f>+'2015Proj'!M108*'Tuition Calculations'!BG94*(1+'Select Headcount Changes'!U101)</f>
        <v>0</v>
      </c>
      <c r="N108" s="7">
        <f>+'2015Proj'!N108*'Tuition Calculations'!BM94*(1+'Select Headcount Changes'!U101)</f>
        <v>0</v>
      </c>
      <c r="O108" s="7">
        <f>+'2015Proj'!O108*'Tuition Calculations'!BS94*(1+'Select Headcount Changes'!U101)</f>
        <v>0</v>
      </c>
      <c r="P108" s="7">
        <f t="shared" si="23"/>
        <v>0</v>
      </c>
      <c r="Q108" s="7">
        <f t="shared" si="24"/>
        <v>6784.5289236504004</v>
      </c>
      <c r="R108" s="7">
        <f t="shared" si="25"/>
        <v>128906.0495493576</v>
      </c>
      <c r="T108" s="5">
        <v>0</v>
      </c>
      <c r="U108" s="5">
        <v>0</v>
      </c>
      <c r="V108" s="5">
        <v>1</v>
      </c>
      <c r="W108" s="5">
        <f t="shared" si="17"/>
        <v>0</v>
      </c>
      <c r="X108" s="5">
        <f t="shared" si="17"/>
        <v>0</v>
      </c>
      <c r="Y108" s="5">
        <f t="shared" si="17"/>
        <v>128906.0495493576</v>
      </c>
      <c r="Z108" s="7">
        <f>+'2015Proj'!Z108*'Tuition Calculations'!BY94*(1+'Select Headcount Changes'!U101)</f>
        <v>5034.7471355999996</v>
      </c>
      <c r="AA108" s="7">
        <f>+'2015Proj'!AA108*'Tuition Calculations'!CE94*(1+'Select Headcount Changes'!U101)</f>
        <v>2406.4507896</v>
      </c>
      <c r="AB108" s="7">
        <f t="shared" si="55"/>
        <v>96.258031584000008</v>
      </c>
      <c r="AC108" s="7">
        <f>+'2015Proj'!AC108*'Tuition Calculations'!BY94*(1+'Select Headcount Changes'!U101)</f>
        <v>0</v>
      </c>
      <c r="AD108" s="7">
        <f>+'2015Proj'!AD108*'Tuition Calculations'!CE94*(1+'Select Headcount Changes'!U101)</f>
        <v>0</v>
      </c>
      <c r="AE108" s="7">
        <f>+'2015Proj'!AE108*'Tuition Calculations'!CK94*(1+'Select Headcount Changes'!U101)</f>
        <v>0</v>
      </c>
      <c r="AF108" s="7">
        <f t="shared" si="56"/>
        <v>0</v>
      </c>
      <c r="AG108" s="7">
        <f t="shared" si="57"/>
        <v>246.92445520080003</v>
      </c>
      <c r="AH108" s="7">
        <f t="shared" si="58"/>
        <v>4691.5646488151997</v>
      </c>
      <c r="AJ108" s="5">
        <v>0</v>
      </c>
      <c r="AK108" s="5">
        <v>0</v>
      </c>
      <c r="AL108" s="5">
        <v>1</v>
      </c>
      <c r="AM108" s="5">
        <f t="shared" si="18"/>
        <v>0</v>
      </c>
      <c r="AN108" s="5">
        <f t="shared" si="19"/>
        <v>0</v>
      </c>
      <c r="AO108" s="5">
        <f t="shared" si="20"/>
        <v>4691.5646488151997</v>
      </c>
      <c r="AP108" s="5">
        <f t="shared" si="21"/>
        <v>4691.5646488151997</v>
      </c>
    </row>
    <row r="109" spans="1:42" ht="18" customHeight="1" x14ac:dyDescent="0.25">
      <c r="A109" s="2" t="s">
        <v>15</v>
      </c>
      <c r="B109" s="2" t="s">
        <v>110</v>
      </c>
      <c r="C109" s="2" t="s">
        <v>19</v>
      </c>
      <c r="D109" s="2" t="s">
        <v>19</v>
      </c>
      <c r="E109" s="2" t="s">
        <v>23</v>
      </c>
      <c r="F109" s="2" t="s">
        <v>22</v>
      </c>
      <c r="G109" s="2" t="s">
        <v>23</v>
      </c>
      <c r="H109" s="2" t="s">
        <v>13</v>
      </c>
      <c r="I109" s="2" t="s">
        <v>14</v>
      </c>
      <c r="J109" s="7">
        <f>+'2015Proj'!J109*'Tuition Calculations'!BG95*(1+'Select Headcount Changes'!U102)</f>
        <v>2229982.6915018447</v>
      </c>
      <c r="K109" s="7">
        <f>+'2015Proj'!K109*'Tuition Calculations'!BM95*(1+'Select Headcount Changes'!U102)</f>
        <v>2229982.6915018447</v>
      </c>
      <c r="L109" s="7">
        <f t="shared" si="36"/>
        <v>89199.307660073784</v>
      </c>
      <c r="M109" s="7">
        <f>+'2015Proj'!M109*'Tuition Calculations'!BG95*(1+'Select Headcount Changes'!U102)</f>
        <v>0</v>
      </c>
      <c r="N109" s="7">
        <f>+'2015Proj'!N109*'Tuition Calculations'!BM95*(1+'Select Headcount Changes'!U102)</f>
        <v>8617.379453812684</v>
      </c>
      <c r="O109" s="7">
        <f>+'2015Proj'!O109*'Tuition Calculations'!BS95*(1+'Select Headcount Changes'!U102)</f>
        <v>0</v>
      </c>
      <c r="P109" s="7">
        <f t="shared" si="23"/>
        <v>8617.379453812684</v>
      </c>
      <c r="Q109" s="7">
        <f t="shared" si="24"/>
        <v>106608.3002193979</v>
      </c>
      <c r="R109" s="7">
        <f t="shared" si="25"/>
        <v>2025557.70416856</v>
      </c>
      <c r="T109" s="5">
        <v>0</v>
      </c>
      <c r="U109" s="5">
        <v>0</v>
      </c>
      <c r="V109" s="5">
        <v>1</v>
      </c>
      <c r="W109" s="5">
        <f t="shared" si="17"/>
        <v>0</v>
      </c>
      <c r="X109" s="5">
        <f t="shared" si="17"/>
        <v>0</v>
      </c>
      <c r="Y109" s="5">
        <f t="shared" si="17"/>
        <v>2025557.70416856</v>
      </c>
      <c r="Z109" s="7">
        <f>+'2015Proj'!Z109*'Tuition Calculations'!BY95*(1+'Select Headcount Changes'!U102)</f>
        <v>68996.631759158219</v>
      </c>
      <c r="AA109" s="7">
        <f>+'2015Proj'!AA109*'Tuition Calculations'!CE95*(1+'Select Headcount Changes'!U102)</f>
        <v>68996.631759158219</v>
      </c>
      <c r="AB109" s="7">
        <f t="shared" si="55"/>
        <v>2759.8652703663288</v>
      </c>
      <c r="AC109" s="7">
        <f>+'2015Proj'!AC109*'Tuition Calculations'!BY95*(1+'Select Headcount Changes'!U102)</f>
        <v>0</v>
      </c>
      <c r="AD109" s="7">
        <f>+'2015Proj'!AD109*'Tuition Calculations'!CE95*(1+'Select Headcount Changes'!U102)</f>
        <v>266.62260904299461</v>
      </c>
      <c r="AE109" s="7">
        <f>+'2015Proj'!AE109*'Tuition Calculations'!CK95*(1+'Select Headcount Changes'!U102)</f>
        <v>0</v>
      </c>
      <c r="AF109" s="7">
        <f t="shared" si="56"/>
        <v>266.62260904299461</v>
      </c>
      <c r="AG109" s="7">
        <f t="shared" si="57"/>
        <v>3298.5071939874451</v>
      </c>
      <c r="AH109" s="7">
        <f t="shared" si="58"/>
        <v>62671.636685761448</v>
      </c>
      <c r="AJ109" s="5">
        <v>0</v>
      </c>
      <c r="AK109" s="5">
        <v>0</v>
      </c>
      <c r="AL109" s="5">
        <v>1</v>
      </c>
      <c r="AM109" s="5">
        <f t="shared" si="18"/>
        <v>0</v>
      </c>
      <c r="AN109" s="5">
        <f t="shared" si="19"/>
        <v>0</v>
      </c>
      <c r="AO109" s="5">
        <f t="shared" si="20"/>
        <v>62671.636685761448</v>
      </c>
      <c r="AP109" s="5">
        <f t="shared" si="21"/>
        <v>62671.636685761448</v>
      </c>
    </row>
    <row r="110" spans="1:42" ht="18" customHeight="1" x14ac:dyDescent="0.25">
      <c r="A110" s="2" t="s">
        <v>15</v>
      </c>
      <c r="B110" s="2" t="s">
        <v>110</v>
      </c>
      <c r="C110" s="2" t="s">
        <v>19</v>
      </c>
      <c r="D110" s="2" t="s">
        <v>19</v>
      </c>
      <c r="E110" s="2" t="s">
        <v>23</v>
      </c>
      <c r="F110" s="2" t="s">
        <v>22</v>
      </c>
      <c r="G110" s="2" t="s">
        <v>23</v>
      </c>
      <c r="H110" s="2" t="s">
        <v>15</v>
      </c>
      <c r="I110" s="2" t="s">
        <v>16</v>
      </c>
      <c r="J110" s="7">
        <f>+'2015Proj'!J110*'Tuition Calculations'!BG96*(1+'Select Headcount Changes'!U103)</f>
        <v>132132.96939119999</v>
      </c>
      <c r="K110" s="7">
        <f>+'2015Proj'!K110*'Tuition Calculations'!BM96*(1+'Select Headcount Changes'!U103)</f>
        <v>74400.961216800002</v>
      </c>
      <c r="L110" s="7">
        <f t="shared" si="36"/>
        <v>2976.038448672</v>
      </c>
      <c r="M110" s="7">
        <f>+'2015Proj'!M110*'Tuition Calculations'!BG96*(1+'Select Headcount Changes'!U103)</f>
        <v>0</v>
      </c>
      <c r="N110" s="7">
        <f>+'2015Proj'!N110*'Tuition Calculations'!BM96*(1+'Select Headcount Changes'!U103)</f>
        <v>0</v>
      </c>
      <c r="O110" s="7">
        <f>+'2015Proj'!O110*'Tuition Calculations'!BS96*(1+'Select Headcount Changes'!U103)</f>
        <v>0</v>
      </c>
      <c r="P110" s="7">
        <f t="shared" si="23"/>
        <v>0</v>
      </c>
      <c r="Q110" s="7">
        <f t="shared" si="24"/>
        <v>6457.8465471263999</v>
      </c>
      <c r="R110" s="7">
        <f t="shared" si="25"/>
        <v>122699.08439540159</v>
      </c>
      <c r="T110" s="5">
        <v>0</v>
      </c>
      <c r="U110" s="5">
        <v>0</v>
      </c>
      <c r="V110" s="5">
        <v>1</v>
      </c>
      <c r="W110" s="5">
        <f t="shared" si="17"/>
        <v>0</v>
      </c>
      <c r="X110" s="5">
        <f t="shared" si="17"/>
        <v>0</v>
      </c>
      <c r="Y110" s="5">
        <f t="shared" si="17"/>
        <v>122699.08439540159</v>
      </c>
      <c r="Z110" s="7">
        <f>+'2015Proj'!Z110*'Tuition Calculations'!BY96*(1+'Select Headcount Changes'!U103)</f>
        <v>4791.4895772</v>
      </c>
      <c r="AA110" s="7">
        <f>+'2015Proj'!AA110*'Tuition Calculations'!CE96*(1+'Select Headcount Changes'!U103)</f>
        <v>2301.9731316000002</v>
      </c>
      <c r="AB110" s="7">
        <f t="shared" si="55"/>
        <v>92.078925264000006</v>
      </c>
      <c r="AC110" s="7">
        <f>+'2015Proj'!AC110*'Tuition Calculations'!BY96*(1+'Select Headcount Changes'!U103)</f>
        <v>0</v>
      </c>
      <c r="AD110" s="7">
        <f>+'2015Proj'!AD110*'Tuition Calculations'!CE96*(1+'Select Headcount Changes'!U103)</f>
        <v>0</v>
      </c>
      <c r="AE110" s="7">
        <f>+'2015Proj'!AE110*'Tuition Calculations'!CK96*(1+'Select Headcount Changes'!U103)</f>
        <v>0</v>
      </c>
      <c r="AF110" s="7">
        <f t="shared" si="56"/>
        <v>0</v>
      </c>
      <c r="AG110" s="7">
        <f t="shared" si="57"/>
        <v>234.97053259680001</v>
      </c>
      <c r="AH110" s="7">
        <f t="shared" si="58"/>
        <v>4464.4401193392005</v>
      </c>
      <c r="AJ110" s="5">
        <v>0</v>
      </c>
      <c r="AK110" s="5">
        <v>0</v>
      </c>
      <c r="AL110" s="5">
        <v>1</v>
      </c>
      <c r="AM110" s="5">
        <f t="shared" si="18"/>
        <v>0</v>
      </c>
      <c r="AN110" s="5">
        <f t="shared" si="19"/>
        <v>0</v>
      </c>
      <c r="AO110" s="5">
        <f t="shared" si="20"/>
        <v>4464.4401193392005</v>
      </c>
      <c r="AP110" s="5">
        <f t="shared" si="21"/>
        <v>4464.4401193392005</v>
      </c>
    </row>
    <row r="111" spans="1:42" ht="18" customHeight="1" x14ac:dyDescent="0.25">
      <c r="A111" s="2" t="s">
        <v>15</v>
      </c>
      <c r="B111" s="2" t="s">
        <v>110</v>
      </c>
      <c r="C111" s="2" t="s">
        <v>21</v>
      </c>
      <c r="D111" s="2" t="s">
        <v>21</v>
      </c>
      <c r="E111" s="2" t="s">
        <v>25</v>
      </c>
      <c r="F111" s="2" t="s">
        <v>19</v>
      </c>
      <c r="G111" s="2" t="s">
        <v>26</v>
      </c>
      <c r="H111" s="2" t="s">
        <v>13</v>
      </c>
      <c r="I111" s="2" t="s">
        <v>14</v>
      </c>
      <c r="J111" s="7">
        <f>+'2015Proj'!J111*'Tuition Calculations'!BG97*(1+'Select Headcount Changes'!U104)</f>
        <v>90094.179759999999</v>
      </c>
      <c r="K111" s="7">
        <f>+'2015Proj'!K111*'Tuition Calculations'!BM97*(1+'Select Headcount Changes'!U104)</f>
        <v>90094.179759999999</v>
      </c>
      <c r="L111" s="7">
        <f t="shared" si="36"/>
        <v>3603.7671903999999</v>
      </c>
      <c r="M111" s="7">
        <f>+'2015Proj'!M111*'Tuition Calculations'!BG97*(1+'Select Headcount Changes'!U104)</f>
        <v>0</v>
      </c>
      <c r="N111" s="7">
        <f>+'2015Proj'!N111*'Tuition Calculations'!BM97*(1+'Select Headcount Changes'!U104)</f>
        <v>0</v>
      </c>
      <c r="O111" s="7">
        <f>+'2015Proj'!O111*'Tuition Calculations'!BS97*(1+'Select Headcount Changes'!U104)</f>
        <v>0</v>
      </c>
      <c r="P111" s="7">
        <f t="shared" si="23"/>
        <v>0</v>
      </c>
      <c r="Q111" s="7">
        <f t="shared" si="24"/>
        <v>4324.5206284799997</v>
      </c>
      <c r="R111" s="7">
        <f t="shared" si="25"/>
        <v>82165.891941120004</v>
      </c>
      <c r="T111" s="5">
        <v>0</v>
      </c>
      <c r="U111" s="5">
        <v>0</v>
      </c>
      <c r="V111" s="5">
        <v>1</v>
      </c>
      <c r="W111" s="5">
        <f t="shared" si="17"/>
        <v>0</v>
      </c>
      <c r="X111" s="5">
        <f t="shared" si="17"/>
        <v>0</v>
      </c>
      <c r="Y111" s="5">
        <f t="shared" si="17"/>
        <v>82165.891941120004</v>
      </c>
      <c r="Z111" s="7">
        <f>+'2015Proj'!Z111*'Tuition Calculations'!BY97*(1+'Select Headcount Changes'!U104)</f>
        <v>2784.6030420000002</v>
      </c>
      <c r="AA111" s="7">
        <f>+'2015Proj'!AA111*'Tuition Calculations'!CE97*(1+'Select Headcount Changes'!U104)</f>
        <v>2784.6030420000002</v>
      </c>
      <c r="AB111" s="7">
        <f t="shared" si="55"/>
        <v>111.38412168000001</v>
      </c>
      <c r="AC111" s="7">
        <f>+'2015Proj'!AC111*'Tuition Calculations'!BY97*(1+'Select Headcount Changes'!U104)</f>
        <v>0</v>
      </c>
      <c r="AD111" s="7">
        <f>+'2015Proj'!AD111*'Tuition Calculations'!CE97*(1+'Select Headcount Changes'!U104)</f>
        <v>0</v>
      </c>
      <c r="AE111" s="7">
        <f>+'2015Proj'!AE111*'Tuition Calculations'!CK97*(1+'Select Headcount Changes'!U104)</f>
        <v>0</v>
      </c>
      <c r="AF111" s="7">
        <f t="shared" si="56"/>
        <v>0</v>
      </c>
      <c r="AG111" s="7">
        <f t="shared" si="57"/>
        <v>133.660946016</v>
      </c>
      <c r="AH111" s="7">
        <f t="shared" si="58"/>
        <v>2539.5579743040003</v>
      </c>
      <c r="AJ111" s="5">
        <v>0</v>
      </c>
      <c r="AK111" s="5">
        <v>0</v>
      </c>
      <c r="AL111" s="5">
        <v>1</v>
      </c>
      <c r="AM111" s="5">
        <f t="shared" si="18"/>
        <v>0</v>
      </c>
      <c r="AN111" s="5">
        <f t="shared" si="19"/>
        <v>0</v>
      </c>
      <c r="AO111" s="5">
        <f t="shared" si="20"/>
        <v>2539.5579743040003</v>
      </c>
      <c r="AP111" s="5">
        <f t="shared" si="21"/>
        <v>2539.5579743040003</v>
      </c>
    </row>
    <row r="112" spans="1:42" ht="18" customHeight="1" x14ac:dyDescent="0.25">
      <c r="A112" s="2" t="s">
        <v>15</v>
      </c>
      <c r="B112" s="2" t="s">
        <v>110</v>
      </c>
      <c r="C112" s="2" t="s">
        <v>21</v>
      </c>
      <c r="D112" s="2" t="s">
        <v>21</v>
      </c>
      <c r="E112" s="2" t="s">
        <v>25</v>
      </c>
      <c r="F112" s="2" t="s">
        <v>19</v>
      </c>
      <c r="G112" s="2" t="s">
        <v>26</v>
      </c>
      <c r="H112" s="2" t="s">
        <v>15</v>
      </c>
      <c r="I112" s="2" t="s">
        <v>16</v>
      </c>
      <c r="J112" s="7">
        <f>+'2015Proj'!J112*'Tuition Calculations'!BG98*(1+'Select Headcount Changes'!U105)</f>
        <v>33723.795552000003</v>
      </c>
      <c r="K112" s="7">
        <f>+'2015Proj'!K112*'Tuition Calculations'!BM98*(1+'Select Headcount Changes'!U105)</f>
        <v>19019.668067999999</v>
      </c>
      <c r="L112" s="7">
        <f t="shared" si="36"/>
        <v>760.78672271999994</v>
      </c>
      <c r="M112" s="7">
        <f>+'2015Proj'!M112*'Tuition Calculations'!BG98*(1+'Select Headcount Changes'!U105)</f>
        <v>0</v>
      </c>
      <c r="N112" s="7">
        <f>+'2015Proj'!N112*'Tuition Calculations'!BM98*(1+'Select Headcount Changes'!U105)</f>
        <v>0</v>
      </c>
      <c r="O112" s="7">
        <f>+'2015Proj'!O112*'Tuition Calculations'!BS98*(1+'Select Headcount Changes'!U105)</f>
        <v>0</v>
      </c>
      <c r="P112" s="7">
        <f t="shared" si="23"/>
        <v>0</v>
      </c>
      <c r="Q112" s="7">
        <f t="shared" si="24"/>
        <v>1648.1504414640003</v>
      </c>
      <c r="R112" s="7">
        <f t="shared" si="25"/>
        <v>31314.858387816006</v>
      </c>
      <c r="T112" s="5">
        <v>0</v>
      </c>
      <c r="U112" s="5">
        <v>0</v>
      </c>
      <c r="V112" s="5">
        <v>1</v>
      </c>
      <c r="W112" s="5">
        <f t="shared" si="17"/>
        <v>0</v>
      </c>
      <c r="X112" s="5">
        <f t="shared" si="17"/>
        <v>0</v>
      </c>
      <c r="Y112" s="5">
        <f t="shared" si="17"/>
        <v>31314.858387816006</v>
      </c>
      <c r="Z112" s="7">
        <f>+'2015Proj'!Z112*'Tuition Calculations'!BY98*(1+'Select Headcount Changes'!U105)</f>
        <v>1221.4847754</v>
      </c>
      <c r="AA112" s="7">
        <f>+'2015Proj'!AA112*'Tuition Calculations'!CE98*(1+'Select Headcount Changes'!U105)</f>
        <v>586.50593819999995</v>
      </c>
      <c r="AB112" s="7">
        <f t="shared" si="55"/>
        <v>23.460237527999997</v>
      </c>
      <c r="AC112" s="7">
        <f>+'2015Proj'!AC112*'Tuition Calculations'!BY98*(1+'Select Headcount Changes'!U105)</f>
        <v>0</v>
      </c>
      <c r="AD112" s="7">
        <f>+'2015Proj'!AD112*'Tuition Calculations'!CE98*(1+'Select Headcount Changes'!U105)</f>
        <v>0</v>
      </c>
      <c r="AE112" s="7">
        <f>+'2015Proj'!AE112*'Tuition Calculations'!CK98*(1+'Select Headcount Changes'!U105)</f>
        <v>0</v>
      </c>
      <c r="AF112" s="7">
        <f t="shared" si="56"/>
        <v>0</v>
      </c>
      <c r="AG112" s="7">
        <f t="shared" si="57"/>
        <v>59.901226893599997</v>
      </c>
      <c r="AH112" s="7">
        <f t="shared" si="58"/>
        <v>1138.1233109783998</v>
      </c>
      <c r="AJ112" s="5">
        <v>0</v>
      </c>
      <c r="AK112" s="5">
        <v>0</v>
      </c>
      <c r="AL112" s="5">
        <v>1</v>
      </c>
      <c r="AM112" s="5">
        <f t="shared" si="18"/>
        <v>0</v>
      </c>
      <c r="AN112" s="5">
        <f t="shared" si="19"/>
        <v>0</v>
      </c>
      <c r="AO112" s="5">
        <f t="shared" si="20"/>
        <v>1138.1233109783998</v>
      </c>
      <c r="AP112" s="5">
        <f t="shared" si="21"/>
        <v>1138.1233109783998</v>
      </c>
    </row>
    <row r="113" spans="1:42" ht="18" customHeight="1" x14ac:dyDescent="0.25">
      <c r="A113" s="2" t="s">
        <v>15</v>
      </c>
      <c r="B113" s="2" t="s">
        <v>110</v>
      </c>
      <c r="C113" s="2" t="s">
        <v>21</v>
      </c>
      <c r="D113" s="2" t="s">
        <v>21</v>
      </c>
      <c r="E113" s="2" t="s">
        <v>25</v>
      </c>
      <c r="F113" s="2" t="s">
        <v>27</v>
      </c>
      <c r="G113" s="2" t="s">
        <v>25</v>
      </c>
      <c r="H113" s="2" t="s">
        <v>13</v>
      </c>
      <c r="I113" s="2" t="s">
        <v>14</v>
      </c>
      <c r="J113" s="7">
        <f>+'2015Proj'!J113*'Tuition Calculations'!BG99*(1+'Select Headcount Changes'!U106)</f>
        <v>1296140.4515301893</v>
      </c>
      <c r="K113" s="7">
        <f>+'2015Proj'!K113*'Tuition Calculations'!BM99*(1+'Select Headcount Changes'!U106)</f>
        <v>1296140.4515301893</v>
      </c>
      <c r="L113" s="7">
        <f t="shared" si="36"/>
        <v>51845.61806120757</v>
      </c>
      <c r="M113" s="7">
        <f>+'2015Proj'!M113*'Tuition Calculations'!BG99*(1+'Select Headcount Changes'!U106)</f>
        <v>0</v>
      </c>
      <c r="N113" s="7">
        <f>+'2015Proj'!N113*'Tuition Calculations'!BM99*(1+'Select Headcount Changes'!U106)</f>
        <v>0</v>
      </c>
      <c r="O113" s="7">
        <f>+'2015Proj'!O113*'Tuition Calculations'!BS99*(1+'Select Headcount Changes'!U106)</f>
        <v>0</v>
      </c>
      <c r="P113" s="7">
        <f t="shared" si="23"/>
        <v>0</v>
      </c>
      <c r="Q113" s="7">
        <f t="shared" si="24"/>
        <v>62214.741673449091</v>
      </c>
      <c r="R113" s="7">
        <f t="shared" si="25"/>
        <v>1182080.0917955327</v>
      </c>
      <c r="T113" s="5">
        <v>0</v>
      </c>
      <c r="U113" s="5">
        <v>0</v>
      </c>
      <c r="V113" s="5">
        <v>1</v>
      </c>
      <c r="W113" s="5">
        <f t="shared" si="17"/>
        <v>0</v>
      </c>
      <c r="X113" s="5">
        <f t="shared" si="17"/>
        <v>0</v>
      </c>
      <c r="Y113" s="5">
        <f t="shared" si="17"/>
        <v>1182080.0917955327</v>
      </c>
      <c r="Z113" s="7">
        <f>+'2015Proj'!Z113*'Tuition Calculations'!BY99*(1+'Select Headcount Changes'!U106)</f>
        <v>40050.647067052625</v>
      </c>
      <c r="AA113" s="7">
        <f>+'2015Proj'!AA113*'Tuition Calculations'!CE99*(1+'Select Headcount Changes'!U106)</f>
        <v>40050.647067052625</v>
      </c>
      <c r="AB113" s="7">
        <f t="shared" si="55"/>
        <v>1602.025882682105</v>
      </c>
      <c r="AC113" s="7">
        <f>+'2015Proj'!AC113*'Tuition Calculations'!BY99*(1+'Select Headcount Changes'!U106)</f>
        <v>0</v>
      </c>
      <c r="AD113" s="7">
        <f>+'2015Proj'!AD113*'Tuition Calculations'!CE99*(1+'Select Headcount Changes'!U106)</f>
        <v>0</v>
      </c>
      <c r="AE113" s="7">
        <f>+'2015Proj'!AE113*'Tuition Calculations'!CK99*(1+'Select Headcount Changes'!U106)</f>
        <v>0</v>
      </c>
      <c r="AF113" s="7">
        <f t="shared" si="56"/>
        <v>0</v>
      </c>
      <c r="AG113" s="7">
        <f t="shared" si="57"/>
        <v>1922.4310592185259</v>
      </c>
      <c r="AH113" s="7">
        <f t="shared" si="58"/>
        <v>36526.190125151988</v>
      </c>
      <c r="AJ113" s="5">
        <v>0</v>
      </c>
      <c r="AK113" s="5">
        <v>0</v>
      </c>
      <c r="AL113" s="5">
        <v>1</v>
      </c>
      <c r="AM113" s="5">
        <f t="shared" si="18"/>
        <v>0</v>
      </c>
      <c r="AN113" s="5">
        <f t="shared" si="19"/>
        <v>0</v>
      </c>
      <c r="AO113" s="5">
        <f t="shared" si="20"/>
        <v>36526.190125151988</v>
      </c>
      <c r="AP113" s="5">
        <f t="shared" ref="AP113:AP120" si="59">SUM(AM113:AO113)</f>
        <v>36526.190125151988</v>
      </c>
    </row>
    <row r="114" spans="1:42" ht="18" customHeight="1" x14ac:dyDescent="0.25">
      <c r="A114" s="2" t="s">
        <v>15</v>
      </c>
      <c r="B114" s="2" t="s">
        <v>110</v>
      </c>
      <c r="C114" s="2" t="s">
        <v>21</v>
      </c>
      <c r="D114" s="2" t="s">
        <v>21</v>
      </c>
      <c r="E114" s="2" t="s">
        <v>25</v>
      </c>
      <c r="F114" s="2" t="s">
        <v>27</v>
      </c>
      <c r="G114" s="2" t="s">
        <v>25</v>
      </c>
      <c r="H114" s="2" t="s">
        <v>15</v>
      </c>
      <c r="I114" s="2" t="s">
        <v>16</v>
      </c>
      <c r="J114" s="7">
        <f>+'2015Proj'!J114*'Tuition Calculations'!BG100*(1+'Select Headcount Changes'!U107)</f>
        <v>1185196.020782948</v>
      </c>
      <c r="K114" s="7">
        <f>+'2015Proj'!K114*'Tuition Calculations'!BM100*(1+'Select Headcount Changes'!U107)</f>
        <v>668497.46366314427</v>
      </c>
      <c r="L114" s="7">
        <f t="shared" si="36"/>
        <v>26739.898546525772</v>
      </c>
      <c r="M114" s="7">
        <f>+'2015Proj'!M114*'Tuition Calculations'!BG100*(1+'Select Headcount Changes'!U107)</f>
        <v>21058.345069915849</v>
      </c>
      <c r="N114" s="7">
        <f>+'2015Proj'!N114*'Tuition Calculations'!BM100*(1+'Select Headcount Changes'!U107)</f>
        <v>5938.8540700840003</v>
      </c>
      <c r="O114" s="7">
        <f>+'2015Proj'!O114*'Tuition Calculations'!BS100*(1+'Select Headcount Changes'!U107)</f>
        <v>91798.308025713777</v>
      </c>
      <c r="P114" s="7">
        <f t="shared" si="23"/>
        <v>118795.50716571363</v>
      </c>
      <c r="Q114" s="7">
        <f t="shared" si="24"/>
        <v>51983.030753535437</v>
      </c>
      <c r="R114" s="7">
        <f t="shared" si="25"/>
        <v>987677.58431717323</v>
      </c>
      <c r="T114" s="5">
        <v>0</v>
      </c>
      <c r="U114" s="5">
        <v>0</v>
      </c>
      <c r="V114" s="5">
        <v>1</v>
      </c>
      <c r="W114" s="5">
        <f t="shared" si="17"/>
        <v>0</v>
      </c>
      <c r="X114" s="5">
        <f t="shared" si="17"/>
        <v>0</v>
      </c>
      <c r="Y114" s="5">
        <f t="shared" si="17"/>
        <v>987677.58431717323</v>
      </c>
      <c r="Z114" s="7">
        <f>+'2015Proj'!Z114*'Tuition Calculations'!BY100*(1+'Select Headcount Changes'!U107)</f>
        <v>43002.485713542621</v>
      </c>
      <c r="AA114" s="7">
        <f>+'2015Proj'!AA114*'Tuition Calculations'!CE100*(1+'Select Headcount Changes'!U107)</f>
        <v>20664.874395080558</v>
      </c>
      <c r="AB114" s="7">
        <f t="shared" si="55"/>
        <v>826.59497580322238</v>
      </c>
      <c r="AC114" s="7">
        <f>+'2015Proj'!AC114*'Tuition Calculations'!BY100*(1+'Select Headcount Changes'!U107)</f>
        <v>764.66920739495379</v>
      </c>
      <c r="AD114" s="7">
        <f>+'2015Proj'!AD114*'Tuition Calculations'!CE100*(1+'Select Headcount Changes'!U107)</f>
        <v>0</v>
      </c>
      <c r="AE114" s="7">
        <f>+'2015Proj'!AE114*'Tuition Calculations'!CK100*(1+'Select Headcount Changes'!U107)</f>
        <v>3969.6005389915749</v>
      </c>
      <c r="AF114" s="7">
        <f t="shared" si="56"/>
        <v>4734.2697463865288</v>
      </c>
      <c r="AG114" s="7">
        <f t="shared" si="57"/>
        <v>1872.0810495676437</v>
      </c>
      <c r="AH114" s="7">
        <f t="shared" si="58"/>
        <v>35569.539941785231</v>
      </c>
      <c r="AJ114" s="5">
        <v>0</v>
      </c>
      <c r="AK114" s="5">
        <v>0</v>
      </c>
      <c r="AL114" s="5">
        <v>1</v>
      </c>
      <c r="AM114" s="5">
        <f t="shared" si="18"/>
        <v>0</v>
      </c>
      <c r="AN114" s="5">
        <f t="shared" si="19"/>
        <v>0</v>
      </c>
      <c r="AO114" s="5">
        <f t="shared" si="20"/>
        <v>35569.539941785231</v>
      </c>
      <c r="AP114" s="5">
        <f t="shared" si="59"/>
        <v>35569.539941785231</v>
      </c>
    </row>
    <row r="115" spans="1:42" ht="18" customHeight="1" x14ac:dyDescent="0.25">
      <c r="A115" s="2" t="s">
        <v>15</v>
      </c>
      <c r="B115" s="2" t="s">
        <v>110</v>
      </c>
      <c r="C115" s="2" t="s">
        <v>22</v>
      </c>
      <c r="D115" s="2" t="s">
        <v>43</v>
      </c>
      <c r="E115" s="2" t="s">
        <v>108</v>
      </c>
      <c r="F115" s="2" t="s">
        <v>32</v>
      </c>
      <c r="G115" s="2" t="s">
        <v>109</v>
      </c>
      <c r="H115" s="2" t="s">
        <v>13</v>
      </c>
      <c r="I115" s="2" t="s">
        <v>14</v>
      </c>
      <c r="J115" s="7">
        <f>+'2015Proj'!J115*'Tuition Calculations'!BG101*(1+'Select Headcount Changes'!U108)</f>
        <v>955134.00581760297</v>
      </c>
      <c r="K115" s="7">
        <f>+'2015Proj'!K115*'Tuition Calculations'!BM101*(1+'Select Headcount Changes'!U108)</f>
        <v>955134.00581760297</v>
      </c>
      <c r="L115" s="7">
        <f t="shared" si="36"/>
        <v>38205.360232704123</v>
      </c>
      <c r="M115" s="7">
        <f>+'2015Proj'!M115*'Tuition Calculations'!BG101*(1+'Select Headcount Changes'!U108)</f>
        <v>0</v>
      </c>
      <c r="N115" s="7">
        <f>+'2015Proj'!N115*'Tuition Calculations'!BM101*(1+'Select Headcount Changes'!U108)</f>
        <v>0</v>
      </c>
      <c r="O115" s="7">
        <f>+'2015Proj'!O115*'Tuition Calculations'!BS101*(1+'Select Headcount Changes'!U108)</f>
        <v>0</v>
      </c>
      <c r="P115" s="7">
        <f t="shared" si="23"/>
        <v>0</v>
      </c>
      <c r="Q115" s="7">
        <f t="shared" si="24"/>
        <v>45846.432279244946</v>
      </c>
      <c r="R115" s="7">
        <f t="shared" si="25"/>
        <v>871082.21330565389</v>
      </c>
      <c r="T115" s="5">
        <v>0</v>
      </c>
      <c r="U115" s="5">
        <v>0</v>
      </c>
      <c r="V115" s="5">
        <v>1</v>
      </c>
      <c r="W115" s="5">
        <f t="shared" si="17"/>
        <v>0</v>
      </c>
      <c r="X115" s="5">
        <f t="shared" si="17"/>
        <v>0</v>
      </c>
      <c r="Y115" s="5">
        <f t="shared" si="17"/>
        <v>871082.21330565389</v>
      </c>
      <c r="Z115" s="7">
        <f>+'2015Proj'!Z115*'Tuition Calculations'!BY101*(1+'Select Headcount Changes'!U108)</f>
        <v>29552.123300443996</v>
      </c>
      <c r="AA115" s="7">
        <f>+'2015Proj'!AA115*'Tuition Calculations'!CE101*(1+'Select Headcount Changes'!U108)</f>
        <v>29552.123300443996</v>
      </c>
      <c r="AB115" s="7">
        <f t="shared" si="55"/>
        <v>1182.0849320177599</v>
      </c>
      <c r="AC115" s="7">
        <f>+'2015Proj'!AC115*'Tuition Calculations'!BY101*(1+'Select Headcount Changes'!U108)</f>
        <v>0</v>
      </c>
      <c r="AD115" s="7">
        <f>+'2015Proj'!AD115*'Tuition Calculations'!CE101*(1+'Select Headcount Changes'!U108)</f>
        <v>0</v>
      </c>
      <c r="AE115" s="7">
        <f>+'2015Proj'!AE115*'Tuition Calculations'!CK101*(1+'Select Headcount Changes'!U108)</f>
        <v>0</v>
      </c>
      <c r="AF115" s="7">
        <f t="shared" si="56"/>
        <v>0</v>
      </c>
      <c r="AG115" s="7">
        <f t="shared" si="57"/>
        <v>1418.501918421312</v>
      </c>
      <c r="AH115" s="7">
        <f t="shared" si="58"/>
        <v>26951.536450004925</v>
      </c>
      <c r="AJ115" s="5">
        <v>0</v>
      </c>
      <c r="AK115" s="5">
        <v>0</v>
      </c>
      <c r="AL115" s="5">
        <v>1</v>
      </c>
      <c r="AM115" s="5">
        <f t="shared" si="18"/>
        <v>0</v>
      </c>
      <c r="AN115" s="5">
        <f t="shared" si="19"/>
        <v>0</v>
      </c>
      <c r="AO115" s="5">
        <f t="shared" si="20"/>
        <v>26951.536450004925</v>
      </c>
      <c r="AP115" s="5">
        <f t="shared" si="59"/>
        <v>26951.536450004925</v>
      </c>
    </row>
    <row r="116" spans="1:42" ht="18" customHeight="1" x14ac:dyDescent="0.25">
      <c r="A116" s="2" t="s">
        <v>15</v>
      </c>
      <c r="B116" s="2" t="s">
        <v>110</v>
      </c>
      <c r="C116" s="2" t="s">
        <v>22</v>
      </c>
      <c r="D116" s="2" t="s">
        <v>43</v>
      </c>
      <c r="E116" s="2" t="s">
        <v>108</v>
      </c>
      <c r="F116" s="2" t="s">
        <v>32</v>
      </c>
      <c r="G116" s="2" t="s">
        <v>109</v>
      </c>
      <c r="H116" s="2" t="s">
        <v>15</v>
      </c>
      <c r="I116" s="2" t="s">
        <v>16</v>
      </c>
      <c r="J116" s="7">
        <f>+'2015Proj'!J116*'Tuition Calculations'!BG102*(1+'Select Headcount Changes'!U109)</f>
        <v>70194.266769599999</v>
      </c>
      <c r="K116" s="7">
        <f>+'2015Proj'!K116*'Tuition Calculations'!BM102*(1+'Select Headcount Changes'!U109)</f>
        <v>39523.973339999997</v>
      </c>
      <c r="L116" s="7">
        <f t="shared" si="36"/>
        <v>1580.9589335999999</v>
      </c>
      <c r="M116" s="7">
        <f>+'2015Proj'!M116*'Tuition Calculations'!BG102*(1+'Select Headcount Changes'!U109)</f>
        <v>0</v>
      </c>
      <c r="N116" s="7">
        <f>+'2015Proj'!N116*'Tuition Calculations'!BM102*(1+'Select Headcount Changes'!U109)</f>
        <v>0</v>
      </c>
      <c r="O116" s="7">
        <f>+'2015Proj'!O116*'Tuition Calculations'!BS102*(1+'Select Headcount Changes'!U109)</f>
        <v>0</v>
      </c>
      <c r="P116" s="7">
        <f t="shared" si="23"/>
        <v>0</v>
      </c>
      <c r="Q116" s="7">
        <f t="shared" si="24"/>
        <v>3430.6653917999997</v>
      </c>
      <c r="R116" s="7">
        <f t="shared" si="25"/>
        <v>65182.642444199992</v>
      </c>
      <c r="T116" s="5">
        <v>0</v>
      </c>
      <c r="U116" s="5">
        <v>0</v>
      </c>
      <c r="V116" s="5">
        <v>1</v>
      </c>
      <c r="W116" s="5">
        <f t="shared" si="17"/>
        <v>0</v>
      </c>
      <c r="X116" s="5">
        <f t="shared" si="17"/>
        <v>0</v>
      </c>
      <c r="Y116" s="5">
        <f t="shared" si="17"/>
        <v>65182.642444199992</v>
      </c>
      <c r="Z116" s="7">
        <f>+'2015Proj'!Z116*'Tuition Calculations'!BY102*(1+'Select Headcount Changes'!U109)</f>
        <v>2544.6604206000002</v>
      </c>
      <c r="AA116" s="7">
        <f>+'2015Proj'!AA116*'Tuition Calculations'!CE102*(1+'Select Headcount Changes'!U109)</f>
        <v>1222.8835494</v>
      </c>
      <c r="AB116" s="7">
        <f t="shared" si="55"/>
        <v>48.915341976000001</v>
      </c>
      <c r="AC116" s="7">
        <f>+'2015Proj'!AC116*'Tuition Calculations'!BY102*(1+'Select Headcount Changes'!U109)</f>
        <v>0</v>
      </c>
      <c r="AD116" s="7">
        <f>+'2015Proj'!AD116*'Tuition Calculations'!CE102*(1+'Select Headcount Changes'!U109)</f>
        <v>0</v>
      </c>
      <c r="AE116" s="7">
        <f>+'2015Proj'!AE116*'Tuition Calculations'!CK102*(1+'Select Headcount Changes'!U109)</f>
        <v>0</v>
      </c>
      <c r="AF116" s="7">
        <f t="shared" si="56"/>
        <v>0</v>
      </c>
      <c r="AG116" s="7">
        <f t="shared" si="57"/>
        <v>124.78725393120001</v>
      </c>
      <c r="AH116" s="7">
        <f t="shared" si="58"/>
        <v>2370.9578246927999</v>
      </c>
      <c r="AJ116" s="5">
        <v>0</v>
      </c>
      <c r="AK116" s="5">
        <v>0</v>
      </c>
      <c r="AL116" s="5">
        <v>1</v>
      </c>
      <c r="AM116" s="5">
        <f t="shared" si="18"/>
        <v>0</v>
      </c>
      <c r="AN116" s="5">
        <f t="shared" si="19"/>
        <v>0</v>
      </c>
      <c r="AO116" s="5">
        <f t="shared" si="20"/>
        <v>2370.9578246927999</v>
      </c>
      <c r="AP116" s="5">
        <f t="shared" si="59"/>
        <v>2370.9578246927999</v>
      </c>
    </row>
    <row r="117" spans="1:42" ht="18" customHeight="1" x14ac:dyDescent="0.25">
      <c r="A117" s="2" t="s">
        <v>15</v>
      </c>
      <c r="B117" s="2" t="s">
        <v>110</v>
      </c>
      <c r="C117" s="2" t="s">
        <v>27</v>
      </c>
      <c r="D117" s="2" t="s">
        <v>27</v>
      </c>
      <c r="E117" s="2" t="s">
        <v>69</v>
      </c>
      <c r="F117" s="2" t="s">
        <v>28</v>
      </c>
      <c r="G117" s="2" t="s">
        <v>70</v>
      </c>
      <c r="H117" s="2" t="s">
        <v>13</v>
      </c>
      <c r="I117" s="2" t="s">
        <v>14</v>
      </c>
      <c r="J117" s="7">
        <f>+'2015Proj'!J117*'Tuition Calculations'!BG103*(1+'Select Headcount Changes'!U110)</f>
        <v>418221.70136178436</v>
      </c>
      <c r="K117" s="7">
        <f>+'2015Proj'!K117*'Tuition Calculations'!BM103*(1+'Select Headcount Changes'!U110)</f>
        <v>418221.70136178436</v>
      </c>
      <c r="L117" s="7">
        <f t="shared" si="36"/>
        <v>16728.868054471375</v>
      </c>
      <c r="M117" s="7">
        <f>+'2015Proj'!M117*'Tuition Calculations'!BG103*(1+'Select Headcount Changes'!U110)</f>
        <v>0</v>
      </c>
      <c r="N117" s="7">
        <f>+'2015Proj'!N117*'Tuition Calculations'!BM103*(1+'Select Headcount Changes'!U110)</f>
        <v>0</v>
      </c>
      <c r="O117" s="7">
        <f>+'2015Proj'!O117*'Tuition Calculations'!BS103*(1+'Select Headcount Changes'!U110)</f>
        <v>0</v>
      </c>
      <c r="P117" s="7">
        <f t="shared" si="23"/>
        <v>0</v>
      </c>
      <c r="Q117" s="7">
        <f t="shared" si="24"/>
        <v>20074.641665365649</v>
      </c>
      <c r="R117" s="7">
        <f t="shared" si="25"/>
        <v>381418.19164194731</v>
      </c>
      <c r="T117" s="5">
        <v>0</v>
      </c>
      <c r="U117" s="5">
        <v>0</v>
      </c>
      <c r="V117" s="5">
        <v>1</v>
      </c>
      <c r="W117" s="5">
        <f t="shared" si="17"/>
        <v>0</v>
      </c>
      <c r="X117" s="5">
        <f t="shared" si="17"/>
        <v>0</v>
      </c>
      <c r="Y117" s="5">
        <f t="shared" si="17"/>
        <v>381418.19164194731</v>
      </c>
      <c r="Z117" s="7">
        <f>+'2015Proj'!Z117*'Tuition Calculations'!BY103*(1+'Select Headcount Changes'!U110)</f>
        <v>12930.599389924118</v>
      </c>
      <c r="AA117" s="7">
        <f>+'2015Proj'!AA117*'Tuition Calculations'!CE103*(1+'Select Headcount Changes'!U110)</f>
        <v>12930.599389924118</v>
      </c>
      <c r="AB117" s="7">
        <f t="shared" si="55"/>
        <v>517.22397559696469</v>
      </c>
      <c r="AC117" s="7">
        <f>+'2015Proj'!AC117*'Tuition Calculations'!BY103*(1+'Select Headcount Changes'!U110)</f>
        <v>0</v>
      </c>
      <c r="AD117" s="7">
        <f>+'2015Proj'!AD117*'Tuition Calculations'!CE103*(1+'Select Headcount Changes'!U110)</f>
        <v>0</v>
      </c>
      <c r="AE117" s="7">
        <f>+'2015Proj'!AE117*'Tuition Calculations'!CK103*(1+'Select Headcount Changes'!U110)</f>
        <v>0</v>
      </c>
      <c r="AF117" s="7">
        <f t="shared" si="56"/>
        <v>0</v>
      </c>
      <c r="AG117" s="7">
        <f t="shared" si="57"/>
        <v>620.66877071635781</v>
      </c>
      <c r="AH117" s="7">
        <f t="shared" si="58"/>
        <v>11792.706643610796</v>
      </c>
      <c r="AJ117" s="5">
        <v>0</v>
      </c>
      <c r="AK117" s="5">
        <v>0</v>
      </c>
      <c r="AL117" s="5">
        <v>1</v>
      </c>
      <c r="AM117" s="5">
        <f t="shared" si="18"/>
        <v>0</v>
      </c>
      <c r="AN117" s="5">
        <f t="shared" si="19"/>
        <v>0</v>
      </c>
      <c r="AO117" s="5">
        <f t="shared" si="20"/>
        <v>11792.706643610796</v>
      </c>
      <c r="AP117" s="5">
        <f t="shared" si="59"/>
        <v>11792.706643610796</v>
      </c>
    </row>
    <row r="118" spans="1:42" ht="18" customHeight="1" x14ac:dyDescent="0.25">
      <c r="A118" s="2" t="s">
        <v>15</v>
      </c>
      <c r="B118" s="2" t="s">
        <v>110</v>
      </c>
      <c r="C118" s="2" t="s">
        <v>27</v>
      </c>
      <c r="D118" s="2" t="s">
        <v>27</v>
      </c>
      <c r="E118" s="2" t="s">
        <v>69</v>
      </c>
      <c r="F118" s="2" t="s">
        <v>28</v>
      </c>
      <c r="G118" s="2" t="s">
        <v>70</v>
      </c>
      <c r="H118" s="2" t="s">
        <v>15</v>
      </c>
      <c r="I118" s="2" t="s">
        <v>16</v>
      </c>
      <c r="J118" s="7">
        <f>+'2015Proj'!J118*'Tuition Calculations'!BG104*(1+'Select Headcount Changes'!U111)</f>
        <v>35819.374200000006</v>
      </c>
      <c r="K118" s="7">
        <f>+'2015Proj'!K118*'Tuition Calculations'!BM104*(1+'Select Headcount Changes'!U111)</f>
        <v>21635.805840000001</v>
      </c>
      <c r="L118" s="7">
        <f t="shared" si="36"/>
        <v>865.43223360000002</v>
      </c>
      <c r="M118" s="7">
        <f>+'2015Proj'!M118*'Tuition Calculations'!BG104*(1+'Select Headcount Changes'!U111)</f>
        <v>0</v>
      </c>
      <c r="N118" s="7">
        <f>+'2015Proj'!N118*'Tuition Calculations'!BM104*(1+'Select Headcount Changes'!U111)</f>
        <v>0</v>
      </c>
      <c r="O118" s="7">
        <f>+'2015Proj'!O118*'Tuition Calculations'!BS104*(1+'Select Headcount Changes'!U111)</f>
        <v>0</v>
      </c>
      <c r="P118" s="7">
        <f t="shared" si="23"/>
        <v>0</v>
      </c>
      <c r="Q118" s="7">
        <f t="shared" si="24"/>
        <v>1747.6970983200006</v>
      </c>
      <c r="R118" s="7">
        <f t="shared" si="25"/>
        <v>33206.244868080008</v>
      </c>
      <c r="T118" s="5">
        <v>0</v>
      </c>
      <c r="U118" s="5">
        <v>0</v>
      </c>
      <c r="V118" s="5">
        <v>1</v>
      </c>
      <c r="W118" s="5">
        <f t="shared" si="17"/>
        <v>0</v>
      </c>
      <c r="X118" s="5">
        <f t="shared" si="17"/>
        <v>0</v>
      </c>
      <c r="Y118" s="5">
        <f t="shared" si="17"/>
        <v>33206.244868080008</v>
      </c>
      <c r="Z118" s="7">
        <f>+'2015Proj'!Z118*'Tuition Calculations'!BY104*(1+'Select Headcount Changes'!U111)</f>
        <v>1298.70786</v>
      </c>
      <c r="AA118" s="7">
        <f>+'2015Proj'!AA118*'Tuition Calculations'!CE104*(1+'Select Headcount Changes'!U111)</f>
        <v>669.25956000000008</v>
      </c>
      <c r="AB118" s="7">
        <f t="shared" si="55"/>
        <v>26.770382400000003</v>
      </c>
      <c r="AC118" s="7">
        <f>+'2015Proj'!AC118*'Tuition Calculations'!BY104*(1+'Select Headcount Changes'!U111)</f>
        <v>0</v>
      </c>
      <c r="AD118" s="7">
        <f>+'2015Proj'!AD118*'Tuition Calculations'!CE104*(1+'Select Headcount Changes'!U111)</f>
        <v>0</v>
      </c>
      <c r="AE118" s="7">
        <f>+'2015Proj'!AE118*'Tuition Calculations'!CK104*(1+'Select Headcount Changes'!U111)</f>
        <v>0</v>
      </c>
      <c r="AF118" s="7">
        <f t="shared" si="56"/>
        <v>0</v>
      </c>
      <c r="AG118" s="7">
        <f t="shared" si="57"/>
        <v>63.596873880000004</v>
      </c>
      <c r="AH118" s="7">
        <f t="shared" si="58"/>
        <v>1208.34060372</v>
      </c>
      <c r="AJ118" s="5">
        <v>0</v>
      </c>
      <c r="AK118" s="5">
        <v>0</v>
      </c>
      <c r="AL118" s="5">
        <v>1</v>
      </c>
      <c r="AM118" s="5">
        <f t="shared" si="18"/>
        <v>0</v>
      </c>
      <c r="AN118" s="5">
        <f t="shared" si="19"/>
        <v>0</v>
      </c>
      <c r="AO118" s="5">
        <f t="shared" si="20"/>
        <v>1208.34060372</v>
      </c>
      <c r="AP118" s="5">
        <f t="shared" si="59"/>
        <v>1208.34060372</v>
      </c>
    </row>
    <row r="119" spans="1:42" ht="18" customHeight="1" x14ac:dyDescent="0.25">
      <c r="A119" s="2" t="s">
        <v>15</v>
      </c>
      <c r="B119" s="2" t="s">
        <v>110</v>
      </c>
      <c r="C119" s="2" t="s">
        <v>27</v>
      </c>
      <c r="D119" s="2" t="s">
        <v>27</v>
      </c>
      <c r="E119" s="2" t="s">
        <v>69</v>
      </c>
      <c r="F119" s="2" t="s">
        <v>43</v>
      </c>
      <c r="G119" s="2" t="s">
        <v>71</v>
      </c>
      <c r="H119" s="2" t="s">
        <v>13</v>
      </c>
      <c r="I119" s="2" t="s">
        <v>14</v>
      </c>
      <c r="J119" s="7">
        <f>+'2015Proj'!J119*'Tuition Calculations'!BG105*(1+'Select Headcount Changes'!U112)</f>
        <v>526408.43616134638</v>
      </c>
      <c r="K119" s="7">
        <f>+'2015Proj'!K119*'Tuition Calculations'!BM105*(1+'Select Headcount Changes'!U112)</f>
        <v>526408.43616134638</v>
      </c>
      <c r="L119" s="7">
        <f t="shared" si="36"/>
        <v>21056.337446453857</v>
      </c>
      <c r="M119" s="7">
        <f>+'2015Proj'!M119*'Tuition Calculations'!BG105*(1+'Select Headcount Changes'!U112)</f>
        <v>0</v>
      </c>
      <c r="N119" s="7">
        <f>+'2015Proj'!N119*'Tuition Calculations'!BM105*(1+'Select Headcount Changes'!U112)</f>
        <v>3574.363435252189</v>
      </c>
      <c r="O119" s="7">
        <f>+'2015Proj'!O119*'Tuition Calculations'!BS105*(1+'Select Headcount Changes'!U112)</f>
        <v>0</v>
      </c>
      <c r="P119" s="7">
        <f t="shared" si="23"/>
        <v>3574.363435252189</v>
      </c>
      <c r="Q119" s="7">
        <f t="shared" si="24"/>
        <v>25088.88676398202</v>
      </c>
      <c r="R119" s="7">
        <f t="shared" si="25"/>
        <v>476688.84851565835</v>
      </c>
      <c r="T119" s="5">
        <v>0</v>
      </c>
      <c r="U119" s="5">
        <v>0</v>
      </c>
      <c r="V119" s="5">
        <v>1</v>
      </c>
      <c r="W119" s="5">
        <f t="shared" si="17"/>
        <v>0</v>
      </c>
      <c r="X119" s="5">
        <f t="shared" si="17"/>
        <v>0</v>
      </c>
      <c r="Y119" s="5">
        <f t="shared" si="17"/>
        <v>476688.84851565835</v>
      </c>
      <c r="Z119" s="7">
        <f>+'2015Proj'!Z119*'Tuition Calculations'!BY105*(1+'Select Headcount Changes'!U112)</f>
        <v>16290.021187315318</v>
      </c>
      <c r="AA119" s="7">
        <f>+'2015Proj'!AA119*'Tuition Calculations'!CE105*(1+'Select Headcount Changes'!U112)</f>
        <v>16290.021187315318</v>
      </c>
      <c r="AB119" s="7">
        <f t="shared" si="55"/>
        <v>651.60084749261273</v>
      </c>
      <c r="AC119" s="7">
        <f>+'2015Proj'!AC119*'Tuition Calculations'!BY105*(1+'Select Headcount Changes'!U112)</f>
        <v>0</v>
      </c>
      <c r="AD119" s="7">
        <f>+'2015Proj'!AD119*'Tuition Calculations'!CE105*(1+'Select Headcount Changes'!U112)</f>
        <v>110.97179905188371</v>
      </c>
      <c r="AE119" s="7">
        <f>+'2015Proj'!AE119*'Tuition Calculations'!CK105*(1+'Select Headcount Changes'!U112)</f>
        <v>0</v>
      </c>
      <c r="AF119" s="7">
        <f t="shared" si="56"/>
        <v>110.97179905188371</v>
      </c>
      <c r="AG119" s="7">
        <f t="shared" si="57"/>
        <v>776.3724270385411</v>
      </c>
      <c r="AH119" s="7">
        <f t="shared" si="58"/>
        <v>14751.076113732281</v>
      </c>
      <c r="AJ119" s="5">
        <v>0</v>
      </c>
      <c r="AK119" s="5">
        <v>0</v>
      </c>
      <c r="AL119" s="5">
        <v>1</v>
      </c>
      <c r="AM119" s="5">
        <f t="shared" si="18"/>
        <v>0</v>
      </c>
      <c r="AN119" s="5">
        <f t="shared" si="19"/>
        <v>0</v>
      </c>
      <c r="AO119" s="5">
        <f t="shared" si="20"/>
        <v>14751.076113732281</v>
      </c>
      <c r="AP119" s="5">
        <f t="shared" si="59"/>
        <v>14751.076113732281</v>
      </c>
    </row>
    <row r="120" spans="1:42" ht="18" customHeight="1" x14ac:dyDescent="0.25">
      <c r="A120" s="2" t="s">
        <v>15</v>
      </c>
      <c r="B120" s="2" t="s">
        <v>110</v>
      </c>
      <c r="C120" s="2" t="s">
        <v>27</v>
      </c>
      <c r="D120" s="2" t="s">
        <v>27</v>
      </c>
      <c r="E120" s="2" t="s">
        <v>69</v>
      </c>
      <c r="F120" s="2" t="s">
        <v>43</v>
      </c>
      <c r="G120" s="2" t="s">
        <v>71</v>
      </c>
      <c r="H120" s="2" t="s">
        <v>15</v>
      </c>
      <c r="I120" s="2" t="s">
        <v>16</v>
      </c>
      <c r="J120" s="7">
        <f>+'2015Proj'!J120*'Tuition Calculations'!BG106*(1+'Select Headcount Changes'!U113)</f>
        <v>0</v>
      </c>
      <c r="K120" s="7">
        <f>+'2015Proj'!K120*'Tuition Calculations'!BM106*(1+'Select Headcount Changes'!U113)</f>
        <v>0</v>
      </c>
      <c r="L120" s="7">
        <f t="shared" si="36"/>
        <v>0</v>
      </c>
      <c r="M120" s="7">
        <f>+'2015Proj'!M120*'Tuition Calculations'!BG106*(1+'Select Headcount Changes'!U113)</f>
        <v>0</v>
      </c>
      <c r="N120" s="7">
        <f>+'2015Proj'!N120*'Tuition Calculations'!BM106*(1+'Select Headcount Changes'!U113)</f>
        <v>0</v>
      </c>
      <c r="O120" s="7">
        <f>+'2015Proj'!O120*'Tuition Calculations'!BS106*(1+'Select Headcount Changes'!U113)</f>
        <v>0</v>
      </c>
      <c r="P120" s="7">
        <f t="shared" si="23"/>
        <v>0</v>
      </c>
      <c r="Q120" s="7">
        <f t="shared" si="24"/>
        <v>0</v>
      </c>
      <c r="R120" s="7">
        <f t="shared" si="25"/>
        <v>0</v>
      </c>
      <c r="T120" s="5">
        <v>0</v>
      </c>
      <c r="U120" s="5">
        <v>0</v>
      </c>
      <c r="V120" s="5">
        <v>1</v>
      </c>
      <c r="W120" s="5">
        <f t="shared" si="17"/>
        <v>0</v>
      </c>
      <c r="X120" s="5">
        <f t="shared" si="17"/>
        <v>0</v>
      </c>
      <c r="Y120" s="5">
        <f>+$R120*V120</f>
        <v>0</v>
      </c>
      <c r="Z120" s="7">
        <f>+'2015Proj'!Z120*'Tuition Calculations'!BY106*(1+'Select Headcount Changes'!U113)</f>
        <v>0</v>
      </c>
      <c r="AA120" s="7">
        <f>+'2015Proj'!AA120*'Tuition Calculations'!CE106*(1+'Select Headcount Changes'!U113)</f>
        <v>0</v>
      </c>
      <c r="AB120" s="7">
        <f t="shared" si="55"/>
        <v>0</v>
      </c>
      <c r="AC120" s="7">
        <f>+'2015Proj'!AC120*'Tuition Calculations'!BY106*(1+'Select Headcount Changes'!U113)</f>
        <v>0</v>
      </c>
      <c r="AD120" s="7">
        <f>+'2015Proj'!AD120*'Tuition Calculations'!CE106*(1+'Select Headcount Changes'!U113)</f>
        <v>0</v>
      </c>
      <c r="AE120" s="7">
        <f>+'2015Proj'!AE120*'Tuition Calculations'!CK106*(1+'Select Headcount Changes'!U113)</f>
        <v>0</v>
      </c>
      <c r="AF120" s="7">
        <f t="shared" si="56"/>
        <v>0</v>
      </c>
      <c r="AG120" s="7">
        <f t="shared" si="57"/>
        <v>0</v>
      </c>
      <c r="AH120" s="7">
        <f t="shared" si="58"/>
        <v>0</v>
      </c>
      <c r="AJ120" s="5">
        <v>0</v>
      </c>
      <c r="AK120" s="5">
        <v>0</v>
      </c>
      <c r="AL120" s="5">
        <v>1</v>
      </c>
      <c r="AM120" s="5">
        <f t="shared" si="18"/>
        <v>0</v>
      </c>
      <c r="AN120" s="5">
        <f t="shared" si="19"/>
        <v>0</v>
      </c>
      <c r="AO120" s="5">
        <f t="shared" si="20"/>
        <v>0</v>
      </c>
      <c r="AP120" s="5">
        <f t="shared" si="59"/>
        <v>0</v>
      </c>
    </row>
    <row r="121" spans="1:42" ht="18" customHeight="1" x14ac:dyDescent="0.25">
      <c r="A121" s="40"/>
      <c r="B121" s="40"/>
      <c r="C121" s="40"/>
      <c r="D121" s="40"/>
      <c r="E121" s="40"/>
      <c r="F121" s="40"/>
      <c r="G121" s="40"/>
      <c r="H121" s="40"/>
      <c r="I121" s="40"/>
      <c r="T121" s="41"/>
      <c r="U121" s="41"/>
      <c r="V121" s="41"/>
      <c r="W121" s="41"/>
      <c r="X121" s="41"/>
      <c r="Y121" s="41"/>
      <c r="Z121" s="7"/>
      <c r="AA121" s="7"/>
      <c r="AB121" s="7"/>
      <c r="AC121" s="7"/>
      <c r="AD121" s="7"/>
      <c r="AE121" s="7"/>
      <c r="AF121" s="7"/>
      <c r="AG121" s="7"/>
      <c r="AH121" s="7"/>
      <c r="AJ121" s="41"/>
      <c r="AK121" s="41"/>
      <c r="AL121" s="41"/>
      <c r="AM121" s="41"/>
      <c r="AN121" s="41"/>
      <c r="AO121" s="41"/>
      <c r="AP121" s="41"/>
    </row>
    <row r="122" spans="1:42" ht="18" customHeight="1" x14ac:dyDescent="0.25">
      <c r="A122" s="40"/>
      <c r="B122" s="40"/>
      <c r="C122" s="40"/>
      <c r="D122" s="40"/>
      <c r="E122" s="40"/>
      <c r="F122" s="40"/>
      <c r="G122" s="39" t="s">
        <v>186</v>
      </c>
      <c r="H122" s="2"/>
      <c r="I122" s="39" t="s">
        <v>195</v>
      </c>
      <c r="J122" s="5">
        <f>+J103+J105</f>
        <v>41299252.32612738</v>
      </c>
      <c r="K122" s="5">
        <f t="shared" ref="K122:R123" si="60">+K103+K105</f>
        <v>41299252.32612738</v>
      </c>
      <c r="L122" s="5">
        <f t="shared" si="60"/>
        <v>1651970.0930450952</v>
      </c>
      <c r="M122" s="5">
        <f t="shared" si="60"/>
        <v>0</v>
      </c>
      <c r="N122" s="5">
        <f t="shared" si="60"/>
        <v>854332.59399716323</v>
      </c>
      <c r="O122" s="5">
        <f t="shared" si="60"/>
        <v>0</v>
      </c>
      <c r="P122" s="5">
        <f t="shared" si="60"/>
        <v>854332.59399716323</v>
      </c>
      <c r="Q122" s="5">
        <f t="shared" si="60"/>
        <v>1939647.4819542561</v>
      </c>
      <c r="R122" s="5">
        <f t="shared" si="60"/>
        <v>36853302.15713086</v>
      </c>
      <c r="S122" s="41"/>
      <c r="T122" s="41"/>
      <c r="U122" s="41"/>
      <c r="V122" s="41"/>
      <c r="W122" s="41"/>
      <c r="X122" s="41"/>
      <c r="Y122" s="41"/>
      <c r="Z122" s="5">
        <f>+Z103+Z105</f>
        <v>2159851.3197849994</v>
      </c>
      <c r="AA122" s="5">
        <f t="shared" ref="AA122:AH123" si="61">+AA103+AA105</f>
        <v>2159851.3197849994</v>
      </c>
      <c r="AB122" s="5">
        <f t="shared" si="61"/>
        <v>86394.052791399983</v>
      </c>
      <c r="AC122" s="5">
        <f t="shared" si="61"/>
        <v>0</v>
      </c>
      <c r="AD122" s="5">
        <f t="shared" si="61"/>
        <v>44801.770932753971</v>
      </c>
      <c r="AE122" s="5">
        <f t="shared" si="61"/>
        <v>0</v>
      </c>
      <c r="AF122" s="5">
        <f t="shared" si="61"/>
        <v>44801.770932753971</v>
      </c>
      <c r="AG122" s="5">
        <f t="shared" si="61"/>
        <v>101432.77480304227</v>
      </c>
      <c r="AH122" s="5">
        <f t="shared" si="61"/>
        <v>1927222.721257803</v>
      </c>
      <c r="AJ122" s="41"/>
      <c r="AK122" s="41"/>
      <c r="AL122" s="41"/>
      <c r="AM122" s="41"/>
      <c r="AN122" s="41"/>
      <c r="AO122" s="41"/>
      <c r="AP122" s="11"/>
    </row>
    <row r="123" spans="1:42" ht="18" customHeight="1" x14ac:dyDescent="0.25">
      <c r="A123" s="40"/>
      <c r="B123" s="40"/>
      <c r="C123" s="40"/>
      <c r="D123" s="40"/>
      <c r="E123" s="40"/>
      <c r="F123" s="40"/>
      <c r="G123" s="39" t="s">
        <v>186</v>
      </c>
      <c r="H123" s="2"/>
      <c r="I123" s="39" t="s">
        <v>196</v>
      </c>
      <c r="J123" s="5">
        <f>+J104+J106</f>
        <v>6909932.3374656131</v>
      </c>
      <c r="K123" s="5">
        <f t="shared" si="60"/>
        <v>2444467.0629200377</v>
      </c>
      <c r="L123" s="5">
        <f t="shared" si="60"/>
        <v>97778.682516801506</v>
      </c>
      <c r="M123" s="5">
        <f t="shared" si="60"/>
        <v>0</v>
      </c>
      <c r="N123" s="5">
        <f t="shared" si="60"/>
        <v>13738.146151112214</v>
      </c>
      <c r="O123" s="5">
        <f t="shared" si="60"/>
        <v>34754.345197889859</v>
      </c>
      <c r="P123" s="5">
        <f t="shared" si="60"/>
        <v>48492.49134900207</v>
      </c>
      <c r="Q123" s="5">
        <f t="shared" si="60"/>
        <v>338183.0581799905</v>
      </c>
      <c r="R123" s="5">
        <f t="shared" si="60"/>
        <v>6425478.1054198192</v>
      </c>
      <c r="S123" s="41"/>
      <c r="T123" s="41"/>
      <c r="U123" s="41"/>
      <c r="V123" s="41"/>
      <c r="W123" s="41"/>
      <c r="X123" s="41"/>
      <c r="Y123" s="41"/>
      <c r="Z123" s="5">
        <f>+Z104+Z106</f>
        <v>321996.87576289906</v>
      </c>
      <c r="AA123" s="5">
        <f t="shared" si="61"/>
        <v>127142.68497814744</v>
      </c>
      <c r="AB123" s="5">
        <f t="shared" si="61"/>
        <v>5085.7073991258985</v>
      </c>
      <c r="AC123" s="5">
        <f t="shared" si="61"/>
        <v>0</v>
      </c>
      <c r="AD123" s="5">
        <f t="shared" si="61"/>
        <v>722.56855664608588</v>
      </c>
      <c r="AE123" s="5">
        <f t="shared" si="61"/>
        <v>1533.6984742806985</v>
      </c>
      <c r="AF123" s="5">
        <f t="shared" si="61"/>
        <v>2256.2670309267842</v>
      </c>
      <c r="AG123" s="5">
        <f t="shared" si="61"/>
        <v>15732.745066642319</v>
      </c>
      <c r="AH123" s="5">
        <f t="shared" si="61"/>
        <v>298922.15626620408</v>
      </c>
      <c r="AJ123" s="41"/>
      <c r="AK123" s="41"/>
      <c r="AL123" s="41"/>
      <c r="AM123" s="41"/>
      <c r="AN123" s="41"/>
      <c r="AO123" s="41"/>
      <c r="AP123" s="11"/>
    </row>
    <row r="124" spans="1:42" ht="18" customHeight="1" x14ac:dyDescent="0.25">
      <c r="A124" s="40"/>
      <c r="B124" s="40"/>
      <c r="C124" s="40"/>
      <c r="D124" s="40"/>
      <c r="E124" s="40"/>
      <c r="F124" s="40"/>
      <c r="G124" s="39" t="s">
        <v>197</v>
      </c>
      <c r="H124" s="2"/>
      <c r="I124" s="39" t="s">
        <v>195</v>
      </c>
      <c r="J124" s="5">
        <f>+J107+J109+J111+J113+J115+J117+J119</f>
        <v>7985047.6286725616</v>
      </c>
      <c r="K124" s="5">
        <f t="shared" ref="K124:R125" si="62">+K107+K109+K111+K113+K115+K117+K119</f>
        <v>7985047.6286725616</v>
      </c>
      <c r="L124" s="5">
        <f t="shared" si="62"/>
        <v>319401.90514690249</v>
      </c>
      <c r="M124" s="5">
        <f t="shared" si="62"/>
        <v>0</v>
      </c>
      <c r="N124" s="5">
        <f t="shared" si="62"/>
        <v>26133.875938029229</v>
      </c>
      <c r="O124" s="5">
        <f t="shared" si="62"/>
        <v>0</v>
      </c>
      <c r="P124" s="5">
        <f t="shared" si="62"/>
        <v>26133.875938029229</v>
      </c>
      <c r="Q124" s="5">
        <f t="shared" si="62"/>
        <v>381975.59237938147</v>
      </c>
      <c r="R124" s="5">
        <f t="shared" si="62"/>
        <v>7257536.2552082473</v>
      </c>
      <c r="S124" s="41"/>
      <c r="T124" s="41"/>
      <c r="U124" s="41"/>
      <c r="V124" s="41"/>
      <c r="W124" s="41"/>
      <c r="X124" s="41"/>
      <c r="Y124" s="41"/>
      <c r="Z124" s="5">
        <f>+Z107+Z109+Z111+Z113+Z115+Z117+Z119</f>
        <v>246930.28593661712</v>
      </c>
      <c r="AA124" s="5">
        <f t="shared" ref="AA124:AH125" si="63">+AA107+AA109+AA111+AA113+AA115+AA117+AA119</f>
        <v>246930.28593661712</v>
      </c>
      <c r="AB124" s="5">
        <f t="shared" si="63"/>
        <v>9877.2114374646844</v>
      </c>
      <c r="AC124" s="5">
        <f t="shared" si="63"/>
        <v>0</v>
      </c>
      <c r="AD124" s="5">
        <f t="shared" si="63"/>
        <v>808.58977588877462</v>
      </c>
      <c r="AE124" s="5">
        <f t="shared" si="63"/>
        <v>0</v>
      </c>
      <c r="AF124" s="5">
        <f t="shared" si="63"/>
        <v>808.58977588877462</v>
      </c>
      <c r="AG124" s="5">
        <f t="shared" si="63"/>
        <v>11812.224236163185</v>
      </c>
      <c r="AH124" s="5">
        <f t="shared" si="63"/>
        <v>224432.26048710046</v>
      </c>
      <c r="AJ124" s="41"/>
      <c r="AK124" s="41"/>
      <c r="AL124" s="41"/>
      <c r="AM124" s="41"/>
      <c r="AN124" s="41"/>
      <c r="AO124" s="41"/>
      <c r="AP124" s="11"/>
    </row>
    <row r="125" spans="1:42" ht="18" customHeight="1" x14ac:dyDescent="0.25">
      <c r="A125" s="40"/>
      <c r="B125" s="40"/>
      <c r="C125" s="40"/>
      <c r="D125" s="40"/>
      <c r="E125" s="40"/>
      <c r="F125" s="40"/>
      <c r="G125" s="39" t="s">
        <v>197</v>
      </c>
      <c r="H125" s="2"/>
      <c r="I125" s="39" t="s">
        <v>196</v>
      </c>
      <c r="J125" s="5">
        <f>+J108+J110+J112+J114+J116+J118+J120</f>
        <v>1595870.8701995481</v>
      </c>
      <c r="K125" s="5">
        <f t="shared" si="62"/>
        <v>900924.49789774441</v>
      </c>
      <c r="L125" s="5">
        <f t="shared" si="62"/>
        <v>36036.979915909767</v>
      </c>
      <c r="M125" s="5">
        <f t="shared" si="62"/>
        <v>21058.345069915849</v>
      </c>
      <c r="N125" s="5">
        <f t="shared" si="62"/>
        <v>5938.8540700840003</v>
      </c>
      <c r="O125" s="5">
        <f t="shared" si="62"/>
        <v>91798.308025713777</v>
      </c>
      <c r="P125" s="5">
        <f t="shared" si="62"/>
        <v>118795.50716571363</v>
      </c>
      <c r="Q125" s="5">
        <f t="shared" si="62"/>
        <v>72051.919155896234</v>
      </c>
      <c r="R125" s="5">
        <f t="shared" si="62"/>
        <v>1368986.4639620283</v>
      </c>
      <c r="S125" s="41"/>
      <c r="T125" s="41"/>
      <c r="U125" s="41"/>
      <c r="V125" s="41"/>
      <c r="W125" s="41"/>
      <c r="X125" s="41"/>
      <c r="Y125" s="41"/>
      <c r="Z125" s="5">
        <f>+Z108+Z110+Z112+Z114+Z116+Z118+Z120</f>
        <v>57893.575482342625</v>
      </c>
      <c r="AA125" s="5">
        <f t="shared" si="63"/>
        <v>27851.947363880558</v>
      </c>
      <c r="AB125" s="5">
        <f t="shared" si="63"/>
        <v>1114.0778945552224</v>
      </c>
      <c r="AC125" s="5">
        <f t="shared" si="63"/>
        <v>764.66920739495379</v>
      </c>
      <c r="AD125" s="5">
        <f t="shared" si="63"/>
        <v>0</v>
      </c>
      <c r="AE125" s="5">
        <f t="shared" si="63"/>
        <v>3969.6005389915749</v>
      </c>
      <c r="AF125" s="5">
        <f t="shared" si="63"/>
        <v>4734.2697463865288</v>
      </c>
      <c r="AG125" s="5">
        <f t="shared" si="63"/>
        <v>2602.2613920700442</v>
      </c>
      <c r="AH125" s="5">
        <f t="shared" si="63"/>
        <v>49442.96644933083</v>
      </c>
      <c r="AJ125" s="41"/>
      <c r="AK125" s="41"/>
      <c r="AL125" s="41"/>
      <c r="AM125" s="41"/>
      <c r="AN125" s="41"/>
      <c r="AO125" s="41"/>
      <c r="AP125" s="11"/>
    </row>
    <row r="126" spans="1:42" ht="18" customHeight="1" x14ac:dyDescent="0.25">
      <c r="A126" s="40"/>
      <c r="B126" s="40"/>
      <c r="C126" s="40"/>
      <c r="D126" s="40"/>
      <c r="E126" s="40"/>
      <c r="F126" s="40"/>
      <c r="G126" s="39" t="s">
        <v>187</v>
      </c>
      <c r="H126" s="2"/>
      <c r="I126" s="2"/>
      <c r="J126" s="5">
        <f>SUM(J122:J125)</f>
        <v>57790103.162465103</v>
      </c>
      <c r="K126" s="5">
        <f t="shared" ref="K126:R126" si="64">SUM(K122:K125)</f>
        <v>52629691.515617721</v>
      </c>
      <c r="L126" s="5">
        <f t="shared" si="64"/>
        <v>2105187.660624709</v>
      </c>
      <c r="M126" s="5">
        <f t="shared" si="64"/>
        <v>21058.345069915849</v>
      </c>
      <c r="N126" s="5">
        <f t="shared" si="64"/>
        <v>900143.47015638871</v>
      </c>
      <c r="O126" s="5">
        <f t="shared" si="64"/>
        <v>126552.65322360364</v>
      </c>
      <c r="P126" s="5">
        <f t="shared" si="64"/>
        <v>1047754.4684499082</v>
      </c>
      <c r="Q126" s="5">
        <f t="shared" si="64"/>
        <v>2731858.0516695241</v>
      </c>
      <c r="R126" s="5">
        <f t="shared" si="64"/>
        <v>51905302.981720954</v>
      </c>
      <c r="S126" s="41"/>
      <c r="T126" s="41"/>
      <c r="U126" s="41"/>
      <c r="V126" s="41"/>
      <c r="W126" s="41"/>
      <c r="X126" s="41"/>
      <c r="Y126" s="41"/>
      <c r="Z126" s="5">
        <f>SUM(Z122:Z125)</f>
        <v>2786672.056966858</v>
      </c>
      <c r="AA126" s="5">
        <f t="shared" ref="AA126:AH126" si="65">SUM(AA122:AA125)</f>
        <v>2561776.2380636446</v>
      </c>
      <c r="AB126" s="5">
        <f t="shared" si="65"/>
        <v>102471.04952254579</v>
      </c>
      <c r="AC126" s="5">
        <f t="shared" si="65"/>
        <v>764.66920739495379</v>
      </c>
      <c r="AD126" s="5">
        <f t="shared" si="65"/>
        <v>46332.929265288833</v>
      </c>
      <c r="AE126" s="5">
        <f t="shared" si="65"/>
        <v>5503.2990132722734</v>
      </c>
      <c r="AF126" s="5">
        <f t="shared" si="65"/>
        <v>52600.897485956055</v>
      </c>
      <c r="AG126" s="5">
        <f t="shared" si="65"/>
        <v>131580.00549791782</v>
      </c>
      <c r="AH126" s="5">
        <f t="shared" si="65"/>
        <v>2500020.1044604387</v>
      </c>
      <c r="AJ126" s="41"/>
      <c r="AK126" s="41"/>
      <c r="AL126" s="41"/>
      <c r="AM126" s="41"/>
      <c r="AN126" s="41"/>
      <c r="AO126" s="41"/>
      <c r="AP126" s="11"/>
    </row>
    <row r="127" spans="1:42" ht="18" customHeight="1" x14ac:dyDescent="0.25">
      <c r="A127" s="40"/>
      <c r="B127" s="40"/>
      <c r="C127" s="40"/>
      <c r="D127" s="40"/>
      <c r="E127" s="40"/>
      <c r="F127" s="40"/>
      <c r="G127" s="40"/>
      <c r="H127" s="40"/>
      <c r="I127" s="40"/>
      <c r="T127" s="41"/>
      <c r="U127" s="41"/>
      <c r="V127" s="41"/>
      <c r="W127" s="41"/>
      <c r="X127" s="41"/>
      <c r="Y127" s="41"/>
      <c r="Z127" s="7"/>
      <c r="AA127" s="7"/>
      <c r="AB127" s="7"/>
      <c r="AC127" s="7"/>
      <c r="AD127" s="7"/>
      <c r="AE127" s="7"/>
      <c r="AF127" s="7"/>
      <c r="AG127" s="7"/>
      <c r="AH127" s="7"/>
      <c r="AJ127" s="41"/>
      <c r="AK127" s="41"/>
      <c r="AL127" s="41"/>
      <c r="AM127" s="41"/>
      <c r="AN127" s="41"/>
      <c r="AO127" s="41"/>
      <c r="AP127" s="41"/>
    </row>
    <row r="128" spans="1:42" ht="18" customHeight="1" x14ac:dyDescent="0.25">
      <c r="R128" s="7">
        <f>ROUND(SUM(R3:R120),-6)</f>
        <v>2484000000</v>
      </c>
      <c r="T128" s="7"/>
      <c r="U128" s="7"/>
      <c r="V128" s="7"/>
      <c r="W128" s="7"/>
      <c r="X128" s="7"/>
      <c r="Y128" s="7"/>
      <c r="Z128" s="7"/>
      <c r="AA128" s="7"/>
      <c r="AB128" s="7"/>
      <c r="AC128" s="7"/>
      <c r="AD128" s="7"/>
      <c r="AE128" s="7"/>
      <c r="AF128" s="7"/>
      <c r="AG128" s="7"/>
      <c r="AJ128" s="7"/>
      <c r="AK128" s="7"/>
      <c r="AL128" s="7"/>
      <c r="AP128" s="7"/>
    </row>
    <row r="129" spans="17:42" ht="18" customHeight="1" x14ac:dyDescent="0.25">
      <c r="R129" s="7">
        <v>652000000</v>
      </c>
      <c r="T129" s="7"/>
      <c r="U129" s="7"/>
      <c r="V129" s="7"/>
      <c r="W129" s="7">
        <f>SUM(W3:W128)</f>
        <v>563753605.59477401</v>
      </c>
      <c r="X129" s="7">
        <f>SUM(X3:X128)</f>
        <v>59175378.859329902</v>
      </c>
      <c r="Y129" s="7">
        <f>SUM(Y3:Y128)</f>
        <v>51905302.981720947</v>
      </c>
      <c r="Z129" s="7"/>
      <c r="AA129" s="7"/>
      <c r="AB129" s="7"/>
      <c r="AC129" s="7"/>
      <c r="AD129" s="7"/>
      <c r="AE129" s="7"/>
      <c r="AF129" s="7"/>
      <c r="AG129" s="7"/>
      <c r="AH129" s="7">
        <f>ROUND(SUM(AH3:AH128),-4)</f>
        <v>47700000</v>
      </c>
      <c r="AJ129" s="7"/>
      <c r="AK129" s="7"/>
      <c r="AL129" s="7"/>
      <c r="AM129" s="7">
        <f>ROUND(SUM(AM3:AM128),-4)</f>
        <v>10490000</v>
      </c>
      <c r="AN129" s="7">
        <f>ROUND(SUM(AN3:AN128),-4)</f>
        <v>2910000</v>
      </c>
      <c r="AO129" s="7">
        <f>ROUND(SUM(AO3:AO128),-4)</f>
        <v>2500000</v>
      </c>
      <c r="AP129" s="11">
        <f>SUM(AM129:AO129)</f>
        <v>15900000</v>
      </c>
    </row>
    <row r="130" spans="17:42" ht="18" customHeight="1" x14ac:dyDescent="0.25">
      <c r="Q130" s="9" t="s">
        <v>135</v>
      </c>
      <c r="R130" s="7">
        <f>+R3+R5+R78+R80+R103+R105</f>
        <v>272629427.07848513</v>
      </c>
      <c r="S130" s="7">
        <f>+R130-'2015Proj'!R130</f>
        <v>11251362.56921041</v>
      </c>
    </row>
    <row r="131" spans="17:42" ht="18" customHeight="1" x14ac:dyDescent="0.25">
      <c r="Q131" s="9" t="s">
        <v>143</v>
      </c>
      <c r="R131" s="7">
        <f>+'2015Proj'!R131+ROUND(FY16Calculations!S$130*0.3*FY16Calculations!S138,-3)</f>
        <v>15870000</v>
      </c>
      <c r="X131" s="11">
        <f>+R131-'2015Proj'!R131</f>
        <v>2407000</v>
      </c>
      <c r="AO131" s="7" t="s">
        <v>190</v>
      </c>
      <c r="AP131" s="11">
        <f>+AP3+AP5+AP78+AP80+AP103+AP105</f>
        <v>14234726.541180514</v>
      </c>
    </row>
    <row r="132" spans="17:42" ht="18" customHeight="1" x14ac:dyDescent="0.25">
      <c r="Q132" s="9" t="s">
        <v>145</v>
      </c>
      <c r="R132" s="7">
        <f>+'2015Proj'!R132+ROUND(FY16Calculations!S$130*0.3*FY16Calculations!S139,-3)</f>
        <v>3486000</v>
      </c>
      <c r="X132" s="11">
        <f>+R132-'2015Proj'!R132</f>
        <v>512000</v>
      </c>
    </row>
    <row r="133" spans="17:42" ht="18" customHeight="1" x14ac:dyDescent="0.25">
      <c r="Q133" s="9" t="s">
        <v>146</v>
      </c>
      <c r="R133" s="7">
        <f>+'2015Proj'!R133+ROUND(FY16Calculations!S$130*0.3*FY16Calculations!S140,-3)</f>
        <v>3145000</v>
      </c>
      <c r="X133" s="11">
        <f>+R133-'2015Proj'!R133</f>
        <v>456000</v>
      </c>
    </row>
    <row r="134" spans="17:42" ht="18" customHeight="1" x14ac:dyDescent="0.25">
      <c r="Q134" s="9" t="s">
        <v>147</v>
      </c>
      <c r="R134" s="7">
        <f>SUM(R131:R133)</f>
        <v>22501000</v>
      </c>
      <c r="X134" s="11">
        <f>SUM(X131:X133)</f>
        <v>3375000</v>
      </c>
    </row>
    <row r="135" spans="17:42" ht="18" customHeight="1" x14ac:dyDescent="0.25">
      <c r="Q135" s="9" t="s">
        <v>144</v>
      </c>
      <c r="R135" s="7">
        <f>+'2015Proj'!R135</f>
        <v>6000000</v>
      </c>
      <c r="X135" s="11">
        <f>+R128-R129</f>
        <v>1832000000</v>
      </c>
    </row>
    <row r="136" spans="17:42" ht="18" customHeight="1" x14ac:dyDescent="0.25">
      <c r="Q136" s="9" t="s">
        <v>136</v>
      </c>
      <c r="R136" s="7">
        <f>SUM(R134:R135)</f>
        <v>28501000</v>
      </c>
      <c r="X136" s="11">
        <f>+R128-X134-R129</f>
        <v>1828625000</v>
      </c>
    </row>
    <row r="138" spans="17:42" ht="18" customHeight="1" x14ac:dyDescent="0.25">
      <c r="Q138" s="9" t="s">
        <v>140</v>
      </c>
      <c r="R138" s="7">
        <f>+R3+R5</f>
        <v>194429922.8489427</v>
      </c>
      <c r="S138" s="3">
        <f>+R138/R130</f>
        <v>0.7131655776577992</v>
      </c>
    </row>
    <row r="139" spans="17:42" ht="18" customHeight="1" x14ac:dyDescent="0.25">
      <c r="Q139" s="9" t="s">
        <v>141</v>
      </c>
      <c r="R139" s="7">
        <f>+R78+R80</f>
        <v>41346202.07241156</v>
      </c>
      <c r="S139" s="3">
        <f>+R139/R130</f>
        <v>0.15165715057057552</v>
      </c>
    </row>
    <row r="140" spans="17:42" ht="18" customHeight="1" x14ac:dyDescent="0.25">
      <c r="Q140" s="9" t="s">
        <v>142</v>
      </c>
      <c r="R140" s="7">
        <f>+R103+R105</f>
        <v>36853302.15713086</v>
      </c>
      <c r="S140" s="3">
        <f>+R140/R130</f>
        <v>0.1351772717716252</v>
      </c>
    </row>
    <row r="142" spans="17:42" ht="18" customHeight="1" x14ac:dyDescent="0.25">
      <c r="Q142" s="35" t="s">
        <v>188</v>
      </c>
      <c r="R142" s="7">
        <f>SUM(R3:R6)-R131-R135</f>
        <v>406255742.8607229</v>
      </c>
    </row>
    <row r="144" spans="17:42" ht="18" customHeight="1" x14ac:dyDescent="0.25">
      <c r="R144" s="7">
        <f>+R126+R101+R76-R131-R132-R133-R135</f>
        <v>646333287.43582487</v>
      </c>
    </row>
  </sheetData>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AP144"/>
  <sheetViews>
    <sheetView zoomScale="59" zoomScaleNormal="59" workbookViewId="0">
      <pane xSplit="9" ySplit="2" topLeftCell="M135" activePane="bottomRight" state="frozen"/>
      <selection activeCell="A121" sqref="A121:XFD127"/>
      <selection pane="topRight" activeCell="A121" sqref="A121:XFD127"/>
      <selection pane="bottomLeft" activeCell="A121" sqref="A121:XFD127"/>
      <selection pane="bottomRight" activeCell="R145" sqref="R145"/>
    </sheetView>
  </sheetViews>
  <sheetFormatPr defaultRowHeight="15" x14ac:dyDescent="0.25"/>
  <cols>
    <col min="2" max="2" width="42.28515625" customWidth="1"/>
    <col min="3" max="4" width="10.140625" customWidth="1"/>
    <col min="5" max="5" width="40.28515625" customWidth="1"/>
    <col min="6" max="6" width="7.28515625" customWidth="1"/>
    <col min="7" max="7" width="34.7109375" customWidth="1"/>
    <col min="8" max="8" width="9.42578125" customWidth="1"/>
    <col min="9" max="9" width="32.7109375" customWidth="1"/>
    <col min="10" max="10" width="18" style="7" bestFit="1" customWidth="1"/>
    <col min="11" max="11" width="17" style="7" customWidth="1"/>
    <col min="12" max="12" width="14.28515625" style="7" customWidth="1"/>
    <col min="13" max="17" width="15.28515625" style="7" customWidth="1"/>
    <col min="18" max="18" width="16.5703125" style="7" customWidth="1"/>
    <col min="19" max="19" width="11.5703125" bestFit="1" customWidth="1"/>
    <col min="23" max="25" width="14.28515625" customWidth="1"/>
    <col min="26" max="34" width="13" customWidth="1"/>
    <col min="39" max="41" width="13.5703125" customWidth="1"/>
    <col min="42" max="42" width="14.28515625" bestFit="1" customWidth="1"/>
  </cols>
  <sheetData>
    <row r="2" spans="1:42" ht="18" customHeight="1" x14ac:dyDescent="0.25">
      <c r="A2" s="1" t="s">
        <v>0</v>
      </c>
      <c r="B2" s="1" t="s">
        <v>1</v>
      </c>
      <c r="C2" s="1" t="s">
        <v>3</v>
      </c>
      <c r="D2" s="1" t="s">
        <v>2</v>
      </c>
      <c r="E2" s="1" t="s">
        <v>4</v>
      </c>
      <c r="F2" s="1" t="s">
        <v>5</v>
      </c>
      <c r="G2" s="1" t="s">
        <v>6</v>
      </c>
      <c r="H2" s="1" t="s">
        <v>7</v>
      </c>
      <c r="I2" s="1" t="s">
        <v>8</v>
      </c>
      <c r="J2" s="8" t="s">
        <v>111</v>
      </c>
      <c r="K2" s="8" t="s">
        <v>113</v>
      </c>
      <c r="L2" s="8" t="s">
        <v>129</v>
      </c>
      <c r="M2" s="8" t="s">
        <v>130</v>
      </c>
      <c r="N2" s="8" t="s">
        <v>131</v>
      </c>
      <c r="O2" s="8" t="s">
        <v>132</v>
      </c>
      <c r="P2" s="8" t="s">
        <v>133</v>
      </c>
      <c r="Q2" s="8" t="s">
        <v>134</v>
      </c>
      <c r="R2" s="8" t="s">
        <v>127</v>
      </c>
      <c r="T2" s="4" t="s">
        <v>137</v>
      </c>
      <c r="U2" s="4" t="s">
        <v>138</v>
      </c>
      <c r="V2" s="4" t="s">
        <v>139</v>
      </c>
      <c r="W2" s="4" t="s">
        <v>137</v>
      </c>
      <c r="X2" s="4" t="s">
        <v>138</v>
      </c>
      <c r="Y2" s="4" t="s">
        <v>139</v>
      </c>
      <c r="Z2" s="8" t="s">
        <v>112</v>
      </c>
      <c r="AA2" s="8" t="s">
        <v>114</v>
      </c>
      <c r="AB2" s="8" t="s">
        <v>129</v>
      </c>
      <c r="AC2" s="8" t="s">
        <v>148</v>
      </c>
      <c r="AD2" s="8" t="s">
        <v>149</v>
      </c>
      <c r="AE2" s="8" t="s">
        <v>150</v>
      </c>
      <c r="AF2" s="8" t="s">
        <v>151</v>
      </c>
      <c r="AG2" s="8" t="s">
        <v>134</v>
      </c>
      <c r="AH2" s="8" t="s">
        <v>128</v>
      </c>
      <c r="AJ2" s="4" t="s">
        <v>137</v>
      </c>
      <c r="AK2" s="4" t="s">
        <v>138</v>
      </c>
      <c r="AL2" s="4" t="s">
        <v>139</v>
      </c>
      <c r="AM2" s="4" t="s">
        <v>137</v>
      </c>
      <c r="AN2" s="4" t="s">
        <v>138</v>
      </c>
      <c r="AO2" s="4" t="s">
        <v>139</v>
      </c>
    </row>
    <row r="3" spans="1:42" ht="18" customHeight="1" x14ac:dyDescent="0.25">
      <c r="A3" s="2" t="s">
        <v>9</v>
      </c>
      <c r="B3" s="2" t="s">
        <v>10</v>
      </c>
      <c r="C3" s="2" t="s">
        <v>11</v>
      </c>
      <c r="D3" s="2" t="s">
        <v>11</v>
      </c>
      <c r="E3" s="2" t="s">
        <v>12</v>
      </c>
      <c r="F3" s="2" t="s">
        <v>11</v>
      </c>
      <c r="G3" s="2" t="s">
        <v>12</v>
      </c>
      <c r="H3" s="2" t="s">
        <v>13</v>
      </c>
      <c r="I3" s="2" t="s">
        <v>14</v>
      </c>
      <c r="J3" s="7">
        <f>+FY16Calculations!J3*'Tuition Calculations'!BH3*(1+'Select Headcount Changes'!V8)</f>
        <v>217545984.85252002</v>
      </c>
      <c r="K3" s="7">
        <f>+FY16Calculations!K3*'Tuition Calculations'!BN3*(1+'Select Headcount Changes'!V8)</f>
        <v>217545984.85252002</v>
      </c>
      <c r="L3" s="7">
        <f>0.04*K3</f>
        <v>8701839.3941008002</v>
      </c>
      <c r="M3" s="7">
        <f>+FY16Calculations!M3*'Tuition Calculations'!BH3*(1+'Select Headcount Changes'!V8)</f>
        <v>572166.99138102622</v>
      </c>
      <c r="N3" s="7">
        <f>+FY16Calculations!N3*'Tuition Calculations'!BN3*(1+'Select Headcount Changes'!V8)</f>
        <v>952097.53034507623</v>
      </c>
      <c r="O3" s="7">
        <f>+FY16Calculations!O3*'Tuition Calculations'!BT3*(1+'Select Headcount Changes'!V8)</f>
        <v>0</v>
      </c>
      <c r="P3" s="7">
        <f>SUM(M3:O3)</f>
        <v>1524264.5217261026</v>
      </c>
      <c r="Q3" s="7">
        <f>0.05*(J3-L3-P3)</f>
        <v>10365994.046834655</v>
      </c>
      <c r="R3" s="7">
        <f>+J3-L3-P3-Q3</f>
        <v>196953886.88985845</v>
      </c>
      <c r="T3" s="5">
        <v>1</v>
      </c>
      <c r="U3" s="5">
        <v>0</v>
      </c>
      <c r="V3" s="5">
        <v>0</v>
      </c>
      <c r="W3" s="5">
        <f>+$R3*T3</f>
        <v>196953886.88985845</v>
      </c>
      <c r="X3" s="5">
        <f t="shared" ref="X3:Y18" si="0">+$R3*U3</f>
        <v>0</v>
      </c>
      <c r="Y3" s="5">
        <f t="shared" si="0"/>
        <v>0</v>
      </c>
      <c r="Z3" s="7">
        <f>+FY16Calculations!Z3*'Tuition Calculations'!BZ3*(1+'Select Headcount Changes'!V8)</f>
        <v>11429550.229465725</v>
      </c>
      <c r="AA3" s="7">
        <f>+FY16Calculations!AA3*'Tuition Calculations'!CF3*(1+'Select Headcount Changes'!V8)</f>
        <v>11429550.229465725</v>
      </c>
      <c r="AB3" s="7">
        <f>0.04*AA3</f>
        <v>457182.00917862903</v>
      </c>
      <c r="AC3" s="7">
        <f>+FY16Calculations!AC3*'Tuition Calculations'!BZ3*(1+'Select Headcount Changes'!V8)</f>
        <v>30096.989003534512</v>
      </c>
      <c r="AD3" s="7">
        <f>+FY16Calculations!AD3*'Tuition Calculations'!CF3*(1+'Select Headcount Changes'!V8)</f>
        <v>49997.259295237724</v>
      </c>
      <c r="AE3" s="7">
        <f>+FY16Calculations!AE3*'Tuition Calculations'!CL3*(1+'Select Headcount Changes'!V8)</f>
        <v>0</v>
      </c>
      <c r="AF3" s="7">
        <f>SUM(AC3:AE3)</f>
        <v>80094.248298772232</v>
      </c>
      <c r="AG3" s="7">
        <f>0.05*(Z3-AB3-AF3)</f>
        <v>544613.69859941618</v>
      </c>
      <c r="AH3" s="7">
        <f>+Z3-AB3-AF3-AG3</f>
        <v>10347660.273388907</v>
      </c>
      <c r="AJ3" s="5">
        <v>1</v>
      </c>
      <c r="AK3" s="5">
        <v>0</v>
      </c>
      <c r="AL3" s="5">
        <v>0</v>
      </c>
      <c r="AM3" s="10">
        <f>+$AH3*AJ3</f>
        <v>10347660.273388907</v>
      </c>
      <c r="AN3" s="10">
        <f t="shared" ref="AN3:AO18" si="1">+$AH3*AK3</f>
        <v>0</v>
      </c>
      <c r="AO3" s="10">
        <f t="shared" si="1"/>
        <v>0</v>
      </c>
      <c r="AP3" s="38">
        <f t="shared" ref="AP3:AP34" si="2">SUM(AM3:AO3)</f>
        <v>10347660.273388907</v>
      </c>
    </row>
    <row r="4" spans="1:42" ht="18" customHeight="1" x14ac:dyDescent="0.25">
      <c r="A4" s="2" t="s">
        <v>9</v>
      </c>
      <c r="B4" s="2" t="s">
        <v>10</v>
      </c>
      <c r="C4" s="2" t="s">
        <v>11</v>
      </c>
      <c r="D4" s="2" t="s">
        <v>11</v>
      </c>
      <c r="E4" s="2" t="s">
        <v>12</v>
      </c>
      <c r="F4" s="2" t="s">
        <v>11</v>
      </c>
      <c r="G4" s="2" t="s">
        <v>12</v>
      </c>
      <c r="H4" s="2" t="s">
        <v>15</v>
      </c>
      <c r="I4" s="2" t="s">
        <v>16</v>
      </c>
      <c r="J4" s="7">
        <f>+FY16Calculations!J4*'Tuition Calculations'!BH4*(1+'Select Headcount Changes'!V9)</f>
        <v>274970725.61941302</v>
      </c>
      <c r="K4" s="7">
        <f>+FY16Calculations!K4*'Tuition Calculations'!BN4*(1+'Select Headcount Changes'!V9)</f>
        <v>99197679.693948641</v>
      </c>
      <c r="L4" s="7">
        <f t="shared" ref="L4:L67" si="3">0.04*K4</f>
        <v>3967907.1877579456</v>
      </c>
      <c r="M4" s="7">
        <f>+FY16Calculations!M4*'Tuition Calculations'!BH4*(1+'Select Headcount Changes'!V9)</f>
        <v>4166224.7888127007</v>
      </c>
      <c r="N4" s="7">
        <f>+FY16Calculations!N4*'Tuition Calculations'!BN4*(1+'Select Headcount Changes'!V9)</f>
        <v>52078.206079549396</v>
      </c>
      <c r="O4" s="7">
        <f>+FY16Calculations!O4*'Tuition Calculations'!BT4*(1+'Select Headcount Changes'!V9)</f>
        <v>25055.645695047155</v>
      </c>
      <c r="P4" s="7">
        <f t="shared" ref="P4:P67" si="4">SUM(M4:O4)</f>
        <v>4243358.6405872973</v>
      </c>
      <c r="Q4" s="7">
        <f t="shared" ref="Q4:Q67" si="5">0.05*(J4-L4-P4)</f>
        <v>13337972.989553388</v>
      </c>
      <c r="R4" s="7">
        <f t="shared" ref="R4:R67" si="6">+J4-L4-P4-Q4</f>
        <v>253421486.80151436</v>
      </c>
      <c r="T4" s="5">
        <v>1</v>
      </c>
      <c r="U4" s="5">
        <v>0</v>
      </c>
      <c r="V4" s="5">
        <v>0</v>
      </c>
      <c r="W4" s="5">
        <f t="shared" ref="W4:Y65" si="7">+$R4*T4</f>
        <v>253421486.80151436</v>
      </c>
      <c r="X4" s="5">
        <f t="shared" si="0"/>
        <v>0</v>
      </c>
      <c r="Y4" s="5">
        <f t="shared" si="0"/>
        <v>0</v>
      </c>
      <c r="Z4" s="7">
        <f>+FY16Calculations!Z4*'Tuition Calculations'!BZ4*(1+'Select Headcount Changes'!V9)</f>
        <v>12919024.062809249</v>
      </c>
      <c r="AA4" s="7">
        <f>+FY16Calculations!AA4*'Tuition Calculations'!CF4*(1+'Select Headcount Changes'!V9)</f>
        <v>5105630.4130326593</v>
      </c>
      <c r="AB4" s="7">
        <f t="shared" ref="AB4:AB67" si="8">0.04*AA4</f>
        <v>204225.21652130637</v>
      </c>
      <c r="AC4" s="7">
        <f>+FY16Calculations!AC4*'Tuition Calculations'!BZ4*(1+'Select Headcount Changes'!V9)</f>
        <v>8169.0086608522561</v>
      </c>
      <c r="AD4" s="7">
        <f>+FY16Calculations!AD4*'Tuition Calculations'!CF4*(1+'Select Headcount Changes'!V9)</f>
        <v>2690.3779447707357</v>
      </c>
      <c r="AE4" s="7">
        <f>+FY16Calculations!AE4*'Tuition Calculations'!CL4*(1+'Select Headcount Changes'!V9)</f>
        <v>1139.6760026001468</v>
      </c>
      <c r="AF4" s="7">
        <f t="shared" ref="AF4:AF67" si="9">SUM(AC4:AE4)</f>
        <v>11999.062608223139</v>
      </c>
      <c r="AG4" s="7">
        <f t="shared" ref="AG4:AG67" si="10">0.05*(Z4-AB4-AF4)</f>
        <v>635139.98918398609</v>
      </c>
      <c r="AH4" s="7">
        <f t="shared" ref="AH4:AH67" si="11">+Z4-AB4-AF4-AG4</f>
        <v>12067659.794495733</v>
      </c>
      <c r="AJ4" s="5">
        <v>1</v>
      </c>
      <c r="AK4" s="5">
        <v>0</v>
      </c>
      <c r="AL4" s="5">
        <v>0</v>
      </c>
      <c r="AM4" s="10">
        <f t="shared" ref="AM4:AO65" si="12">+$AH4*AJ4</f>
        <v>12067659.794495733</v>
      </c>
      <c r="AN4" s="10">
        <f t="shared" si="1"/>
        <v>0</v>
      </c>
      <c r="AO4" s="10">
        <f t="shared" si="1"/>
        <v>0</v>
      </c>
      <c r="AP4" s="38">
        <f t="shared" si="2"/>
        <v>12067659.794495733</v>
      </c>
    </row>
    <row r="5" spans="1:42" ht="18" customHeight="1" x14ac:dyDescent="0.25">
      <c r="A5" s="2" t="s">
        <v>9</v>
      </c>
      <c r="B5" s="2" t="s">
        <v>10</v>
      </c>
      <c r="C5" s="2" t="s">
        <v>11</v>
      </c>
      <c r="D5" s="2" t="s">
        <v>11</v>
      </c>
      <c r="E5" s="2" t="s">
        <v>12</v>
      </c>
      <c r="F5" s="2" t="s">
        <v>17</v>
      </c>
      <c r="G5" s="2" t="s">
        <v>18</v>
      </c>
      <c r="H5" s="2" t="s">
        <v>13</v>
      </c>
      <c r="I5" s="2" t="s">
        <v>14</v>
      </c>
      <c r="J5" s="7">
        <f>+FY16Calculations!J5*'Tuition Calculations'!BH5*(1+'Select Headcount Changes'!V10)</f>
        <v>1472816.514125698</v>
      </c>
      <c r="K5" s="7">
        <f>+FY16Calculations!K5*'Tuition Calculations'!BN5*(1+'Select Headcount Changes'!V10)</f>
        <v>1472816.514125698</v>
      </c>
      <c r="L5" s="7">
        <f t="shared" si="3"/>
        <v>58912.660565027923</v>
      </c>
      <c r="M5" s="7">
        <f>+FY16Calculations!M5*'Tuition Calculations'!BH5*(1+'Select Headcount Changes'!V10)</f>
        <v>0</v>
      </c>
      <c r="N5" s="7">
        <f>+FY16Calculations!N5*'Tuition Calculations'!BN5*(1+'Select Headcount Changes'!V10)</f>
        <v>0</v>
      </c>
      <c r="O5" s="7">
        <f>+FY16Calculations!O5*'Tuition Calculations'!BT5*(1+'Select Headcount Changes'!V10)</f>
        <v>0</v>
      </c>
      <c r="P5" s="7">
        <f t="shared" si="4"/>
        <v>0</v>
      </c>
      <c r="Q5" s="7">
        <f t="shared" si="5"/>
        <v>70695.192678033505</v>
      </c>
      <c r="R5" s="7">
        <f t="shared" si="6"/>
        <v>1343208.6608826364</v>
      </c>
      <c r="T5" s="5">
        <v>1</v>
      </c>
      <c r="U5" s="5">
        <v>0</v>
      </c>
      <c r="V5" s="5">
        <v>0</v>
      </c>
      <c r="W5" s="5">
        <f t="shared" si="7"/>
        <v>1343208.6608826364</v>
      </c>
      <c r="X5" s="5">
        <f t="shared" si="0"/>
        <v>0</v>
      </c>
      <c r="Y5" s="5">
        <f t="shared" si="0"/>
        <v>0</v>
      </c>
      <c r="Z5" s="7">
        <f>+FY16Calculations!Z5*'Tuition Calculations'!BZ5*(1+'Select Headcount Changes'!V10)</f>
        <v>77452.948672566446</v>
      </c>
      <c r="AA5" s="7">
        <f>+FY16Calculations!AA5*'Tuition Calculations'!CF5*(1+'Select Headcount Changes'!V10)</f>
        <v>77516.059092358453</v>
      </c>
      <c r="AB5" s="7">
        <f t="shared" si="8"/>
        <v>3100.6423636943382</v>
      </c>
      <c r="AC5" s="7">
        <f>+FY16Calculations!AC5*'Tuition Calculations'!BZ5*(1+'Select Headcount Changes'!V10)</f>
        <v>124.02569454777354</v>
      </c>
      <c r="AD5" s="7">
        <f>+FY16Calculations!AD5*'Tuition Calculations'!CF5*(1+'Select Headcount Changes'!V10)</f>
        <v>0</v>
      </c>
      <c r="AE5" s="7">
        <f>+FY16Calculations!AE5*'Tuition Calculations'!CL5*(1+'Select Headcount Changes'!V10)</f>
        <v>0</v>
      </c>
      <c r="AF5" s="7">
        <f t="shared" si="9"/>
        <v>124.02569454777354</v>
      </c>
      <c r="AG5" s="7">
        <f t="shared" si="10"/>
        <v>3711.414030716217</v>
      </c>
      <c r="AH5" s="7">
        <f t="shared" si="11"/>
        <v>70516.86658360812</v>
      </c>
      <c r="AJ5" s="5">
        <v>1</v>
      </c>
      <c r="AK5" s="5">
        <v>0</v>
      </c>
      <c r="AL5" s="5">
        <v>0</v>
      </c>
      <c r="AM5" s="10">
        <f t="shared" si="12"/>
        <v>70516.86658360812</v>
      </c>
      <c r="AN5" s="10">
        <f t="shared" si="1"/>
        <v>0</v>
      </c>
      <c r="AO5" s="10">
        <f t="shared" si="1"/>
        <v>0</v>
      </c>
      <c r="AP5" s="38">
        <f t="shared" si="2"/>
        <v>70516.86658360812</v>
      </c>
    </row>
    <row r="6" spans="1:42" ht="18" customHeight="1" x14ac:dyDescent="0.25">
      <c r="A6" s="2" t="s">
        <v>9</v>
      </c>
      <c r="B6" s="2" t="s">
        <v>10</v>
      </c>
      <c r="C6" s="2" t="s">
        <v>11</v>
      </c>
      <c r="D6" s="2" t="s">
        <v>11</v>
      </c>
      <c r="E6" s="2" t="s">
        <v>12</v>
      </c>
      <c r="F6" s="2" t="s">
        <v>17</v>
      </c>
      <c r="G6" s="2" t="s">
        <v>18</v>
      </c>
      <c r="H6" s="2" t="s">
        <v>15</v>
      </c>
      <c r="I6" s="2" t="s">
        <v>16</v>
      </c>
      <c r="J6" s="7">
        <f>+FY16Calculations!J6*'Tuition Calculations'!BH6*(1+'Select Headcount Changes'!V11)</f>
        <v>281518.00216769456</v>
      </c>
      <c r="K6" s="7">
        <f>+FY16Calculations!K6*'Tuition Calculations'!BN6*(1+'Select Headcount Changes'!V11)</f>
        <v>101550.01779091348</v>
      </c>
      <c r="L6" s="7">
        <f t="shared" si="3"/>
        <v>4062.0007116365391</v>
      </c>
      <c r="M6" s="7">
        <f>+FY16Calculations!M6*'Tuition Calculations'!BH6*(1+'Select Headcount Changes'!V11)</f>
        <v>22715.08113685677</v>
      </c>
      <c r="N6" s="7">
        <f>+FY16Calculations!N6*'Tuition Calculations'!BN6*(1+'Select Headcount Changes'!V11)</f>
        <v>0</v>
      </c>
      <c r="O6" s="7">
        <f>+FY16Calculations!O6*'Tuition Calculations'!BT6*(1+'Select Headcount Changes'!V11)</f>
        <v>0</v>
      </c>
      <c r="P6" s="7">
        <f t="shared" si="4"/>
        <v>22715.08113685677</v>
      </c>
      <c r="Q6" s="7">
        <f t="shared" si="5"/>
        <v>12737.046015960063</v>
      </c>
      <c r="R6" s="7">
        <f t="shared" si="6"/>
        <v>242003.87430324114</v>
      </c>
      <c r="T6" s="5">
        <v>1</v>
      </c>
      <c r="U6" s="5">
        <v>0</v>
      </c>
      <c r="V6" s="5">
        <v>0</v>
      </c>
      <c r="W6" s="5">
        <f t="shared" si="7"/>
        <v>242003.87430324114</v>
      </c>
      <c r="X6" s="5">
        <f t="shared" si="0"/>
        <v>0</v>
      </c>
      <c r="Y6" s="5">
        <f t="shared" si="0"/>
        <v>0</v>
      </c>
      <c r="Z6" s="7">
        <f>+FY16Calculations!Z6*'Tuition Calculations'!BZ6*(1+'Select Headcount Changes'!V11)</f>
        <v>13270.582952652405</v>
      </c>
      <c r="AA6" s="7">
        <f>+FY16Calculations!AA6*'Tuition Calculations'!CF6*(1+'Select Headcount Changes'!V11)</f>
        <v>5244.9140819057184</v>
      </c>
      <c r="AB6" s="7">
        <f t="shared" si="8"/>
        <v>209.79656327622874</v>
      </c>
      <c r="AC6" s="7">
        <f>+FY16Calculations!AC6*'Tuition Calculations'!BZ6*(1+'Select Headcount Changes'!V11)</f>
        <v>8.3918625310491493</v>
      </c>
      <c r="AD6" s="7">
        <f>+FY16Calculations!AD6*'Tuition Calculations'!CF6*(1+'Select Headcount Changes'!V11)</f>
        <v>0</v>
      </c>
      <c r="AE6" s="7">
        <f>+FY16Calculations!AE6*'Tuition Calculations'!CL6*(1+'Select Headcount Changes'!V11)</f>
        <v>0</v>
      </c>
      <c r="AF6" s="7">
        <f t="shared" si="9"/>
        <v>8.3918625310491493</v>
      </c>
      <c r="AG6" s="7">
        <f t="shared" si="10"/>
        <v>652.6197263422564</v>
      </c>
      <c r="AH6" s="7">
        <f t="shared" si="11"/>
        <v>12399.774800502872</v>
      </c>
      <c r="AJ6" s="5">
        <v>1</v>
      </c>
      <c r="AK6" s="5">
        <v>0</v>
      </c>
      <c r="AL6" s="5">
        <v>0</v>
      </c>
      <c r="AM6" s="10">
        <f t="shared" si="12"/>
        <v>12399.774800502872</v>
      </c>
      <c r="AN6" s="10">
        <f t="shared" si="1"/>
        <v>0</v>
      </c>
      <c r="AO6" s="10">
        <f t="shared" si="1"/>
        <v>0</v>
      </c>
      <c r="AP6" s="38">
        <f t="shared" si="2"/>
        <v>12399.774800502872</v>
      </c>
    </row>
    <row r="7" spans="1:42" ht="18" customHeight="1" x14ac:dyDescent="0.25">
      <c r="A7" s="2" t="s">
        <v>9</v>
      </c>
      <c r="B7" s="2" t="s">
        <v>10</v>
      </c>
      <c r="C7" s="2" t="s">
        <v>19</v>
      </c>
      <c r="D7" s="2" t="s">
        <v>17</v>
      </c>
      <c r="E7" s="2" t="s">
        <v>20</v>
      </c>
      <c r="F7" s="2" t="s">
        <v>21</v>
      </c>
      <c r="G7" s="2" t="s">
        <v>20</v>
      </c>
      <c r="H7" s="2" t="s">
        <v>13</v>
      </c>
      <c r="I7" s="2" t="s">
        <v>14</v>
      </c>
      <c r="J7" s="7">
        <f>+FY16Calculations!J7*'Tuition Calculations'!BH7*(1+'Select Headcount Changes'!V12)</f>
        <v>13619443.885895194</v>
      </c>
      <c r="K7" s="7">
        <f>+FY16Calculations!K7*'Tuition Calculations'!BN7*(1+'Select Headcount Changes'!V12)</f>
        <v>13619443.885895194</v>
      </c>
      <c r="L7" s="7">
        <f t="shared" si="3"/>
        <v>544777.75543580775</v>
      </c>
      <c r="M7" s="7">
        <f>+FY16Calculations!M7*'Tuition Calculations'!BH7*(1+'Select Headcount Changes'!V12)</f>
        <v>0</v>
      </c>
      <c r="N7" s="7">
        <f>+FY16Calculations!N7*'Tuition Calculations'!BN7*(1+'Select Headcount Changes'!V12)</f>
        <v>4801773.1832440598</v>
      </c>
      <c r="O7" s="7">
        <f>+FY16Calculations!O7*'Tuition Calculations'!BT7*(1+'Select Headcount Changes'!V12)</f>
        <v>0</v>
      </c>
      <c r="P7" s="7">
        <f t="shared" si="4"/>
        <v>4801773.1832440598</v>
      </c>
      <c r="Q7" s="7">
        <f t="shared" si="5"/>
        <v>413644.64736076636</v>
      </c>
      <c r="R7" s="7">
        <f t="shared" si="6"/>
        <v>7859248.2998545608</v>
      </c>
      <c r="T7" s="5">
        <v>1</v>
      </c>
      <c r="U7" s="5">
        <v>0</v>
      </c>
      <c r="V7" s="5">
        <v>0</v>
      </c>
      <c r="W7" s="5">
        <f t="shared" si="7"/>
        <v>7859248.2998545608</v>
      </c>
      <c r="X7" s="5">
        <f t="shared" si="0"/>
        <v>0</v>
      </c>
      <c r="Y7" s="5">
        <f t="shared" si="0"/>
        <v>0</v>
      </c>
      <c r="Z7" s="7">
        <f>+FY16Calculations!Z7*'Tuition Calculations'!BZ7*(1+'Select Headcount Changes'!V12)</f>
        <v>421192.57171052735</v>
      </c>
      <c r="AA7" s="7">
        <f>+FY16Calculations!AA7*'Tuition Calculations'!CF7*(1+'Select Headcount Changes'!V12)</f>
        <v>434123.92259637685</v>
      </c>
      <c r="AB7" s="7">
        <f t="shared" si="8"/>
        <v>17364.956903855076</v>
      </c>
      <c r="AC7" s="7">
        <f>+FY16Calculations!AC7*'Tuition Calculations'!BZ7*(1+'Select Headcount Changes'!V12)</f>
        <v>694.59827615420295</v>
      </c>
      <c r="AD7" s="7">
        <f>+FY16Calculations!AD7*'Tuition Calculations'!CF7*(1+'Select Headcount Changes'!V12)</f>
        <v>493.1644790156102</v>
      </c>
      <c r="AE7" s="7">
        <f>+FY16Calculations!AE7*'Tuition Calculations'!CL7*(1+'Select Headcount Changes'!V12)</f>
        <v>0</v>
      </c>
      <c r="AF7" s="7">
        <f t="shared" si="9"/>
        <v>1187.7627551698131</v>
      </c>
      <c r="AG7" s="7">
        <f t="shared" si="10"/>
        <v>20131.992602575123</v>
      </c>
      <c r="AH7" s="7">
        <f t="shared" si="11"/>
        <v>382507.85944892734</v>
      </c>
      <c r="AJ7" s="5">
        <v>1</v>
      </c>
      <c r="AK7" s="5">
        <v>0</v>
      </c>
      <c r="AL7" s="5">
        <v>0</v>
      </c>
      <c r="AM7" s="10">
        <f t="shared" si="12"/>
        <v>382507.85944892734</v>
      </c>
      <c r="AN7" s="10">
        <f t="shared" si="1"/>
        <v>0</v>
      </c>
      <c r="AO7" s="10">
        <f t="shared" si="1"/>
        <v>0</v>
      </c>
      <c r="AP7" s="38">
        <f t="shared" si="2"/>
        <v>382507.85944892734</v>
      </c>
    </row>
    <row r="8" spans="1:42" ht="18" customHeight="1" x14ac:dyDescent="0.25">
      <c r="A8" s="2" t="s">
        <v>9</v>
      </c>
      <c r="B8" s="2" t="s">
        <v>10</v>
      </c>
      <c r="C8" s="2" t="s">
        <v>19</v>
      </c>
      <c r="D8" s="2" t="s">
        <v>17</v>
      </c>
      <c r="E8" s="2" t="s">
        <v>20</v>
      </c>
      <c r="F8" s="2" t="s">
        <v>21</v>
      </c>
      <c r="G8" s="2" t="s">
        <v>20</v>
      </c>
      <c r="H8" s="2" t="s">
        <v>15</v>
      </c>
      <c r="I8" s="2" t="s">
        <v>16</v>
      </c>
      <c r="J8" s="7">
        <f>+FY16Calculations!J8*'Tuition Calculations'!BH8*(1+'Select Headcount Changes'!V13)</f>
        <v>48535890.0900001</v>
      </c>
      <c r="K8" s="7">
        <f>+FY16Calculations!K8*'Tuition Calculations'!BN8*(1+'Select Headcount Changes'!V13)</f>
        <v>28042834.928091761</v>
      </c>
      <c r="L8" s="7">
        <f t="shared" si="3"/>
        <v>1121713.3971236704</v>
      </c>
      <c r="M8" s="7">
        <f>+FY16Calculations!M8*'Tuition Calculations'!BH8*(1+'Select Headcount Changes'!V13)</f>
        <v>627065.72795665893</v>
      </c>
      <c r="N8" s="7">
        <f>+FY16Calculations!N8*'Tuition Calculations'!BN8*(1+'Select Headcount Changes'!V13)</f>
        <v>13383736.125959279</v>
      </c>
      <c r="O8" s="7">
        <f>+FY16Calculations!O8*'Tuition Calculations'!BT8*(1+'Select Headcount Changes'!V13)</f>
        <v>18661302.502952252</v>
      </c>
      <c r="P8" s="7">
        <f t="shared" si="4"/>
        <v>32672104.356868189</v>
      </c>
      <c r="Q8" s="7">
        <f t="shared" si="5"/>
        <v>737103.61680041207</v>
      </c>
      <c r="R8" s="7">
        <f t="shared" si="6"/>
        <v>14004968.719207827</v>
      </c>
      <c r="T8" s="5">
        <v>1</v>
      </c>
      <c r="U8" s="5">
        <v>0</v>
      </c>
      <c r="V8" s="5">
        <v>0</v>
      </c>
      <c r="W8" s="5">
        <f t="shared" si="7"/>
        <v>14004968.719207827</v>
      </c>
      <c r="X8" s="5">
        <f t="shared" si="0"/>
        <v>0</v>
      </c>
      <c r="Y8" s="5">
        <f t="shared" si="0"/>
        <v>0</v>
      </c>
      <c r="Z8" s="7">
        <f>+FY16Calculations!Z8*'Tuition Calculations'!BZ8*(1+'Select Headcount Changes'!V13)</f>
        <v>1759852.85</v>
      </c>
      <c r="AA8" s="7">
        <f>+FY16Calculations!AA8*'Tuition Calculations'!CF8*(1+'Select Headcount Changes'!V13)</f>
        <v>867019.48223684006</v>
      </c>
      <c r="AB8" s="7">
        <f t="shared" si="8"/>
        <v>34680.779289473605</v>
      </c>
      <c r="AC8" s="7">
        <f>+FY16Calculations!AC8*'Tuition Calculations'!BZ8*(1+'Select Headcount Changes'!V13)</f>
        <v>1387.2311715789442</v>
      </c>
      <c r="AD8" s="7">
        <f>+FY16Calculations!AD8*'Tuition Calculations'!CF8*(1+'Select Headcount Changes'!V13)</f>
        <v>41.420178282009701</v>
      </c>
      <c r="AE8" s="7">
        <f>+FY16Calculations!AE8*'Tuition Calculations'!CL8*(1+'Select Headcount Changes'!V13)</f>
        <v>838070.98302222393</v>
      </c>
      <c r="AF8" s="7">
        <f t="shared" si="9"/>
        <v>839499.63437208487</v>
      </c>
      <c r="AG8" s="7">
        <f t="shared" si="10"/>
        <v>44283.621816922088</v>
      </c>
      <c r="AH8" s="7">
        <f t="shared" si="11"/>
        <v>841388.81452151958</v>
      </c>
      <c r="AJ8" s="5">
        <v>1</v>
      </c>
      <c r="AK8" s="5">
        <v>0</v>
      </c>
      <c r="AL8" s="5">
        <v>0</v>
      </c>
      <c r="AM8" s="10">
        <f t="shared" si="12"/>
        <v>841388.81452151958</v>
      </c>
      <c r="AN8" s="10">
        <f t="shared" si="1"/>
        <v>0</v>
      </c>
      <c r="AO8" s="10">
        <f t="shared" si="1"/>
        <v>0</v>
      </c>
      <c r="AP8" s="38">
        <f t="shared" si="2"/>
        <v>841388.81452151958</v>
      </c>
    </row>
    <row r="9" spans="1:42" ht="18" customHeight="1" x14ac:dyDescent="0.25">
      <c r="A9" s="2" t="s">
        <v>9</v>
      </c>
      <c r="B9" s="2" t="s">
        <v>10</v>
      </c>
      <c r="C9" s="2" t="s">
        <v>22</v>
      </c>
      <c r="D9" s="2" t="s">
        <v>19</v>
      </c>
      <c r="E9" s="2" t="s">
        <v>23</v>
      </c>
      <c r="F9" s="2" t="s">
        <v>22</v>
      </c>
      <c r="G9" s="2" t="s">
        <v>23</v>
      </c>
      <c r="H9" s="2" t="s">
        <v>13</v>
      </c>
      <c r="I9" s="2" t="s">
        <v>14</v>
      </c>
      <c r="J9" s="7">
        <f>+FY16Calculations!J9*'Tuition Calculations'!BH9*(1+'Select Headcount Changes'!V14)</f>
        <v>1272392.7363347879</v>
      </c>
      <c r="K9" s="7">
        <f>+FY16Calculations!K9*'Tuition Calculations'!BN9*(1+'Select Headcount Changes'!V14)</f>
        <v>1272392.7363347879</v>
      </c>
      <c r="L9" s="7">
        <f t="shared" si="3"/>
        <v>50895.709453391515</v>
      </c>
      <c r="M9" s="7">
        <f>+FY16Calculations!M9*'Tuition Calculations'!BH9*(1+'Select Headcount Changes'!V14)</f>
        <v>0</v>
      </c>
      <c r="N9" s="7">
        <f>+FY16Calculations!N9*'Tuition Calculations'!BN9*(1+'Select Headcount Changes'!V14)</f>
        <v>67558.131706290762</v>
      </c>
      <c r="O9" s="7">
        <f>+FY16Calculations!O9*'Tuition Calculations'!BT9*(1+'Select Headcount Changes'!V14)</f>
        <v>0</v>
      </c>
      <c r="P9" s="7">
        <f t="shared" si="4"/>
        <v>67558.131706290762</v>
      </c>
      <c r="Q9" s="7">
        <f t="shared" si="5"/>
        <v>57696.944758755271</v>
      </c>
      <c r="R9" s="7">
        <f t="shared" si="6"/>
        <v>1096241.9504163503</v>
      </c>
      <c r="T9" s="5">
        <v>1</v>
      </c>
      <c r="U9" s="5">
        <v>0</v>
      </c>
      <c r="V9" s="5">
        <v>0</v>
      </c>
      <c r="W9" s="5">
        <f t="shared" si="7"/>
        <v>1096241.9504163503</v>
      </c>
      <c r="X9" s="5">
        <f t="shared" si="0"/>
        <v>0</v>
      </c>
      <c r="Y9" s="5">
        <f t="shared" si="0"/>
        <v>0</v>
      </c>
      <c r="Z9" s="7">
        <f>+FY16Calculations!Z9*'Tuition Calculations'!BZ9*(1+'Select Headcount Changes'!V14)</f>
        <v>39316.781196581192</v>
      </c>
      <c r="AA9" s="7">
        <f>+FY16Calculations!AA9*'Tuition Calculations'!CF9*(1+'Select Headcount Changes'!V14)</f>
        <v>40492.924223829345</v>
      </c>
      <c r="AB9" s="7">
        <f t="shared" si="8"/>
        <v>1619.7169689531738</v>
      </c>
      <c r="AC9" s="7">
        <f>+FY16Calculations!AC9*'Tuition Calculations'!BZ9*(1+'Select Headcount Changes'!V14)</f>
        <v>64.788678758126949</v>
      </c>
      <c r="AD9" s="7">
        <f>+FY16Calculations!AD9*'Tuition Calculations'!CF9*(1+'Select Headcount Changes'!V14)</f>
        <v>0</v>
      </c>
      <c r="AE9" s="7">
        <f>+FY16Calculations!AE9*'Tuition Calculations'!CL9*(1+'Select Headcount Changes'!V14)</f>
        <v>0</v>
      </c>
      <c r="AF9" s="7">
        <f t="shared" si="9"/>
        <v>64.788678758126949</v>
      </c>
      <c r="AG9" s="7">
        <f t="shared" si="10"/>
        <v>1881.6137774434947</v>
      </c>
      <c r="AH9" s="7">
        <f t="shared" si="11"/>
        <v>35750.661771426392</v>
      </c>
      <c r="AJ9" s="5">
        <v>1</v>
      </c>
      <c r="AK9" s="5">
        <v>0</v>
      </c>
      <c r="AL9" s="5">
        <v>0</v>
      </c>
      <c r="AM9" s="10">
        <f t="shared" si="12"/>
        <v>35750.661771426392</v>
      </c>
      <c r="AN9" s="10">
        <f t="shared" si="1"/>
        <v>0</v>
      </c>
      <c r="AO9" s="10">
        <f t="shared" si="1"/>
        <v>0</v>
      </c>
      <c r="AP9" s="38">
        <f t="shared" si="2"/>
        <v>35750.661771426392</v>
      </c>
    </row>
    <row r="10" spans="1:42" ht="18" customHeight="1" x14ac:dyDescent="0.25">
      <c r="A10" s="2" t="s">
        <v>9</v>
      </c>
      <c r="B10" s="2" t="s">
        <v>10</v>
      </c>
      <c r="C10" s="2" t="s">
        <v>22</v>
      </c>
      <c r="D10" s="2" t="s">
        <v>19</v>
      </c>
      <c r="E10" s="2" t="s">
        <v>23</v>
      </c>
      <c r="F10" s="2" t="s">
        <v>22</v>
      </c>
      <c r="G10" s="2" t="s">
        <v>23</v>
      </c>
      <c r="H10" s="2" t="s">
        <v>15</v>
      </c>
      <c r="I10" s="2" t="s">
        <v>16</v>
      </c>
      <c r="J10" s="7">
        <f>+FY16Calculations!J10*'Tuition Calculations'!BH10*(1+'Select Headcount Changes'!V15)</f>
        <v>1217792</v>
      </c>
      <c r="K10" s="7">
        <f>+FY16Calculations!K10*'Tuition Calculations'!BN10*(1+'Select Headcount Changes'!V15)</f>
        <v>706293.33333333337</v>
      </c>
      <c r="L10" s="7">
        <f t="shared" si="3"/>
        <v>28251.733333333337</v>
      </c>
      <c r="M10" s="7">
        <f>+FY16Calculations!M10*'Tuition Calculations'!BH10*(1+'Select Headcount Changes'!V15)</f>
        <v>27218.8208005169</v>
      </c>
      <c r="N10" s="7">
        <f>+FY16Calculations!N10*'Tuition Calculations'!BN10*(1+'Select Headcount Changes'!V15)</f>
        <v>127348.64846410909</v>
      </c>
      <c r="O10" s="7">
        <f>+FY16Calculations!O10*'Tuition Calculations'!BT10*(1+'Select Headcount Changes'!V15)</f>
        <v>225661.92263781204</v>
      </c>
      <c r="P10" s="7">
        <f t="shared" si="4"/>
        <v>380229.39190243802</v>
      </c>
      <c r="Q10" s="7">
        <f t="shared" si="5"/>
        <v>40465.543738211432</v>
      </c>
      <c r="R10" s="7">
        <f t="shared" si="6"/>
        <v>768845.3310260172</v>
      </c>
      <c r="T10" s="5">
        <v>1</v>
      </c>
      <c r="U10" s="5">
        <v>0</v>
      </c>
      <c r="V10" s="5">
        <v>0</v>
      </c>
      <c r="W10" s="5">
        <f t="shared" si="7"/>
        <v>768845.3310260172</v>
      </c>
      <c r="X10" s="5">
        <f t="shared" si="0"/>
        <v>0</v>
      </c>
      <c r="Y10" s="5">
        <f t="shared" si="0"/>
        <v>0</v>
      </c>
      <c r="Z10" s="7">
        <f>+FY16Calculations!Z10*'Tuition Calculations'!BZ10*(1+'Select Headcount Changes'!V15)</f>
        <v>44156</v>
      </c>
      <c r="AA10" s="7">
        <f>+FY16Calculations!AA10*'Tuition Calculations'!CF10*(1+'Select Headcount Changes'!V15)</f>
        <v>21850.666666666664</v>
      </c>
      <c r="AB10" s="7">
        <f t="shared" si="8"/>
        <v>874.02666666666664</v>
      </c>
      <c r="AC10" s="7">
        <f>+FY16Calculations!AC10*'Tuition Calculations'!BZ10*(1+'Select Headcount Changes'!V15)</f>
        <v>34.96106666666666</v>
      </c>
      <c r="AD10" s="7">
        <f>+FY16Calculations!AD10*'Tuition Calculations'!CF10*(1+'Select Headcount Changes'!V15)</f>
        <v>0</v>
      </c>
      <c r="AE10" s="7">
        <f>+FY16Calculations!AE10*'Tuition Calculations'!CL10*(1+'Select Headcount Changes'!V15)</f>
        <v>10135.360393229959</v>
      </c>
      <c r="AF10" s="7">
        <f t="shared" si="9"/>
        <v>10170.321459896626</v>
      </c>
      <c r="AG10" s="7">
        <f t="shared" si="10"/>
        <v>1655.5825936718356</v>
      </c>
      <c r="AH10" s="7">
        <f t="shared" si="11"/>
        <v>31456.069279764877</v>
      </c>
      <c r="AJ10" s="5">
        <v>1</v>
      </c>
      <c r="AK10" s="5">
        <v>0</v>
      </c>
      <c r="AL10" s="5">
        <v>0</v>
      </c>
      <c r="AM10" s="10">
        <f t="shared" si="12"/>
        <v>31456.069279764877</v>
      </c>
      <c r="AN10" s="10">
        <f t="shared" si="1"/>
        <v>0</v>
      </c>
      <c r="AO10" s="10">
        <f t="shared" si="1"/>
        <v>0</v>
      </c>
      <c r="AP10" s="38">
        <f t="shared" si="2"/>
        <v>31456.069279764877</v>
      </c>
    </row>
    <row r="11" spans="1:42" ht="18" customHeight="1" x14ac:dyDescent="0.25">
      <c r="A11" s="2" t="s">
        <v>9</v>
      </c>
      <c r="B11" s="2" t="s">
        <v>10</v>
      </c>
      <c r="C11" s="2" t="s">
        <v>24</v>
      </c>
      <c r="D11" s="2" t="s">
        <v>21</v>
      </c>
      <c r="E11" s="2" t="s">
        <v>25</v>
      </c>
      <c r="F11" s="2" t="s">
        <v>19</v>
      </c>
      <c r="G11" s="2" t="s">
        <v>26</v>
      </c>
      <c r="H11" s="2" t="s">
        <v>13</v>
      </c>
      <c r="I11" s="2" t="s">
        <v>14</v>
      </c>
      <c r="J11" s="7">
        <f>+FY16Calculations!J11*'Tuition Calculations'!BH11*(1+'Select Headcount Changes'!V16)</f>
        <v>87261.399075630252</v>
      </c>
      <c r="K11" s="7">
        <f>+FY16Calculations!K11*'Tuition Calculations'!BN11*(1+'Select Headcount Changes'!V16)</f>
        <v>87261.399075630252</v>
      </c>
      <c r="L11" s="7">
        <f t="shared" si="3"/>
        <v>3490.4559630252102</v>
      </c>
      <c r="M11" s="7">
        <f>+FY16Calculations!M11*'Tuition Calculations'!BH11*(1+'Select Headcount Changes'!V16)</f>
        <v>0</v>
      </c>
      <c r="N11" s="7">
        <f>+FY16Calculations!N11*'Tuition Calculations'!BN11*(1+'Select Headcount Changes'!V16)</f>
        <v>0</v>
      </c>
      <c r="O11" s="7">
        <f>+FY16Calculations!O11*'Tuition Calculations'!BT11*(1+'Select Headcount Changes'!V16)</f>
        <v>0</v>
      </c>
      <c r="P11" s="7">
        <f t="shared" si="4"/>
        <v>0</v>
      </c>
      <c r="Q11" s="7">
        <f t="shared" si="5"/>
        <v>4188.5471556302527</v>
      </c>
      <c r="R11" s="7">
        <f t="shared" si="6"/>
        <v>79582.395956974797</v>
      </c>
      <c r="T11" s="5">
        <v>1</v>
      </c>
      <c r="U11" s="5">
        <v>0</v>
      </c>
      <c r="V11" s="5">
        <v>0</v>
      </c>
      <c r="W11" s="5">
        <f t="shared" si="7"/>
        <v>79582.395956974797</v>
      </c>
      <c r="X11" s="5">
        <f t="shared" si="0"/>
        <v>0</v>
      </c>
      <c r="Y11" s="5">
        <f t="shared" si="0"/>
        <v>0</v>
      </c>
      <c r="Z11" s="7">
        <f>+FY16Calculations!Z11*'Tuition Calculations'!BZ11*(1+'Select Headcount Changes'!V16)</f>
        <v>2696.0292887029291</v>
      </c>
      <c r="AA11" s="7">
        <f>+FY16Calculations!AA11*'Tuition Calculations'!CF11*(1+'Select Headcount Changes'!V16)</f>
        <v>2780.6327182647369</v>
      </c>
      <c r="AB11" s="7">
        <f t="shared" si="8"/>
        <v>111.22530873058948</v>
      </c>
      <c r="AC11" s="7">
        <f>+FY16Calculations!AC11*'Tuition Calculations'!BZ11*(1+'Select Headcount Changes'!V16)</f>
        <v>4.4490123492235796</v>
      </c>
      <c r="AD11" s="7">
        <f>+FY16Calculations!AD11*'Tuition Calculations'!CF11*(1+'Select Headcount Changes'!V16)</f>
        <v>0</v>
      </c>
      <c r="AE11" s="7">
        <f>+FY16Calculations!AE11*'Tuition Calculations'!CL11*(1+'Select Headcount Changes'!V16)</f>
        <v>0</v>
      </c>
      <c r="AF11" s="7">
        <f t="shared" si="9"/>
        <v>4.4490123492235796</v>
      </c>
      <c r="AG11" s="7">
        <f t="shared" si="10"/>
        <v>129.0177483811558</v>
      </c>
      <c r="AH11" s="7">
        <f t="shared" si="11"/>
        <v>2451.3372192419602</v>
      </c>
      <c r="AJ11" s="5">
        <v>1</v>
      </c>
      <c r="AK11" s="5">
        <v>0</v>
      </c>
      <c r="AL11" s="5">
        <v>0</v>
      </c>
      <c r="AM11" s="10">
        <f t="shared" si="12"/>
        <v>2451.3372192419602</v>
      </c>
      <c r="AN11" s="10">
        <f t="shared" si="1"/>
        <v>0</v>
      </c>
      <c r="AO11" s="10">
        <f t="shared" si="1"/>
        <v>0</v>
      </c>
      <c r="AP11" s="38">
        <f t="shared" si="2"/>
        <v>2451.3372192419602</v>
      </c>
    </row>
    <row r="12" spans="1:42" ht="18" customHeight="1" x14ac:dyDescent="0.25">
      <c r="A12" s="2" t="s">
        <v>9</v>
      </c>
      <c r="B12" s="2" t="s">
        <v>10</v>
      </c>
      <c r="C12" s="2" t="s">
        <v>24</v>
      </c>
      <c r="D12" s="2" t="s">
        <v>21</v>
      </c>
      <c r="E12" s="2" t="s">
        <v>25</v>
      </c>
      <c r="F12" s="2" t="s">
        <v>19</v>
      </c>
      <c r="G12" s="2" t="s">
        <v>26</v>
      </c>
      <c r="H12" s="2" t="s">
        <v>15</v>
      </c>
      <c r="I12" s="2" t="s">
        <v>16</v>
      </c>
      <c r="J12" s="7">
        <f>+FY16Calculations!J12*'Tuition Calculations'!BH12*(1+'Select Headcount Changes'!V17)</f>
        <v>60082.21</v>
      </c>
      <c r="K12" s="7">
        <f>+FY16Calculations!K12*'Tuition Calculations'!BN12*(1+'Select Headcount Changes'!V17)</f>
        <v>34907.682766645114</v>
      </c>
      <c r="L12" s="7">
        <f t="shared" si="3"/>
        <v>1396.3073106658046</v>
      </c>
      <c r="M12" s="7">
        <f>+FY16Calculations!M12*'Tuition Calculations'!BH12*(1+'Select Headcount Changes'!V17)</f>
        <v>0</v>
      </c>
      <c r="N12" s="7">
        <f>+FY16Calculations!N12*'Tuition Calculations'!BN12*(1+'Select Headcount Changes'!V17)</f>
        <v>0</v>
      </c>
      <c r="O12" s="7">
        <f>+FY16Calculations!O12*'Tuition Calculations'!BT12*(1+'Select Headcount Changes'!V17)</f>
        <v>0</v>
      </c>
      <c r="P12" s="7">
        <f t="shared" si="4"/>
        <v>0</v>
      </c>
      <c r="Q12" s="7">
        <f t="shared" si="5"/>
        <v>2934.2951344667099</v>
      </c>
      <c r="R12" s="7">
        <f t="shared" si="6"/>
        <v>55751.607554867485</v>
      </c>
      <c r="T12" s="5">
        <v>1</v>
      </c>
      <c r="U12" s="5">
        <v>0</v>
      </c>
      <c r="V12" s="5">
        <v>0</v>
      </c>
      <c r="W12" s="5">
        <f t="shared" si="7"/>
        <v>55751.607554867485</v>
      </c>
      <c r="X12" s="5">
        <f t="shared" si="0"/>
        <v>0</v>
      </c>
      <c r="Y12" s="5">
        <f t="shared" si="0"/>
        <v>0</v>
      </c>
      <c r="Z12" s="7">
        <f>+FY16Calculations!Z12*'Tuition Calculations'!BZ12*(1+'Select Headcount Changes'!V17)</f>
        <v>2180.7600000000002</v>
      </c>
      <c r="AA12" s="7">
        <f>+FY16Calculations!AA12*'Tuition Calculations'!CF12*(1+'Select Headcount Changes'!V17)</f>
        <v>1082.8363389121341</v>
      </c>
      <c r="AB12" s="7">
        <f t="shared" si="8"/>
        <v>43.313453556485364</v>
      </c>
      <c r="AC12" s="7">
        <f>+FY16Calculations!AC12*'Tuition Calculations'!BZ12*(1+'Select Headcount Changes'!V17)</f>
        <v>1.7325381422594146</v>
      </c>
      <c r="AD12" s="7">
        <f>+FY16Calculations!AD12*'Tuition Calculations'!CF12*(1+'Select Headcount Changes'!V17)</f>
        <v>0</v>
      </c>
      <c r="AE12" s="7">
        <f>+FY16Calculations!AE12*'Tuition Calculations'!CL12*(1+'Select Headcount Changes'!V17)</f>
        <v>0</v>
      </c>
      <c r="AF12" s="7">
        <f t="shared" si="9"/>
        <v>1.7325381422594146</v>
      </c>
      <c r="AG12" s="7">
        <f t="shared" si="10"/>
        <v>106.78570041506278</v>
      </c>
      <c r="AH12" s="7">
        <f t="shared" si="11"/>
        <v>2028.9283078861927</v>
      </c>
      <c r="AJ12" s="5">
        <v>1</v>
      </c>
      <c r="AK12" s="5">
        <v>0</v>
      </c>
      <c r="AL12" s="5">
        <v>0</v>
      </c>
      <c r="AM12" s="10">
        <f t="shared" si="12"/>
        <v>2028.9283078861927</v>
      </c>
      <c r="AN12" s="10">
        <f t="shared" si="1"/>
        <v>0</v>
      </c>
      <c r="AO12" s="10">
        <f t="shared" si="1"/>
        <v>0</v>
      </c>
      <c r="AP12" s="38">
        <f t="shared" si="2"/>
        <v>2028.9283078861927</v>
      </c>
    </row>
    <row r="13" spans="1:42" ht="18" customHeight="1" x14ac:dyDescent="0.25">
      <c r="A13" s="2" t="s">
        <v>9</v>
      </c>
      <c r="B13" s="2" t="s">
        <v>10</v>
      </c>
      <c r="C13" s="2" t="s">
        <v>24</v>
      </c>
      <c r="D13" s="2" t="s">
        <v>21</v>
      </c>
      <c r="E13" s="2" t="s">
        <v>25</v>
      </c>
      <c r="F13" s="2" t="s">
        <v>27</v>
      </c>
      <c r="G13" s="2" t="s">
        <v>25</v>
      </c>
      <c r="H13" s="2" t="s">
        <v>13</v>
      </c>
      <c r="I13" s="2" t="s">
        <v>14</v>
      </c>
      <c r="J13" s="7">
        <f>+FY16Calculations!J13*'Tuition Calculations'!BH13*(1+'Select Headcount Changes'!V18)</f>
        <v>4085532.3146089097</v>
      </c>
      <c r="K13" s="7">
        <f>+FY16Calculations!K13*'Tuition Calculations'!BN13*(1+'Select Headcount Changes'!V18)</f>
        <v>4085532.3146089097</v>
      </c>
      <c r="L13" s="7">
        <f t="shared" si="3"/>
        <v>163421.29258435639</v>
      </c>
      <c r="M13" s="7">
        <f>+FY16Calculations!M13*'Tuition Calculations'!BH13*(1+'Select Headcount Changes'!V18)</f>
        <v>0</v>
      </c>
      <c r="N13" s="7">
        <f>+FY16Calculations!N13*'Tuition Calculations'!BN13*(1+'Select Headcount Changes'!V18)</f>
        <v>774859.40466722078</v>
      </c>
      <c r="O13" s="7">
        <f>+FY16Calculations!O13*'Tuition Calculations'!BT13*(1+'Select Headcount Changes'!V18)</f>
        <v>0</v>
      </c>
      <c r="P13" s="7">
        <f t="shared" si="4"/>
        <v>774859.40466722078</v>
      </c>
      <c r="Q13" s="7">
        <f t="shared" si="5"/>
        <v>157362.58086786664</v>
      </c>
      <c r="R13" s="7">
        <f t="shared" si="6"/>
        <v>2989889.0364894657</v>
      </c>
      <c r="T13" s="5">
        <v>1</v>
      </c>
      <c r="U13" s="5">
        <v>0</v>
      </c>
      <c r="V13" s="5">
        <v>0</v>
      </c>
      <c r="W13" s="5">
        <f t="shared" si="7"/>
        <v>2989889.0364894657</v>
      </c>
      <c r="X13" s="5">
        <f t="shared" si="0"/>
        <v>0</v>
      </c>
      <c r="Y13" s="5">
        <f t="shared" si="0"/>
        <v>0</v>
      </c>
      <c r="Z13" s="7">
        <f>+FY16Calculations!Z13*'Tuition Calculations'!BZ13*(1+'Select Headcount Changes'!V18)</f>
        <v>126348.4328033473</v>
      </c>
      <c r="AA13" s="7">
        <f>+FY16Calculations!AA13*'Tuition Calculations'!CF13*(1+'Select Headcount Changes'!V18)</f>
        <v>130313.34178253185</v>
      </c>
      <c r="AB13" s="7">
        <f t="shared" si="8"/>
        <v>5212.5336713012739</v>
      </c>
      <c r="AC13" s="7">
        <f>+FY16Calculations!AC13*'Tuition Calculations'!BZ13*(1+'Select Headcount Changes'!V18)</f>
        <v>208.501346852051</v>
      </c>
      <c r="AD13" s="7">
        <f>+FY16Calculations!AD13*'Tuition Calculations'!CF13*(1+'Select Headcount Changes'!V18)</f>
        <v>517.22896430760716</v>
      </c>
      <c r="AE13" s="7">
        <f>+FY16Calculations!AE13*'Tuition Calculations'!CL13*(1+'Select Headcount Changes'!V18)</f>
        <v>0</v>
      </c>
      <c r="AF13" s="7">
        <f t="shared" si="9"/>
        <v>725.73031115965819</v>
      </c>
      <c r="AG13" s="7">
        <f t="shared" si="10"/>
        <v>6020.5084410443187</v>
      </c>
      <c r="AH13" s="7">
        <f t="shared" si="11"/>
        <v>114389.66037984204</v>
      </c>
      <c r="AJ13" s="5">
        <v>1</v>
      </c>
      <c r="AK13" s="5">
        <v>0</v>
      </c>
      <c r="AL13" s="5">
        <v>0</v>
      </c>
      <c r="AM13" s="10">
        <f t="shared" si="12"/>
        <v>114389.66037984204</v>
      </c>
      <c r="AN13" s="10">
        <f t="shared" si="1"/>
        <v>0</v>
      </c>
      <c r="AO13" s="10">
        <f t="shared" si="1"/>
        <v>0</v>
      </c>
      <c r="AP13" s="38">
        <f t="shared" si="2"/>
        <v>114389.66037984204</v>
      </c>
    </row>
    <row r="14" spans="1:42" ht="18" customHeight="1" x14ac:dyDescent="0.25">
      <c r="A14" s="2" t="s">
        <v>9</v>
      </c>
      <c r="B14" s="2" t="s">
        <v>10</v>
      </c>
      <c r="C14" s="2" t="s">
        <v>24</v>
      </c>
      <c r="D14" s="2" t="s">
        <v>21</v>
      </c>
      <c r="E14" s="2" t="s">
        <v>25</v>
      </c>
      <c r="F14" s="2" t="s">
        <v>27</v>
      </c>
      <c r="G14" s="2" t="s">
        <v>25</v>
      </c>
      <c r="H14" s="2" t="s">
        <v>15</v>
      </c>
      <c r="I14" s="2" t="s">
        <v>16</v>
      </c>
      <c r="J14" s="7">
        <f>+FY16Calculations!J14*'Tuition Calculations'!BH14*(1+'Select Headcount Changes'!V19)</f>
        <v>19765986.34</v>
      </c>
      <c r="K14" s="7">
        <f>+FY16Calculations!K14*'Tuition Calculations'!BN14*(1+'Select Headcount Changes'!V19)</f>
        <v>11483983.030119585</v>
      </c>
      <c r="L14" s="7">
        <f t="shared" si="3"/>
        <v>459359.32120478339</v>
      </c>
      <c r="M14" s="7">
        <f>+FY16Calculations!M14*'Tuition Calculations'!BH14*(1+'Select Headcount Changes'!V19)</f>
        <v>299057.17516276595</v>
      </c>
      <c r="N14" s="7">
        <f>+FY16Calculations!N14*'Tuition Calculations'!BN14*(1+'Select Headcount Changes'!V19)</f>
        <v>2519815.818480432</v>
      </c>
      <c r="O14" s="7">
        <f>+FY16Calculations!O14*'Tuition Calculations'!BT14*(1+'Select Headcount Changes'!V19)</f>
        <v>7273402.9301898712</v>
      </c>
      <c r="P14" s="7">
        <f t="shared" si="4"/>
        <v>10092275.923833068</v>
      </c>
      <c r="Q14" s="7">
        <f t="shared" si="5"/>
        <v>460717.55474810733</v>
      </c>
      <c r="R14" s="7">
        <f t="shared" si="6"/>
        <v>8753633.5402140394</v>
      </c>
      <c r="T14" s="5">
        <v>1</v>
      </c>
      <c r="U14" s="5">
        <v>0</v>
      </c>
      <c r="V14" s="5">
        <v>0</v>
      </c>
      <c r="W14" s="5">
        <f t="shared" si="7"/>
        <v>8753633.5402140394</v>
      </c>
      <c r="X14" s="5">
        <f t="shared" si="0"/>
        <v>0</v>
      </c>
      <c r="Y14" s="5">
        <f t="shared" si="0"/>
        <v>0</v>
      </c>
      <c r="Z14" s="7">
        <f>+FY16Calculations!Z14*'Tuition Calculations'!BZ14*(1+'Select Headcount Changes'!V19)</f>
        <v>716900.61</v>
      </c>
      <c r="AA14" s="7">
        <f>+FY16Calculations!AA14*'Tuition Calculations'!CF14*(1+'Select Headcount Changes'!V19)</f>
        <v>355229.76794978982</v>
      </c>
      <c r="AB14" s="7">
        <f t="shared" si="8"/>
        <v>14209.190717991592</v>
      </c>
      <c r="AC14" s="7">
        <f>+FY16Calculations!AC14*'Tuition Calculations'!BZ14*(1+'Select Headcount Changes'!V19)</f>
        <v>568.36762871966368</v>
      </c>
      <c r="AD14" s="7">
        <f>+FY16Calculations!AD14*'Tuition Calculations'!CF14*(1+'Select Headcount Changes'!V19)</f>
        <v>0</v>
      </c>
      <c r="AE14" s="7">
        <f>+FY16Calculations!AE14*'Tuition Calculations'!CL14*(1+'Select Headcount Changes'!V19)</f>
        <v>327612.74048044474</v>
      </c>
      <c r="AF14" s="7">
        <f t="shared" si="9"/>
        <v>328181.1081091644</v>
      </c>
      <c r="AG14" s="7">
        <f t="shared" si="10"/>
        <v>18725.515558642201</v>
      </c>
      <c r="AH14" s="7">
        <f t="shared" si="11"/>
        <v>355784.79561420181</v>
      </c>
      <c r="AJ14" s="5">
        <v>1</v>
      </c>
      <c r="AK14" s="5">
        <v>0</v>
      </c>
      <c r="AL14" s="5">
        <v>0</v>
      </c>
      <c r="AM14" s="10">
        <f t="shared" si="12"/>
        <v>355784.79561420181</v>
      </c>
      <c r="AN14" s="10">
        <f t="shared" si="1"/>
        <v>0</v>
      </c>
      <c r="AO14" s="10">
        <f t="shared" si="1"/>
        <v>0</v>
      </c>
      <c r="AP14" s="38">
        <f t="shared" si="2"/>
        <v>355784.79561420181</v>
      </c>
    </row>
    <row r="15" spans="1:42" ht="18" customHeight="1" x14ac:dyDescent="0.25">
      <c r="A15" s="2" t="s">
        <v>9</v>
      </c>
      <c r="B15" s="2" t="s">
        <v>10</v>
      </c>
      <c r="C15" s="2" t="s">
        <v>28</v>
      </c>
      <c r="D15" s="2" t="s">
        <v>27</v>
      </c>
      <c r="E15" s="2" t="s">
        <v>29</v>
      </c>
      <c r="F15" s="2" t="s">
        <v>30</v>
      </c>
      <c r="G15" s="2" t="s">
        <v>31</v>
      </c>
      <c r="H15" s="2" t="s">
        <v>13</v>
      </c>
      <c r="I15" s="2" t="s">
        <v>14</v>
      </c>
      <c r="J15" s="7">
        <f>+FY16Calculations!J15*'Tuition Calculations'!BH15*(1+'Select Headcount Changes'!V20)</f>
        <v>2852758.1431568158</v>
      </c>
      <c r="K15" s="7">
        <f>+FY16Calculations!K15*'Tuition Calculations'!BN15*(1+'Select Headcount Changes'!V20)</f>
        <v>2852758.1431568158</v>
      </c>
      <c r="L15" s="7">
        <f t="shared" si="3"/>
        <v>114110.32572627264</v>
      </c>
      <c r="M15" s="7">
        <f>+FY16Calculations!M15*'Tuition Calculations'!BH15*(1+'Select Headcount Changes'!V20)</f>
        <v>0</v>
      </c>
      <c r="N15" s="7">
        <f>+FY16Calculations!N15*'Tuition Calculations'!BN15*(1+'Select Headcount Changes'!V20)</f>
        <v>551312.29218049126</v>
      </c>
      <c r="O15" s="7">
        <f>+FY16Calculations!O15*'Tuition Calculations'!BT15*(1+'Select Headcount Changes'!V20)</f>
        <v>0</v>
      </c>
      <c r="P15" s="7">
        <f t="shared" si="4"/>
        <v>551312.29218049126</v>
      </c>
      <c r="Q15" s="7">
        <f t="shared" si="5"/>
        <v>109366.77626250261</v>
      </c>
      <c r="R15" s="7">
        <f t="shared" si="6"/>
        <v>2077968.7489875495</v>
      </c>
      <c r="T15" s="5">
        <v>1</v>
      </c>
      <c r="U15" s="5">
        <v>0</v>
      </c>
      <c r="V15" s="5">
        <v>0</v>
      </c>
      <c r="W15" s="5">
        <f t="shared" si="7"/>
        <v>2077968.7489875495</v>
      </c>
      <c r="X15" s="5">
        <f t="shared" si="0"/>
        <v>0</v>
      </c>
      <c r="Y15" s="5">
        <f t="shared" si="0"/>
        <v>0</v>
      </c>
      <c r="Z15" s="7">
        <f>+FY16Calculations!Z15*'Tuition Calculations'!BZ15*(1+'Select Headcount Changes'!V20)</f>
        <v>88165.430769230661</v>
      </c>
      <c r="AA15" s="7">
        <f>+FY16Calculations!AA15*'Tuition Calculations'!CF15*(1+'Select Headcount Changes'!V20)</f>
        <v>88091.05005767796</v>
      </c>
      <c r="AB15" s="7">
        <f t="shared" si="8"/>
        <v>3523.6420023071187</v>
      </c>
      <c r="AC15" s="7">
        <f>+FY16Calculations!AC15*'Tuition Calculations'!BZ15*(1+'Select Headcount Changes'!V20)</f>
        <v>140.9456800922847</v>
      </c>
      <c r="AD15" s="7">
        <f>+FY16Calculations!AD15*'Tuition Calculations'!CF15*(1+'Select Headcount Changes'!V20)</f>
        <v>0</v>
      </c>
      <c r="AE15" s="7">
        <f>+FY16Calculations!AE15*'Tuition Calculations'!CL15*(1+'Select Headcount Changes'!V20)</f>
        <v>0</v>
      </c>
      <c r="AF15" s="7">
        <f t="shared" si="9"/>
        <v>140.9456800922847</v>
      </c>
      <c r="AG15" s="7">
        <f t="shared" si="10"/>
        <v>4225.0421543415632</v>
      </c>
      <c r="AH15" s="7">
        <f t="shared" si="11"/>
        <v>80275.800932489699</v>
      </c>
      <c r="AJ15" s="5">
        <v>1</v>
      </c>
      <c r="AK15" s="5">
        <v>0</v>
      </c>
      <c r="AL15" s="5">
        <v>0</v>
      </c>
      <c r="AM15" s="10">
        <f t="shared" si="12"/>
        <v>80275.800932489699</v>
      </c>
      <c r="AN15" s="10">
        <f t="shared" si="1"/>
        <v>0</v>
      </c>
      <c r="AO15" s="10">
        <f t="shared" si="1"/>
        <v>0</v>
      </c>
      <c r="AP15" s="38">
        <f t="shared" si="2"/>
        <v>80275.800932489699</v>
      </c>
    </row>
    <row r="16" spans="1:42" ht="18" customHeight="1" x14ac:dyDescent="0.25">
      <c r="A16" s="2" t="s">
        <v>9</v>
      </c>
      <c r="B16" s="2" t="s">
        <v>10</v>
      </c>
      <c r="C16" s="2" t="s">
        <v>28</v>
      </c>
      <c r="D16" s="2" t="s">
        <v>27</v>
      </c>
      <c r="E16" s="2" t="s">
        <v>29</v>
      </c>
      <c r="F16" s="2" t="s">
        <v>30</v>
      </c>
      <c r="G16" s="2" t="s">
        <v>31</v>
      </c>
      <c r="H16" s="2" t="s">
        <v>15</v>
      </c>
      <c r="I16" s="2" t="s">
        <v>16</v>
      </c>
      <c r="J16" s="7">
        <f>+FY16Calculations!J16*'Tuition Calculations'!BH16*(1+'Select Headcount Changes'!V21)</f>
        <v>7964051.2676901324</v>
      </c>
      <c r="K16" s="7">
        <f>+FY16Calculations!K16*'Tuition Calculations'!BN16*(1+'Select Headcount Changes'!V21)</f>
        <v>4484532.7167400504</v>
      </c>
      <c r="L16" s="7">
        <f t="shared" si="3"/>
        <v>179381.308669602</v>
      </c>
      <c r="M16" s="7">
        <f>+FY16Calculations!M16*'Tuition Calculations'!BH16*(1+'Select Headcount Changes'!V21)</f>
        <v>192522.75988116523</v>
      </c>
      <c r="N16" s="7">
        <f>+FY16Calculations!N16*'Tuition Calculations'!BN16*(1+'Select Headcount Changes'!V21)</f>
        <v>819079.34145306132</v>
      </c>
      <c r="O16" s="7">
        <f>+FY16Calculations!O16*'Tuition Calculations'!BT16*(1+'Select Headcount Changes'!V21)</f>
        <v>3003939.1046411274</v>
      </c>
      <c r="P16" s="7">
        <f t="shared" si="4"/>
        <v>4015541.2059753537</v>
      </c>
      <c r="Q16" s="7">
        <f t="shared" si="5"/>
        <v>188456.43765225887</v>
      </c>
      <c r="R16" s="7">
        <f t="shared" si="6"/>
        <v>3580672.3153929184</v>
      </c>
      <c r="T16" s="5">
        <v>1</v>
      </c>
      <c r="U16" s="5">
        <v>0</v>
      </c>
      <c r="V16" s="5">
        <v>0</v>
      </c>
      <c r="W16" s="5">
        <f t="shared" si="7"/>
        <v>3580672.3153929184</v>
      </c>
      <c r="X16" s="5">
        <f t="shared" si="0"/>
        <v>0</v>
      </c>
      <c r="Y16" s="5">
        <f t="shared" si="0"/>
        <v>0</v>
      </c>
      <c r="Z16" s="7">
        <f>+FY16Calculations!Z16*'Tuition Calculations'!BZ16*(1+'Select Headcount Changes'!V21)</f>
        <v>288890.83117043128</v>
      </c>
      <c r="AA16" s="7">
        <f>+FY16Calculations!AA16*'Tuition Calculations'!CF16*(1+'Select Headcount Changes'!V21)</f>
        <v>138567.11416243738</v>
      </c>
      <c r="AB16" s="7">
        <f t="shared" si="8"/>
        <v>5542.6845664974953</v>
      </c>
      <c r="AC16" s="7">
        <f>+FY16Calculations!AC16*'Tuition Calculations'!BZ16*(1+'Select Headcount Changes'!V21)</f>
        <v>221.70738265989979</v>
      </c>
      <c r="AD16" s="7">
        <f>+FY16Calculations!AD16*'Tuition Calculations'!CF16*(1+'Select Headcount Changes'!V21)</f>
        <v>24.211320644928573</v>
      </c>
      <c r="AE16" s="7">
        <f>+FY16Calculations!AE16*'Tuition Calculations'!CL16*(1+'Select Headcount Changes'!V21)</f>
        <v>129448.27938448796</v>
      </c>
      <c r="AF16" s="7">
        <f t="shared" si="9"/>
        <v>129694.19808779279</v>
      </c>
      <c r="AG16" s="7">
        <f t="shared" si="10"/>
        <v>7682.6974258070495</v>
      </c>
      <c r="AH16" s="7">
        <f t="shared" si="11"/>
        <v>145971.25109033394</v>
      </c>
      <c r="AJ16" s="5">
        <v>1</v>
      </c>
      <c r="AK16" s="5">
        <v>0</v>
      </c>
      <c r="AL16" s="5">
        <v>0</v>
      </c>
      <c r="AM16" s="10">
        <f t="shared" si="12"/>
        <v>145971.25109033394</v>
      </c>
      <c r="AN16" s="10">
        <f t="shared" si="1"/>
        <v>0</v>
      </c>
      <c r="AO16" s="10">
        <f t="shared" si="1"/>
        <v>0</v>
      </c>
      <c r="AP16" s="38">
        <f t="shared" si="2"/>
        <v>145971.25109033394</v>
      </c>
    </row>
    <row r="17" spans="1:42" ht="18" customHeight="1" x14ac:dyDescent="0.25">
      <c r="A17" s="2" t="s">
        <v>9</v>
      </c>
      <c r="B17" s="2" t="s">
        <v>10</v>
      </c>
      <c r="C17" s="2" t="s">
        <v>32</v>
      </c>
      <c r="D17" s="2" t="s">
        <v>24</v>
      </c>
      <c r="E17" s="2" t="s">
        <v>33</v>
      </c>
      <c r="F17" s="2" t="s">
        <v>34</v>
      </c>
      <c r="G17" s="2" t="s">
        <v>35</v>
      </c>
      <c r="H17" s="2" t="s">
        <v>13</v>
      </c>
      <c r="I17" s="2" t="s">
        <v>14</v>
      </c>
      <c r="J17" s="7">
        <f>+FY16Calculations!J17*'Tuition Calculations'!BH17*(1+'Select Headcount Changes'!V22)</f>
        <v>4140468.299879849</v>
      </c>
      <c r="K17" s="7">
        <f>+FY16Calculations!K17*'Tuition Calculations'!BN17*(1+'Select Headcount Changes'!V22)</f>
        <v>4140468.299879849</v>
      </c>
      <c r="L17" s="7">
        <f t="shared" si="3"/>
        <v>165618.73199519396</v>
      </c>
      <c r="M17" s="7">
        <f>+FY16Calculations!M17*'Tuition Calculations'!BH17*(1+'Select Headcount Changes'!V22)</f>
        <v>0</v>
      </c>
      <c r="N17" s="7">
        <f>+FY16Calculations!N17*'Tuition Calculations'!BN17*(1+'Select Headcount Changes'!V22)</f>
        <v>239360.02869214152</v>
      </c>
      <c r="O17" s="7">
        <f>+FY16Calculations!O17*'Tuition Calculations'!BT17*(1+'Select Headcount Changes'!V22)</f>
        <v>0</v>
      </c>
      <c r="P17" s="7">
        <f t="shared" si="4"/>
        <v>239360.02869214152</v>
      </c>
      <c r="Q17" s="7">
        <f t="shared" si="5"/>
        <v>186774.4769596257</v>
      </c>
      <c r="R17" s="7">
        <f t="shared" si="6"/>
        <v>3548715.0622328878</v>
      </c>
      <c r="T17" s="5">
        <v>1</v>
      </c>
      <c r="U17" s="5">
        <v>0</v>
      </c>
      <c r="V17" s="5">
        <v>0</v>
      </c>
      <c r="W17" s="5">
        <f t="shared" si="7"/>
        <v>3548715.0622328878</v>
      </c>
      <c r="X17" s="5">
        <f t="shared" si="0"/>
        <v>0</v>
      </c>
      <c r="Y17" s="5">
        <f t="shared" si="0"/>
        <v>0</v>
      </c>
      <c r="Z17" s="7">
        <f>+FY16Calculations!Z17*'Tuition Calculations'!BZ17*(1+'Select Headcount Changes'!V22)</f>
        <v>128058.54751111112</v>
      </c>
      <c r="AA17" s="7">
        <f>+FY16Calculations!AA17*'Tuition Calculations'!CF17*(1+'Select Headcount Changes'!V22)</f>
        <v>127941.9662680217</v>
      </c>
      <c r="AB17" s="7">
        <f t="shared" si="8"/>
        <v>5117.6786507208681</v>
      </c>
      <c r="AC17" s="7">
        <f>+FY16Calculations!AC17*'Tuition Calculations'!BZ17*(1+'Select Headcount Changes'!V22)</f>
        <v>204.70714602883476</v>
      </c>
      <c r="AD17" s="7">
        <f>+FY16Calculations!AD17*'Tuition Calculations'!CF17*(1+'Select Headcount Changes'!V22)</f>
        <v>324.08246356137346</v>
      </c>
      <c r="AE17" s="7">
        <f>+FY16Calculations!AE17*'Tuition Calculations'!CL17*(1+'Select Headcount Changes'!V22)</f>
        <v>0</v>
      </c>
      <c r="AF17" s="7">
        <f t="shared" si="9"/>
        <v>528.78960959020822</v>
      </c>
      <c r="AG17" s="7">
        <f t="shared" si="10"/>
        <v>6120.6039625400017</v>
      </c>
      <c r="AH17" s="7">
        <f t="shared" si="11"/>
        <v>116291.47528826003</v>
      </c>
      <c r="AJ17" s="5">
        <v>1</v>
      </c>
      <c r="AK17" s="5">
        <v>0</v>
      </c>
      <c r="AL17" s="5">
        <v>0</v>
      </c>
      <c r="AM17" s="10">
        <f t="shared" si="12"/>
        <v>116291.47528826003</v>
      </c>
      <c r="AN17" s="10">
        <f t="shared" si="1"/>
        <v>0</v>
      </c>
      <c r="AO17" s="10">
        <f t="shared" si="1"/>
        <v>0</v>
      </c>
      <c r="AP17" s="38">
        <f t="shared" si="2"/>
        <v>116291.47528826003</v>
      </c>
    </row>
    <row r="18" spans="1:42" ht="18" customHeight="1" x14ac:dyDescent="0.25">
      <c r="A18" s="2" t="s">
        <v>9</v>
      </c>
      <c r="B18" s="2" t="s">
        <v>10</v>
      </c>
      <c r="C18" s="2" t="s">
        <v>32</v>
      </c>
      <c r="D18" s="2" t="s">
        <v>24</v>
      </c>
      <c r="E18" s="2" t="s">
        <v>33</v>
      </c>
      <c r="F18" s="2" t="s">
        <v>34</v>
      </c>
      <c r="G18" s="2" t="s">
        <v>35</v>
      </c>
      <c r="H18" s="2" t="s">
        <v>15</v>
      </c>
      <c r="I18" s="2" t="s">
        <v>16</v>
      </c>
      <c r="J18" s="7">
        <f>+FY16Calculations!J18*'Tuition Calculations'!BH18*(1+'Select Headcount Changes'!V23)</f>
        <v>1855531.5315132341</v>
      </c>
      <c r="K18" s="7">
        <f>+FY16Calculations!K18*'Tuition Calculations'!BN18*(1+'Select Headcount Changes'!V23)</f>
        <v>1006160.5991726742</v>
      </c>
      <c r="L18" s="7">
        <f t="shared" si="3"/>
        <v>40246.423966906972</v>
      </c>
      <c r="M18" s="7">
        <f>+FY16Calculations!M18*'Tuition Calculations'!BH18*(1+'Select Headcount Changes'!V23)</f>
        <v>38504.345235930487</v>
      </c>
      <c r="N18" s="7">
        <f>+FY16Calculations!N18*'Tuition Calculations'!BN18*(1+'Select Headcount Changes'!V23)</f>
        <v>136587.08252947469</v>
      </c>
      <c r="O18" s="7">
        <f>+FY16Calculations!O18*'Tuition Calculations'!BT18*(1+'Select Headcount Changes'!V23)</f>
        <v>322470.82757739746</v>
      </c>
      <c r="P18" s="7">
        <f t="shared" si="4"/>
        <v>497562.25534280261</v>
      </c>
      <c r="Q18" s="7">
        <f t="shared" si="5"/>
        <v>65886.142610176234</v>
      </c>
      <c r="R18" s="7">
        <f t="shared" si="6"/>
        <v>1251836.7095933484</v>
      </c>
      <c r="T18" s="5">
        <v>1</v>
      </c>
      <c r="U18" s="5">
        <v>0</v>
      </c>
      <c r="V18" s="5">
        <v>0</v>
      </c>
      <c r="W18" s="5">
        <f t="shared" si="7"/>
        <v>1251836.7095933484</v>
      </c>
      <c r="X18" s="5">
        <f t="shared" si="0"/>
        <v>0</v>
      </c>
      <c r="Y18" s="5">
        <f t="shared" si="0"/>
        <v>0</v>
      </c>
      <c r="Z18" s="7">
        <f>+FY16Calculations!Z18*'Tuition Calculations'!BZ18*(1+'Select Headcount Changes'!V23)</f>
        <v>67070.006591375772</v>
      </c>
      <c r="AA18" s="7">
        <f>+FY16Calculations!AA18*'Tuition Calculations'!CF18*(1+'Select Headcount Changes'!V23)</f>
        <v>30964.709135269266</v>
      </c>
      <c r="AB18" s="7">
        <f t="shared" si="8"/>
        <v>1238.5883654107706</v>
      </c>
      <c r="AC18" s="7">
        <f>+FY16Calculations!AC18*'Tuition Calculations'!BZ18*(1+'Select Headcount Changes'!V23)</f>
        <v>49.543534616430833</v>
      </c>
      <c r="AD18" s="7">
        <f>+FY16Calculations!AD18*'Tuition Calculations'!CF18*(1+'Select Headcount Changes'!V23)</f>
        <v>0</v>
      </c>
      <c r="AE18" s="7">
        <f>+FY16Calculations!AE18*'Tuition Calculations'!CL18*(1+'Select Headcount Changes'!V23)</f>
        <v>13689.936159896395</v>
      </c>
      <c r="AF18" s="7">
        <f t="shared" si="9"/>
        <v>13739.479694512826</v>
      </c>
      <c r="AG18" s="7">
        <f t="shared" si="10"/>
        <v>2604.5969265726089</v>
      </c>
      <c r="AH18" s="7">
        <f t="shared" si="11"/>
        <v>49487.341604879563</v>
      </c>
      <c r="AJ18" s="5">
        <v>1</v>
      </c>
      <c r="AK18" s="5">
        <v>0</v>
      </c>
      <c r="AL18" s="5">
        <v>0</v>
      </c>
      <c r="AM18" s="10">
        <f t="shared" si="12"/>
        <v>49487.341604879563</v>
      </c>
      <c r="AN18" s="10">
        <f t="shared" si="1"/>
        <v>0</v>
      </c>
      <c r="AO18" s="10">
        <f t="shared" si="1"/>
        <v>0</v>
      </c>
      <c r="AP18" s="38">
        <f t="shared" si="2"/>
        <v>49487.341604879563</v>
      </c>
    </row>
    <row r="19" spans="1:42" ht="18" customHeight="1" x14ac:dyDescent="0.25">
      <c r="A19" s="2" t="s">
        <v>9</v>
      </c>
      <c r="B19" s="2" t="s">
        <v>10</v>
      </c>
      <c r="C19" s="2" t="s">
        <v>32</v>
      </c>
      <c r="D19" s="2" t="s">
        <v>24</v>
      </c>
      <c r="E19" s="2" t="s">
        <v>33</v>
      </c>
      <c r="F19" s="2" t="s">
        <v>36</v>
      </c>
      <c r="G19" s="2" t="s">
        <v>37</v>
      </c>
      <c r="H19" s="2" t="s">
        <v>13</v>
      </c>
      <c r="I19" s="2" t="s">
        <v>14</v>
      </c>
      <c r="J19" s="7">
        <f>+FY16Calculations!J19*'Tuition Calculations'!BH19*(1+'Select Headcount Changes'!V24)</f>
        <v>2062874.9118709238</v>
      </c>
      <c r="K19" s="7">
        <f>+FY16Calculations!K19*'Tuition Calculations'!BN19*(1+'Select Headcount Changes'!V24)</f>
        <v>2062874.9118709238</v>
      </c>
      <c r="L19" s="7">
        <f t="shared" si="3"/>
        <v>82514.996474836953</v>
      </c>
      <c r="M19" s="7">
        <f>+FY16Calculations!M19*'Tuition Calculations'!BH19*(1+'Select Headcount Changes'!V24)</f>
        <v>0</v>
      </c>
      <c r="N19" s="7">
        <f>+FY16Calculations!N19*'Tuition Calculations'!BN19*(1+'Select Headcount Changes'!V24)</f>
        <v>517009.48368251394</v>
      </c>
      <c r="O19" s="7">
        <f>+FY16Calculations!O19*'Tuition Calculations'!BT19*(1+'Select Headcount Changes'!V24)</f>
        <v>0</v>
      </c>
      <c r="P19" s="7">
        <f t="shared" si="4"/>
        <v>517009.48368251394</v>
      </c>
      <c r="Q19" s="7">
        <f t="shared" si="5"/>
        <v>73167.521585678653</v>
      </c>
      <c r="R19" s="7">
        <f t="shared" si="6"/>
        <v>1390182.9101278943</v>
      </c>
      <c r="T19" s="5">
        <v>1</v>
      </c>
      <c r="U19" s="5">
        <v>0</v>
      </c>
      <c r="V19" s="5">
        <v>0</v>
      </c>
      <c r="W19" s="5">
        <f t="shared" si="7"/>
        <v>1390182.9101278943</v>
      </c>
      <c r="X19" s="5">
        <f t="shared" si="7"/>
        <v>0</v>
      </c>
      <c r="Y19" s="5">
        <f t="shared" si="7"/>
        <v>0</v>
      </c>
      <c r="Z19" s="7">
        <f>+FY16Calculations!Z19*'Tuition Calculations'!BZ19*(1+'Select Headcount Changes'!V24)</f>
        <v>63801.772311111105</v>
      </c>
      <c r="AA19" s="7">
        <f>+FY16Calculations!AA19*'Tuition Calculations'!CF19*(1+'Select Headcount Changes'!V24)</f>
        <v>63743.688801092445</v>
      </c>
      <c r="AB19" s="7">
        <f t="shared" si="8"/>
        <v>2549.7475520436979</v>
      </c>
      <c r="AC19" s="7">
        <f>+FY16Calculations!AC19*'Tuition Calculations'!BZ19*(1+'Select Headcount Changes'!V24)</f>
        <v>101.98990208174791</v>
      </c>
      <c r="AD19" s="7">
        <f>+FY16Calculations!AD19*'Tuition Calculations'!CF19*(1+'Select Headcount Changes'!V24)</f>
        <v>0</v>
      </c>
      <c r="AE19" s="7">
        <f>+FY16Calculations!AE19*'Tuition Calculations'!CL19*(1+'Select Headcount Changes'!V24)</f>
        <v>0</v>
      </c>
      <c r="AF19" s="7">
        <f t="shared" si="9"/>
        <v>101.98990208174791</v>
      </c>
      <c r="AG19" s="7">
        <f t="shared" si="10"/>
        <v>3057.5017428492829</v>
      </c>
      <c r="AH19" s="7">
        <f t="shared" si="11"/>
        <v>58092.533114136371</v>
      </c>
      <c r="AJ19" s="5">
        <v>1</v>
      </c>
      <c r="AK19" s="5">
        <v>0</v>
      </c>
      <c r="AL19" s="5">
        <v>0</v>
      </c>
      <c r="AM19" s="10">
        <f t="shared" si="12"/>
        <v>58092.533114136371</v>
      </c>
      <c r="AN19" s="10">
        <f t="shared" si="12"/>
        <v>0</v>
      </c>
      <c r="AO19" s="10">
        <f t="shared" si="12"/>
        <v>0</v>
      </c>
      <c r="AP19" s="38">
        <f t="shared" si="2"/>
        <v>58092.533114136371</v>
      </c>
    </row>
    <row r="20" spans="1:42" ht="18" customHeight="1" x14ac:dyDescent="0.25">
      <c r="A20" s="2" t="s">
        <v>9</v>
      </c>
      <c r="B20" s="2" t="s">
        <v>10</v>
      </c>
      <c r="C20" s="2" t="s">
        <v>32</v>
      </c>
      <c r="D20" s="2" t="s">
        <v>24</v>
      </c>
      <c r="E20" s="2" t="s">
        <v>33</v>
      </c>
      <c r="F20" s="2" t="s">
        <v>36</v>
      </c>
      <c r="G20" s="2" t="s">
        <v>37</v>
      </c>
      <c r="H20" s="2" t="s">
        <v>15</v>
      </c>
      <c r="I20" s="2" t="s">
        <v>16</v>
      </c>
      <c r="J20" s="7">
        <f>+FY16Calculations!J20*'Tuition Calculations'!BH20*(1+'Select Headcount Changes'!V25)</f>
        <v>2661438.2973234565</v>
      </c>
      <c r="K20" s="7">
        <f>+FY16Calculations!K20*'Tuition Calculations'!BN20*(1+'Select Headcount Changes'!V25)</f>
        <v>1443202.7342533472</v>
      </c>
      <c r="L20" s="7">
        <f t="shared" si="3"/>
        <v>57728.10937013389</v>
      </c>
      <c r="M20" s="7">
        <f>+FY16Calculations!M20*'Tuition Calculations'!BH20*(1+'Select Headcount Changes'!V25)</f>
        <v>79762.127933072901</v>
      </c>
      <c r="N20" s="7">
        <f>+FY16Calculations!N20*'Tuition Calculations'!BN20*(1+'Select Headcount Changes'!V25)</f>
        <v>497317.82553343324</v>
      </c>
      <c r="O20" s="7">
        <f>+FY16Calculations!O20*'Tuition Calculations'!BT20*(1+'Select Headcount Changes'!V25)</f>
        <v>975944.15727223235</v>
      </c>
      <c r="P20" s="7">
        <f t="shared" si="4"/>
        <v>1553024.1107387384</v>
      </c>
      <c r="Q20" s="7">
        <f t="shared" si="5"/>
        <v>52534.303860729211</v>
      </c>
      <c r="R20" s="7">
        <f t="shared" si="6"/>
        <v>998151.77335385501</v>
      </c>
      <c r="T20" s="5">
        <v>1</v>
      </c>
      <c r="U20" s="5">
        <v>0</v>
      </c>
      <c r="V20" s="5">
        <v>0</v>
      </c>
      <c r="W20" s="5">
        <f t="shared" si="7"/>
        <v>998151.77335385501</v>
      </c>
      <c r="X20" s="5">
        <f t="shared" si="7"/>
        <v>0</v>
      </c>
      <c r="Y20" s="5">
        <f t="shared" si="7"/>
        <v>0</v>
      </c>
      <c r="Z20" s="7">
        <f>+FY16Calculations!Z20*'Tuition Calculations'!BZ20*(1+'Select Headcount Changes'!V25)</f>
        <v>96555.259712525673</v>
      </c>
      <c r="AA20" s="7">
        <f>+FY16Calculations!AA20*'Tuition Calculations'!CF20*(1+'Select Headcount Changes'!V25)</f>
        <v>44582.865929471765</v>
      </c>
      <c r="AB20" s="7">
        <f t="shared" si="8"/>
        <v>1783.3146371788707</v>
      </c>
      <c r="AC20" s="7">
        <f>+FY16Calculations!AC20*'Tuition Calculations'!BZ20*(1+'Select Headcount Changes'!V25)</f>
        <v>71.332585487154816</v>
      </c>
      <c r="AD20" s="7">
        <f>+FY16Calculations!AD20*'Tuition Calculations'!CF20*(1+'Select Headcount Changes'!V25)</f>
        <v>0</v>
      </c>
      <c r="AE20" s="7">
        <f>+FY16Calculations!AE20*'Tuition Calculations'!CL20*(1+'Select Headcount Changes'!V25)</f>
        <v>41577.45027658547</v>
      </c>
      <c r="AF20" s="7">
        <f t="shared" si="9"/>
        <v>41648.782862072629</v>
      </c>
      <c r="AG20" s="7">
        <f t="shared" si="10"/>
        <v>2656.1581106637086</v>
      </c>
      <c r="AH20" s="7">
        <f t="shared" si="11"/>
        <v>50467.004102610459</v>
      </c>
      <c r="AJ20" s="5">
        <v>1</v>
      </c>
      <c r="AK20" s="5">
        <v>0</v>
      </c>
      <c r="AL20" s="5">
        <v>0</v>
      </c>
      <c r="AM20" s="10">
        <f t="shared" si="12"/>
        <v>50467.004102610459</v>
      </c>
      <c r="AN20" s="10">
        <f t="shared" si="12"/>
        <v>0</v>
      </c>
      <c r="AO20" s="10">
        <f t="shared" si="12"/>
        <v>0</v>
      </c>
      <c r="AP20" s="38">
        <f t="shared" si="2"/>
        <v>50467.004102610459</v>
      </c>
    </row>
    <row r="21" spans="1:42" ht="18" customHeight="1" x14ac:dyDescent="0.25">
      <c r="A21" s="2" t="s">
        <v>9</v>
      </c>
      <c r="B21" s="2" t="s">
        <v>10</v>
      </c>
      <c r="C21" s="2" t="s">
        <v>39</v>
      </c>
      <c r="D21" s="2" t="s">
        <v>28</v>
      </c>
      <c r="E21" s="2" t="s">
        <v>40</v>
      </c>
      <c r="F21" s="2" t="s">
        <v>41</v>
      </c>
      <c r="G21" s="2" t="s">
        <v>42</v>
      </c>
      <c r="H21" s="2" t="s">
        <v>13</v>
      </c>
      <c r="I21" s="2" t="s">
        <v>14</v>
      </c>
      <c r="J21" s="7">
        <f>+FY16Calculations!J21*'Tuition Calculations'!BH21*(1+'Select Headcount Changes'!V26)</f>
        <v>3084096.243079402</v>
      </c>
      <c r="K21" s="7">
        <f>+FY16Calculations!K21*'Tuition Calculations'!BN21*(1+'Select Headcount Changes'!V26)</f>
        <v>3084096.243079402</v>
      </c>
      <c r="L21" s="7">
        <f t="shared" si="3"/>
        <v>123363.84972317608</v>
      </c>
      <c r="M21" s="7">
        <f>+FY16Calculations!M21*'Tuition Calculations'!BH21*(1+'Select Headcount Changes'!V26)</f>
        <v>0</v>
      </c>
      <c r="N21" s="7">
        <f>+FY16Calculations!N21*'Tuition Calculations'!BN21*(1+'Select Headcount Changes'!V26)</f>
        <v>196670.14073828372</v>
      </c>
      <c r="O21" s="7">
        <f>+FY16Calculations!O21*'Tuition Calculations'!BT21*(1+'Select Headcount Changes'!V26)</f>
        <v>0</v>
      </c>
      <c r="P21" s="7">
        <f t="shared" si="4"/>
        <v>196670.14073828372</v>
      </c>
      <c r="Q21" s="7">
        <f t="shared" si="5"/>
        <v>138203.11263089711</v>
      </c>
      <c r="R21" s="7">
        <f t="shared" si="6"/>
        <v>2625859.139987045</v>
      </c>
      <c r="T21" s="5">
        <v>1</v>
      </c>
      <c r="U21" s="5">
        <v>0</v>
      </c>
      <c r="V21" s="5">
        <v>0</v>
      </c>
      <c r="W21" s="5">
        <f t="shared" si="7"/>
        <v>2625859.139987045</v>
      </c>
      <c r="X21" s="5">
        <f t="shared" si="7"/>
        <v>0</v>
      </c>
      <c r="Y21" s="5">
        <f t="shared" si="7"/>
        <v>0</v>
      </c>
      <c r="Z21" s="7">
        <f>+FY16Calculations!Z21*'Tuition Calculations'!BZ21*(1+'Select Headcount Changes'!V26)</f>
        <v>95247.245090180339</v>
      </c>
      <c r="AA21" s="7">
        <f>+FY16Calculations!AA21*'Tuition Calculations'!CF21*(1+'Select Headcount Changes'!V26)</f>
        <v>95166.128683628805</v>
      </c>
      <c r="AB21" s="7">
        <f t="shared" si="8"/>
        <v>3806.6451473451525</v>
      </c>
      <c r="AC21" s="7">
        <f>+FY16Calculations!AC21*'Tuition Calculations'!BZ21*(1+'Select Headcount Changes'!V26)</f>
        <v>152.26580589380609</v>
      </c>
      <c r="AD21" s="7">
        <f>+FY16Calculations!AD21*'Tuition Calculations'!CF21*(1+'Select Headcount Changes'!V26)</f>
        <v>611.32400099230665</v>
      </c>
      <c r="AE21" s="7">
        <f>+FY16Calculations!AE21*'Tuition Calculations'!CL21*(1+'Select Headcount Changes'!V26)</f>
        <v>0</v>
      </c>
      <c r="AF21" s="7">
        <f t="shared" si="9"/>
        <v>763.58980688611268</v>
      </c>
      <c r="AG21" s="7">
        <f t="shared" si="10"/>
        <v>4533.8505067974538</v>
      </c>
      <c r="AH21" s="7">
        <f t="shared" si="11"/>
        <v>86143.159629151633</v>
      </c>
      <c r="AJ21" s="5">
        <v>1</v>
      </c>
      <c r="AK21" s="5">
        <v>0</v>
      </c>
      <c r="AL21" s="5">
        <v>0</v>
      </c>
      <c r="AM21" s="10">
        <f t="shared" si="12"/>
        <v>86143.159629151633</v>
      </c>
      <c r="AN21" s="10">
        <f t="shared" si="12"/>
        <v>0</v>
      </c>
      <c r="AO21" s="10">
        <f t="shared" si="12"/>
        <v>0</v>
      </c>
      <c r="AP21" s="38">
        <f t="shared" si="2"/>
        <v>86143.159629151633</v>
      </c>
    </row>
    <row r="22" spans="1:42" ht="18" customHeight="1" x14ac:dyDescent="0.25">
      <c r="A22" s="2" t="s">
        <v>9</v>
      </c>
      <c r="B22" s="2" t="s">
        <v>10</v>
      </c>
      <c r="C22" s="2" t="s">
        <v>39</v>
      </c>
      <c r="D22" s="2" t="s">
        <v>28</v>
      </c>
      <c r="E22" s="2" t="s">
        <v>40</v>
      </c>
      <c r="F22" s="2" t="s">
        <v>41</v>
      </c>
      <c r="G22" s="2" t="s">
        <v>42</v>
      </c>
      <c r="H22" s="2" t="s">
        <v>15</v>
      </c>
      <c r="I22" s="2" t="s">
        <v>16</v>
      </c>
      <c r="J22" s="7">
        <f>+FY16Calculations!J22*'Tuition Calculations'!BH22*(1+'Select Headcount Changes'!V27)</f>
        <v>1803815.557038703</v>
      </c>
      <c r="K22" s="7">
        <f>+FY16Calculations!K22*'Tuition Calculations'!BN22*(1+'Select Headcount Changes'!V27)</f>
        <v>1055737.2243228164</v>
      </c>
      <c r="L22" s="7">
        <f t="shared" si="3"/>
        <v>42229.488972912652</v>
      </c>
      <c r="M22" s="7">
        <f>+FY16Calculations!M22*'Tuition Calculations'!BH22*(1+'Select Headcount Changes'!V27)</f>
        <v>9875.5148783700606</v>
      </c>
      <c r="N22" s="7">
        <f>+FY16Calculations!N22*'Tuition Calculations'!BN22*(1+'Select Headcount Changes'!V27)</f>
        <v>62774.040785966645</v>
      </c>
      <c r="O22" s="7">
        <f>+FY16Calculations!O22*'Tuition Calculations'!BT22*(1+'Select Headcount Changes'!V27)</f>
        <v>122915.84341906162</v>
      </c>
      <c r="P22" s="7">
        <f t="shared" si="4"/>
        <v>195565.39908339834</v>
      </c>
      <c r="Q22" s="7">
        <f t="shared" si="5"/>
        <v>78301.033449119612</v>
      </c>
      <c r="R22" s="7">
        <f t="shared" si="6"/>
        <v>1487719.6355332725</v>
      </c>
      <c r="T22" s="5">
        <v>1</v>
      </c>
      <c r="U22" s="5">
        <v>0</v>
      </c>
      <c r="V22" s="5">
        <v>0</v>
      </c>
      <c r="W22" s="5">
        <f t="shared" si="7"/>
        <v>1487719.6355332725</v>
      </c>
      <c r="X22" s="5">
        <f t="shared" si="7"/>
        <v>0</v>
      </c>
      <c r="Y22" s="5">
        <f t="shared" si="7"/>
        <v>0</v>
      </c>
      <c r="Z22" s="7">
        <f>+FY16Calculations!Z22*'Tuition Calculations'!BZ22*(1+'Select Headcount Changes'!V27)</f>
        <v>65431.87</v>
      </c>
      <c r="AA22" s="7">
        <f>+FY16Calculations!AA22*'Tuition Calculations'!CF22*(1+'Select Headcount Changes'!V27)</f>
        <v>32626.371264780322</v>
      </c>
      <c r="AB22" s="7">
        <f t="shared" si="8"/>
        <v>1305.0548505912129</v>
      </c>
      <c r="AC22" s="7">
        <f>+FY16Calculations!AC22*'Tuition Calculations'!BZ22*(1+'Select Headcount Changes'!V27)</f>
        <v>52.202194023648524</v>
      </c>
      <c r="AD22" s="7">
        <f>+FY16Calculations!AD22*'Tuition Calculations'!CF22*(1+'Select Headcount Changes'!V27)</f>
        <v>0</v>
      </c>
      <c r="AE22" s="7">
        <f>+FY16Calculations!AE22*'Tuition Calculations'!CL22*(1+'Select Headcount Changes'!V27)</f>
        <v>5386.4604124995458</v>
      </c>
      <c r="AF22" s="7">
        <f t="shared" si="9"/>
        <v>5438.662606523194</v>
      </c>
      <c r="AG22" s="7">
        <f t="shared" si="10"/>
        <v>2934.40762714428</v>
      </c>
      <c r="AH22" s="7">
        <f t="shared" si="11"/>
        <v>55753.744915741314</v>
      </c>
      <c r="AJ22" s="5">
        <v>1</v>
      </c>
      <c r="AK22" s="5">
        <v>0</v>
      </c>
      <c r="AL22" s="5">
        <v>0</v>
      </c>
      <c r="AM22" s="10">
        <f t="shared" si="12"/>
        <v>55753.744915741314</v>
      </c>
      <c r="AN22" s="10">
        <f t="shared" si="12"/>
        <v>0</v>
      </c>
      <c r="AO22" s="10">
        <f t="shared" si="12"/>
        <v>0</v>
      </c>
      <c r="AP22" s="38">
        <f t="shared" si="2"/>
        <v>55753.744915741314</v>
      </c>
    </row>
    <row r="23" spans="1:42" ht="18" customHeight="1" x14ac:dyDescent="0.25">
      <c r="A23" s="2" t="s">
        <v>9</v>
      </c>
      <c r="B23" s="2" t="s">
        <v>10</v>
      </c>
      <c r="C23" s="2" t="s">
        <v>44</v>
      </c>
      <c r="D23" s="2" t="s">
        <v>43</v>
      </c>
      <c r="E23" s="2" t="s">
        <v>45</v>
      </c>
      <c r="F23" s="2" t="s">
        <v>46</v>
      </c>
      <c r="G23" s="2" t="s">
        <v>47</v>
      </c>
      <c r="H23" s="2" t="s">
        <v>13</v>
      </c>
      <c r="I23" s="2" t="s">
        <v>14</v>
      </c>
      <c r="J23" s="7">
        <f>+FY16Calculations!J23*'Tuition Calculations'!BH23*(1+'Select Headcount Changes'!V28)</f>
        <v>2026903.8059276016</v>
      </c>
      <c r="K23" s="7">
        <f>+FY16Calculations!K23*'Tuition Calculations'!BN23*(1+'Select Headcount Changes'!V28)</f>
        <v>2026903.8059276016</v>
      </c>
      <c r="L23" s="7">
        <f t="shared" si="3"/>
        <v>81076.152237104063</v>
      </c>
      <c r="M23" s="7">
        <f>+FY16Calculations!M23*'Tuition Calculations'!BH23*(1+'Select Headcount Changes'!V28)</f>
        <v>0</v>
      </c>
      <c r="N23" s="7">
        <f>+FY16Calculations!N23*'Tuition Calculations'!BN23*(1+'Select Headcount Changes'!V28)</f>
        <v>233753.58183290248</v>
      </c>
      <c r="O23" s="7">
        <f>+FY16Calculations!O23*'Tuition Calculations'!BT23*(1+'Select Headcount Changes'!V28)</f>
        <v>0</v>
      </c>
      <c r="P23" s="7">
        <f t="shared" si="4"/>
        <v>233753.58183290248</v>
      </c>
      <c r="Q23" s="7">
        <f t="shared" si="5"/>
        <v>85603.703592879756</v>
      </c>
      <c r="R23" s="7">
        <f t="shared" si="6"/>
        <v>1626470.3682647154</v>
      </c>
      <c r="T23" s="5">
        <v>1</v>
      </c>
      <c r="U23" s="5">
        <v>0</v>
      </c>
      <c r="V23" s="5">
        <v>0</v>
      </c>
      <c r="W23" s="5">
        <f t="shared" si="7"/>
        <v>1626470.3682647154</v>
      </c>
      <c r="X23" s="5">
        <f t="shared" si="7"/>
        <v>0</v>
      </c>
      <c r="Y23" s="5">
        <f t="shared" si="7"/>
        <v>0</v>
      </c>
      <c r="Z23" s="7">
        <f>+FY16Calculations!Z23*'Tuition Calculations'!BZ23*(1+'Select Headcount Changes'!V28)</f>
        <v>62712.727531380755</v>
      </c>
      <c r="AA23" s="7">
        <f>+FY16Calculations!AA23*'Tuition Calculations'!CF23*(1+'Select Headcount Changes'!V28)</f>
        <v>62654.67189776546</v>
      </c>
      <c r="AB23" s="7">
        <f t="shared" si="8"/>
        <v>2506.1868759106183</v>
      </c>
      <c r="AC23" s="7">
        <f>+FY16Calculations!AC23*'Tuition Calculations'!BZ23*(1+'Select Headcount Changes'!V28)</f>
        <v>100.24747503642475</v>
      </c>
      <c r="AD23" s="7">
        <f>+FY16Calculations!AD23*'Tuition Calculations'!CF23*(1+'Select Headcount Changes'!V28)</f>
        <v>0</v>
      </c>
      <c r="AE23" s="7">
        <f>+FY16Calculations!AE23*'Tuition Calculations'!CL23*(1+'Select Headcount Changes'!V28)</f>
        <v>0</v>
      </c>
      <c r="AF23" s="7">
        <f t="shared" si="9"/>
        <v>100.24747503642475</v>
      </c>
      <c r="AG23" s="7">
        <f t="shared" si="10"/>
        <v>3005.3146590216857</v>
      </c>
      <c r="AH23" s="7">
        <f t="shared" si="11"/>
        <v>57100.97852141202</v>
      </c>
      <c r="AJ23" s="5">
        <v>1</v>
      </c>
      <c r="AK23" s="5">
        <v>0</v>
      </c>
      <c r="AL23" s="5">
        <v>0</v>
      </c>
      <c r="AM23" s="10">
        <f t="shared" si="12"/>
        <v>57100.97852141202</v>
      </c>
      <c r="AN23" s="10">
        <f t="shared" si="12"/>
        <v>0</v>
      </c>
      <c r="AO23" s="10">
        <f t="shared" si="12"/>
        <v>0</v>
      </c>
      <c r="AP23" s="38">
        <f t="shared" si="2"/>
        <v>57100.97852141202</v>
      </c>
    </row>
    <row r="24" spans="1:42" ht="18" customHeight="1" x14ac:dyDescent="0.25">
      <c r="A24" s="2" t="s">
        <v>9</v>
      </c>
      <c r="B24" s="2" t="s">
        <v>10</v>
      </c>
      <c r="C24" s="2" t="s">
        <v>44</v>
      </c>
      <c r="D24" s="2" t="s">
        <v>43</v>
      </c>
      <c r="E24" s="2" t="s">
        <v>45</v>
      </c>
      <c r="F24" s="2" t="s">
        <v>46</v>
      </c>
      <c r="G24" s="2" t="s">
        <v>47</v>
      </c>
      <c r="H24" s="2" t="s">
        <v>15</v>
      </c>
      <c r="I24" s="2" t="s">
        <v>16</v>
      </c>
      <c r="J24" s="7">
        <f>+FY16Calculations!J24*'Tuition Calculations'!BH24*(1+'Select Headcount Changes'!V29)</f>
        <v>4967964.3711743914</v>
      </c>
      <c r="K24" s="7">
        <f>+FY16Calculations!K24*'Tuition Calculations'!BN24*(1+'Select Headcount Changes'!V29)</f>
        <v>2802278.8517420813</v>
      </c>
      <c r="L24" s="7">
        <f t="shared" si="3"/>
        <v>112091.15406968325</v>
      </c>
      <c r="M24" s="7">
        <f>+FY16Calculations!M24*'Tuition Calculations'!BH24*(1+'Select Headcount Changes'!V29)</f>
        <v>49130.36901378644</v>
      </c>
      <c r="N24" s="7">
        <f>+FY16Calculations!N24*'Tuition Calculations'!BN24*(1+'Select Headcount Changes'!V29)</f>
        <v>609665.87565196108</v>
      </c>
      <c r="O24" s="7">
        <f>+FY16Calculations!O24*'Tuition Calculations'!BT24*(1+'Select Headcount Changes'!V29)</f>
        <v>1894741.1250156001</v>
      </c>
      <c r="P24" s="7">
        <f t="shared" si="4"/>
        <v>2553537.3696813476</v>
      </c>
      <c r="Q24" s="7">
        <f t="shared" si="5"/>
        <v>115116.79237116802</v>
      </c>
      <c r="R24" s="7">
        <f t="shared" si="6"/>
        <v>2187219.0550521924</v>
      </c>
      <c r="T24" s="5">
        <v>1</v>
      </c>
      <c r="U24" s="5">
        <v>0</v>
      </c>
      <c r="V24" s="5">
        <v>0</v>
      </c>
      <c r="W24" s="5">
        <f t="shared" si="7"/>
        <v>2187219.0550521924</v>
      </c>
      <c r="X24" s="5">
        <f t="shared" si="7"/>
        <v>0</v>
      </c>
      <c r="Y24" s="5">
        <f t="shared" si="7"/>
        <v>0</v>
      </c>
      <c r="Z24" s="7">
        <f>+FY16Calculations!Z24*'Tuition Calculations'!BZ24*(1+'Select Headcount Changes'!V29)</f>
        <v>180107.92472361808</v>
      </c>
      <c r="AA24" s="7">
        <f>+FY16Calculations!AA24*'Tuition Calculations'!CF24*(1+'Select Headcount Changes'!V29)</f>
        <v>86553.686906446339</v>
      </c>
      <c r="AB24" s="7">
        <f t="shared" si="8"/>
        <v>3462.1474762578537</v>
      </c>
      <c r="AC24" s="7">
        <f>+FY16Calculations!AC24*'Tuition Calculations'!BZ24*(1+'Select Headcount Changes'!V29)</f>
        <v>138.48589905031415</v>
      </c>
      <c r="AD24" s="7">
        <f>+FY16Calculations!AD24*'Tuition Calculations'!CF24*(1+'Select Headcount Changes'!V29)</f>
        <v>0</v>
      </c>
      <c r="AE24" s="7">
        <f>+FY16Calculations!AE24*'Tuition Calculations'!CL24*(1+'Select Headcount Changes'!V29)</f>
        <v>81808.800036282715</v>
      </c>
      <c r="AF24" s="7">
        <f t="shared" si="9"/>
        <v>81947.285935333028</v>
      </c>
      <c r="AG24" s="7">
        <f t="shared" si="10"/>
        <v>4734.9245656013609</v>
      </c>
      <c r="AH24" s="7">
        <f t="shared" si="11"/>
        <v>89963.566746425844</v>
      </c>
      <c r="AJ24" s="5">
        <v>1</v>
      </c>
      <c r="AK24" s="5">
        <v>0</v>
      </c>
      <c r="AL24" s="5">
        <v>0</v>
      </c>
      <c r="AM24" s="10">
        <f t="shared" si="12"/>
        <v>89963.566746425844</v>
      </c>
      <c r="AN24" s="10">
        <f t="shared" si="12"/>
        <v>0</v>
      </c>
      <c r="AO24" s="10">
        <f t="shared" si="12"/>
        <v>0</v>
      </c>
      <c r="AP24" s="38">
        <f t="shared" si="2"/>
        <v>89963.566746425844</v>
      </c>
    </row>
    <row r="25" spans="1:42" ht="18" customHeight="1" x14ac:dyDescent="0.25">
      <c r="A25" s="2" t="s">
        <v>9</v>
      </c>
      <c r="B25" s="2" t="s">
        <v>10</v>
      </c>
      <c r="C25" s="2" t="s">
        <v>48</v>
      </c>
      <c r="D25" s="2" t="s">
        <v>32</v>
      </c>
      <c r="E25" s="2" t="s">
        <v>49</v>
      </c>
      <c r="F25" s="2" t="s">
        <v>48</v>
      </c>
      <c r="G25" s="2" t="s">
        <v>50</v>
      </c>
      <c r="H25" s="2" t="s">
        <v>13</v>
      </c>
      <c r="I25" s="2" t="s">
        <v>14</v>
      </c>
      <c r="J25" s="7">
        <f>+FY16Calculations!J25*'Tuition Calculations'!BH25*(1+'Select Headcount Changes'!V30)</f>
        <v>1141569.4407805908</v>
      </c>
      <c r="K25" s="7">
        <f>+FY16Calculations!K25*'Tuition Calculations'!BN25*(1+'Select Headcount Changes'!V30)</f>
        <v>1141569.4407805908</v>
      </c>
      <c r="L25" s="7">
        <f t="shared" si="3"/>
        <v>45662.777631223631</v>
      </c>
      <c r="M25" s="7">
        <f>+FY16Calculations!M25*'Tuition Calculations'!BH25*(1+'Select Headcount Changes'!V30)</f>
        <v>0</v>
      </c>
      <c r="N25" s="7">
        <f>+FY16Calculations!N25*'Tuition Calculations'!BN25*(1+'Select Headcount Changes'!V30)</f>
        <v>167473.29549746067</v>
      </c>
      <c r="O25" s="7">
        <f>+FY16Calculations!O25*'Tuition Calculations'!BT25*(1+'Select Headcount Changes'!V30)</f>
        <v>0</v>
      </c>
      <c r="P25" s="7">
        <f t="shared" si="4"/>
        <v>167473.29549746067</v>
      </c>
      <c r="Q25" s="7">
        <f t="shared" si="5"/>
        <v>46421.668382595322</v>
      </c>
      <c r="R25" s="7">
        <f t="shared" si="6"/>
        <v>882011.69926931115</v>
      </c>
      <c r="T25" s="5">
        <v>1</v>
      </c>
      <c r="U25" s="5">
        <v>0</v>
      </c>
      <c r="V25" s="5">
        <v>0</v>
      </c>
      <c r="W25" s="5">
        <f t="shared" si="7"/>
        <v>882011.69926931115</v>
      </c>
      <c r="X25" s="5">
        <f t="shared" si="7"/>
        <v>0</v>
      </c>
      <c r="Y25" s="5">
        <f t="shared" si="7"/>
        <v>0</v>
      </c>
      <c r="Z25" s="7">
        <f>+FY16Calculations!Z25*'Tuition Calculations'!BZ25*(1+'Select Headcount Changes'!V30)</f>
        <v>41410.778594377509</v>
      </c>
      <c r="AA25" s="7">
        <f>+FY16Calculations!AA25*'Tuition Calculations'!CF25*(1+'Select Headcount Changes'!V30)</f>
        <v>41453.736323275152</v>
      </c>
      <c r="AB25" s="7">
        <f t="shared" si="8"/>
        <v>1658.1494529310062</v>
      </c>
      <c r="AC25" s="7">
        <f>+FY16Calculations!AC25*'Tuition Calculations'!BZ25*(1+'Select Headcount Changes'!V30)</f>
        <v>66.325978117240254</v>
      </c>
      <c r="AD25" s="7">
        <f>+FY16Calculations!AD25*'Tuition Calculations'!CF25*(1+'Select Headcount Changes'!V30)</f>
        <v>98.206950288537513</v>
      </c>
      <c r="AE25" s="7">
        <f>+FY16Calculations!AE25*'Tuition Calculations'!CL25*(1+'Select Headcount Changes'!V30)</f>
        <v>0</v>
      </c>
      <c r="AF25" s="7">
        <f t="shared" si="9"/>
        <v>164.53292840577777</v>
      </c>
      <c r="AG25" s="7">
        <f t="shared" si="10"/>
        <v>1979.4048106520361</v>
      </c>
      <c r="AH25" s="7">
        <f t="shared" si="11"/>
        <v>37608.691402388686</v>
      </c>
      <c r="AJ25" s="5">
        <v>1</v>
      </c>
      <c r="AK25" s="5">
        <v>0</v>
      </c>
      <c r="AL25" s="5">
        <v>0</v>
      </c>
      <c r="AM25" s="10">
        <f t="shared" si="12"/>
        <v>37608.691402388686</v>
      </c>
      <c r="AN25" s="10">
        <f t="shared" si="12"/>
        <v>0</v>
      </c>
      <c r="AO25" s="10">
        <f t="shared" si="12"/>
        <v>0</v>
      </c>
      <c r="AP25" s="38">
        <f t="shared" si="2"/>
        <v>37608.691402388686</v>
      </c>
    </row>
    <row r="26" spans="1:42" ht="18" customHeight="1" x14ac:dyDescent="0.25">
      <c r="A26" s="2" t="s">
        <v>9</v>
      </c>
      <c r="B26" s="2" t="s">
        <v>10</v>
      </c>
      <c r="C26" s="2" t="s">
        <v>48</v>
      </c>
      <c r="D26" s="2" t="s">
        <v>32</v>
      </c>
      <c r="E26" s="2" t="s">
        <v>49</v>
      </c>
      <c r="F26" s="2" t="s">
        <v>48</v>
      </c>
      <c r="G26" s="2" t="s">
        <v>50</v>
      </c>
      <c r="H26" s="2" t="s">
        <v>15</v>
      </c>
      <c r="I26" s="2" t="s">
        <v>16</v>
      </c>
      <c r="J26" s="7">
        <f>+FY16Calculations!J26*'Tuition Calculations'!BH26*(1+'Select Headcount Changes'!V31)</f>
        <v>2390883.8087283839</v>
      </c>
      <c r="K26" s="7">
        <f>+FY16Calculations!K26*'Tuition Calculations'!BN26*(1+'Select Headcount Changes'!V31)</f>
        <v>1171541.3218776372</v>
      </c>
      <c r="L26" s="7">
        <f t="shared" si="3"/>
        <v>46861.652875105487</v>
      </c>
      <c r="M26" s="7">
        <f>+FY16Calculations!M26*'Tuition Calculations'!BH26*(1+'Select Headcount Changes'!V31)</f>
        <v>386128.98846080626</v>
      </c>
      <c r="N26" s="7">
        <f>+FY16Calculations!N26*'Tuition Calculations'!BN26*(1+'Select Headcount Changes'!V31)</f>
        <v>283205.80135306594</v>
      </c>
      <c r="O26" s="7">
        <f>+FY16Calculations!O26*'Tuition Calculations'!BT26*(1+'Select Headcount Changes'!V31)</f>
        <v>633152.65110656514</v>
      </c>
      <c r="P26" s="7">
        <f t="shared" si="4"/>
        <v>1302487.4409204372</v>
      </c>
      <c r="Q26" s="7">
        <f t="shared" si="5"/>
        <v>52076.735746642065</v>
      </c>
      <c r="R26" s="7">
        <f t="shared" si="6"/>
        <v>989457.97918619914</v>
      </c>
      <c r="T26" s="5">
        <v>1</v>
      </c>
      <c r="U26" s="5">
        <v>0</v>
      </c>
      <c r="V26" s="5">
        <v>0</v>
      </c>
      <c r="W26" s="5">
        <f t="shared" si="7"/>
        <v>989457.97918619914</v>
      </c>
      <c r="X26" s="5">
        <f t="shared" si="7"/>
        <v>0</v>
      </c>
      <c r="Y26" s="5">
        <f t="shared" si="7"/>
        <v>0</v>
      </c>
      <c r="Z26" s="7">
        <f>+FY16Calculations!Z26*'Tuition Calculations'!BZ26*(1+'Select Headcount Changes'!V31)</f>
        <v>73938.21440304826</v>
      </c>
      <c r="AA26" s="7">
        <f>+FY16Calculations!AA26*'Tuition Calculations'!CF26*(1+'Select Headcount Changes'!V31)</f>
        <v>42513.870959429827</v>
      </c>
      <c r="AB26" s="7">
        <f t="shared" si="8"/>
        <v>1700.5548383771932</v>
      </c>
      <c r="AC26" s="7">
        <f>+FY16Calculations!AC26*'Tuition Calculations'!BZ26*(1+'Select Headcount Changes'!V31)</f>
        <v>68.022193535087709</v>
      </c>
      <c r="AD26" s="7">
        <f>+FY16Calculations!AD26*'Tuition Calculations'!CF26*(1+'Select Headcount Changes'!V31)</f>
        <v>0</v>
      </c>
      <c r="AE26" s="7">
        <f>+FY16Calculations!AE26*'Tuition Calculations'!CL26*(1+'Select Headcount Changes'!V31)</f>
        <v>16363.005860136256</v>
      </c>
      <c r="AF26" s="7">
        <f t="shared" si="9"/>
        <v>16431.028053671344</v>
      </c>
      <c r="AG26" s="7">
        <f t="shared" si="10"/>
        <v>2790.3315755499862</v>
      </c>
      <c r="AH26" s="7">
        <f t="shared" si="11"/>
        <v>53016.299935449737</v>
      </c>
      <c r="AJ26" s="5">
        <v>1</v>
      </c>
      <c r="AK26" s="5">
        <v>0</v>
      </c>
      <c r="AL26" s="5">
        <v>0</v>
      </c>
      <c r="AM26" s="10">
        <f t="shared" si="12"/>
        <v>53016.299935449737</v>
      </c>
      <c r="AN26" s="10">
        <f t="shared" si="12"/>
        <v>0</v>
      </c>
      <c r="AO26" s="10">
        <f t="shared" si="12"/>
        <v>0</v>
      </c>
      <c r="AP26" s="38">
        <f t="shared" si="2"/>
        <v>53016.299935449737</v>
      </c>
    </row>
    <row r="27" spans="1:42" ht="18" customHeight="1" x14ac:dyDescent="0.25">
      <c r="A27" s="2" t="s">
        <v>9</v>
      </c>
      <c r="B27" s="2" t="s">
        <v>10</v>
      </c>
      <c r="C27" s="2" t="s">
        <v>52</v>
      </c>
      <c r="D27" s="2" t="s">
        <v>51</v>
      </c>
      <c r="E27" s="2" t="s">
        <v>53</v>
      </c>
      <c r="F27" s="2" t="s">
        <v>39</v>
      </c>
      <c r="G27" s="2" t="s">
        <v>54</v>
      </c>
      <c r="H27" s="2" t="s">
        <v>13</v>
      </c>
      <c r="I27" s="2" t="s">
        <v>14</v>
      </c>
      <c r="J27" s="7">
        <f>+FY16Calculations!J27*'Tuition Calculations'!BH27*(1+'Select Headcount Changes'!V32)</f>
        <v>1460487.9707288165</v>
      </c>
      <c r="K27" s="7">
        <f>+FY16Calculations!K27*'Tuition Calculations'!BN27*(1+'Select Headcount Changes'!V32)</f>
        <v>1460487.9707288165</v>
      </c>
      <c r="L27" s="7">
        <f t="shared" si="3"/>
        <v>58419.518829152657</v>
      </c>
      <c r="M27" s="7">
        <f>+FY16Calculations!M27*'Tuition Calculations'!BH27*(1+'Select Headcount Changes'!V32)</f>
        <v>0</v>
      </c>
      <c r="N27" s="7">
        <f>+FY16Calculations!N27*'Tuition Calculations'!BN27*(1+'Select Headcount Changes'!V32)</f>
        <v>37771.562628991887</v>
      </c>
      <c r="O27" s="7">
        <f>+FY16Calculations!O27*'Tuition Calculations'!BT27*(1+'Select Headcount Changes'!V32)</f>
        <v>0</v>
      </c>
      <c r="P27" s="7">
        <f t="shared" si="4"/>
        <v>37771.562628991887</v>
      </c>
      <c r="Q27" s="7">
        <f t="shared" si="5"/>
        <v>68214.844463533591</v>
      </c>
      <c r="R27" s="7">
        <f t="shared" si="6"/>
        <v>1296082.0448071384</v>
      </c>
      <c r="T27" s="5">
        <v>1</v>
      </c>
      <c r="U27" s="5">
        <v>0</v>
      </c>
      <c r="V27" s="5">
        <v>0</v>
      </c>
      <c r="W27" s="5">
        <f t="shared" si="7"/>
        <v>1296082.0448071384</v>
      </c>
      <c r="X27" s="5">
        <f t="shared" si="7"/>
        <v>0</v>
      </c>
      <c r="Y27" s="5">
        <f t="shared" si="7"/>
        <v>0</v>
      </c>
      <c r="Z27" s="7">
        <f>+FY16Calculations!Z27*'Tuition Calculations'!BZ27*(1+'Select Headcount Changes'!V32)</f>
        <v>45164.788280632412</v>
      </c>
      <c r="AA27" s="7">
        <f>+FY16Calculations!AA27*'Tuition Calculations'!CF27*(1+'Select Headcount Changes'!V32)</f>
        <v>45211.543581072867</v>
      </c>
      <c r="AB27" s="7">
        <f t="shared" si="8"/>
        <v>1808.4617432429147</v>
      </c>
      <c r="AC27" s="7">
        <f>+FY16Calculations!AC27*'Tuition Calculations'!BZ27*(1+'Select Headcount Changes'!V32)</f>
        <v>72.338469729716593</v>
      </c>
      <c r="AD27" s="7">
        <f>+FY16Calculations!AD27*'Tuition Calculations'!CF27*(1+'Select Headcount Changes'!V32)</f>
        <v>273.16234507556862</v>
      </c>
      <c r="AE27" s="7">
        <f>+FY16Calculations!AE27*'Tuition Calculations'!CL27*(1+'Select Headcount Changes'!V32)</f>
        <v>0</v>
      </c>
      <c r="AF27" s="7">
        <f t="shared" si="9"/>
        <v>345.50081480528524</v>
      </c>
      <c r="AG27" s="7">
        <f t="shared" si="10"/>
        <v>2150.5412861292107</v>
      </c>
      <c r="AH27" s="7">
        <f t="shared" si="11"/>
        <v>40860.284436454996</v>
      </c>
      <c r="AJ27" s="5">
        <v>1</v>
      </c>
      <c r="AK27" s="5">
        <v>0</v>
      </c>
      <c r="AL27" s="5">
        <v>0</v>
      </c>
      <c r="AM27" s="10">
        <f t="shared" si="12"/>
        <v>40860.284436454996</v>
      </c>
      <c r="AN27" s="10">
        <f t="shared" si="12"/>
        <v>0</v>
      </c>
      <c r="AO27" s="10">
        <f t="shared" si="12"/>
        <v>0</v>
      </c>
      <c r="AP27" s="38">
        <f t="shared" si="2"/>
        <v>40860.284436454996</v>
      </c>
    </row>
    <row r="28" spans="1:42" ht="18" customHeight="1" x14ac:dyDescent="0.25">
      <c r="A28" s="2" t="s">
        <v>9</v>
      </c>
      <c r="B28" s="2" t="s">
        <v>10</v>
      </c>
      <c r="C28" s="2" t="s">
        <v>52</v>
      </c>
      <c r="D28" s="2" t="s">
        <v>51</v>
      </c>
      <c r="E28" s="2" t="s">
        <v>53</v>
      </c>
      <c r="F28" s="2" t="s">
        <v>39</v>
      </c>
      <c r="G28" s="2" t="s">
        <v>54</v>
      </c>
      <c r="H28" s="2" t="s">
        <v>15</v>
      </c>
      <c r="I28" s="2" t="s">
        <v>16</v>
      </c>
      <c r="J28" s="7">
        <f>+FY16Calculations!J28*'Tuition Calculations'!BH28*(1+'Select Headcount Changes'!V33)</f>
        <v>3012961.0665795687</v>
      </c>
      <c r="K28" s="7">
        <f>+FY16Calculations!K28*'Tuition Calculations'!BN28*(1+'Select Headcount Changes'!V33)</f>
        <v>1438170.0548225299</v>
      </c>
      <c r="L28" s="7">
        <f t="shared" si="3"/>
        <v>57526.802192901196</v>
      </c>
      <c r="M28" s="7">
        <f>+FY16Calculations!M28*'Tuition Calculations'!BH28*(1+'Select Headcount Changes'!V33)</f>
        <v>0</v>
      </c>
      <c r="N28" s="7">
        <f>+FY16Calculations!N28*'Tuition Calculations'!BN28*(1+'Select Headcount Changes'!V33)</f>
        <v>28945.35365630154</v>
      </c>
      <c r="O28" s="7">
        <f>+FY16Calculations!O28*'Tuition Calculations'!BT28*(1+'Select Headcount Changes'!V33)</f>
        <v>708166.18051215343</v>
      </c>
      <c r="P28" s="7">
        <f t="shared" si="4"/>
        <v>737111.53416845493</v>
      </c>
      <c r="Q28" s="7">
        <f t="shared" si="5"/>
        <v>110916.13651091064</v>
      </c>
      <c r="R28" s="7">
        <f t="shared" si="6"/>
        <v>2107406.5937073021</v>
      </c>
      <c r="T28" s="5">
        <v>1</v>
      </c>
      <c r="U28" s="5">
        <v>0</v>
      </c>
      <c r="V28" s="5">
        <v>0</v>
      </c>
      <c r="W28" s="5">
        <f t="shared" si="7"/>
        <v>2107406.5937073021</v>
      </c>
      <c r="X28" s="5">
        <f t="shared" si="7"/>
        <v>0</v>
      </c>
      <c r="Y28" s="5">
        <f t="shared" si="7"/>
        <v>0</v>
      </c>
      <c r="Z28" s="7">
        <f>+FY16Calculations!Z28*'Tuition Calculations'!BZ28*(1+'Select Headcount Changes'!V33)</f>
        <v>109318.37845659166</v>
      </c>
      <c r="AA28" s="7">
        <f>+FY16Calculations!AA28*'Tuition Calculations'!CF28*(1+'Select Headcount Changes'!V33)</f>
        <v>44513.003604130055</v>
      </c>
      <c r="AB28" s="7">
        <f t="shared" si="8"/>
        <v>1780.5201441652023</v>
      </c>
      <c r="AC28" s="7">
        <f>+FY16Calculations!AC28*'Tuition Calculations'!BZ28*(1+'Select Headcount Changes'!V33)</f>
        <v>71.220805766608095</v>
      </c>
      <c r="AD28" s="7">
        <f>+FY16Calculations!AD28*'Tuition Calculations'!CF28*(1+'Select Headcount Changes'!V33)</f>
        <v>0</v>
      </c>
      <c r="AE28" s="7">
        <f>+FY16Calculations!AE28*'Tuition Calculations'!CL28*(1+'Select Headcount Changes'!V33)</f>
        <v>29183.229248445616</v>
      </c>
      <c r="AF28" s="7">
        <f t="shared" si="9"/>
        <v>29254.450054212222</v>
      </c>
      <c r="AG28" s="7">
        <f t="shared" si="10"/>
        <v>3914.1704129107115</v>
      </c>
      <c r="AH28" s="7">
        <f t="shared" si="11"/>
        <v>74369.23784530352</v>
      </c>
      <c r="AJ28" s="5">
        <v>1</v>
      </c>
      <c r="AK28" s="5">
        <v>0</v>
      </c>
      <c r="AL28" s="5">
        <v>0</v>
      </c>
      <c r="AM28" s="10">
        <f t="shared" si="12"/>
        <v>74369.23784530352</v>
      </c>
      <c r="AN28" s="10">
        <f t="shared" si="12"/>
        <v>0</v>
      </c>
      <c r="AO28" s="10">
        <f t="shared" si="12"/>
        <v>0</v>
      </c>
      <c r="AP28" s="38">
        <f t="shared" si="2"/>
        <v>74369.23784530352</v>
      </c>
    </row>
    <row r="29" spans="1:42" ht="18" customHeight="1" x14ac:dyDescent="0.25">
      <c r="A29" s="2" t="s">
        <v>9</v>
      </c>
      <c r="B29" s="2" t="s">
        <v>10</v>
      </c>
      <c r="C29" s="2" t="s">
        <v>52</v>
      </c>
      <c r="D29" s="2" t="s">
        <v>51</v>
      </c>
      <c r="E29" s="2" t="s">
        <v>53</v>
      </c>
      <c r="F29" s="2" t="s">
        <v>55</v>
      </c>
      <c r="G29" s="2" t="s">
        <v>56</v>
      </c>
      <c r="H29" s="2" t="s">
        <v>13</v>
      </c>
      <c r="I29" s="2" t="s">
        <v>14</v>
      </c>
      <c r="J29" s="7">
        <f>+FY16Calculations!J29*'Tuition Calculations'!BH29*(1+'Select Headcount Changes'!V34)</f>
        <v>975059.56130533118</v>
      </c>
      <c r="K29" s="7">
        <f>+FY16Calculations!K29*'Tuition Calculations'!BN29*(1+'Select Headcount Changes'!V34)</f>
        <v>975059.56130533118</v>
      </c>
      <c r="L29" s="7">
        <f t="shared" si="3"/>
        <v>39002.382452213249</v>
      </c>
      <c r="M29" s="7">
        <f>+FY16Calculations!M29*'Tuition Calculations'!BH29*(1+'Select Headcount Changes'!V34)</f>
        <v>0</v>
      </c>
      <c r="N29" s="7">
        <f>+FY16Calculations!N29*'Tuition Calculations'!BN29*(1+'Select Headcount Changes'!V34)</f>
        <v>41099.121008965405</v>
      </c>
      <c r="O29" s="7">
        <f>+FY16Calculations!O29*'Tuition Calculations'!BT29*(1+'Select Headcount Changes'!V34)</f>
        <v>0</v>
      </c>
      <c r="P29" s="7">
        <f t="shared" si="4"/>
        <v>41099.121008965405</v>
      </c>
      <c r="Q29" s="7">
        <f t="shared" si="5"/>
        <v>44747.902892207632</v>
      </c>
      <c r="R29" s="7">
        <f t="shared" si="6"/>
        <v>850210.15495194495</v>
      </c>
      <c r="T29" s="5">
        <v>1</v>
      </c>
      <c r="U29" s="5">
        <v>0</v>
      </c>
      <c r="V29" s="5">
        <v>0</v>
      </c>
      <c r="W29" s="5">
        <f t="shared" si="7"/>
        <v>850210.15495194495</v>
      </c>
      <c r="X29" s="5">
        <f t="shared" si="7"/>
        <v>0</v>
      </c>
      <c r="Y29" s="5">
        <f t="shared" si="7"/>
        <v>0</v>
      </c>
      <c r="Z29" s="7">
        <f>+FY16Calculations!Z29*'Tuition Calculations'!BZ29*(1+'Select Headcount Changes'!V34)</f>
        <v>30166.938371607514</v>
      </c>
      <c r="AA29" s="7">
        <f>+FY16Calculations!AA29*'Tuition Calculations'!CF29*(1+'Select Headcount Changes'!V34)</f>
        <v>30202.06397821015</v>
      </c>
      <c r="AB29" s="7">
        <f t="shared" si="8"/>
        <v>1208.082559128406</v>
      </c>
      <c r="AC29" s="7">
        <f>+FY16Calculations!AC29*'Tuition Calculations'!BZ29*(1+'Select Headcount Changes'!V34)</f>
        <v>48.32330236513625</v>
      </c>
      <c r="AD29" s="7">
        <f>+FY16Calculations!AD29*'Tuition Calculations'!CF29*(1+'Select Headcount Changes'!V34)</f>
        <v>0</v>
      </c>
      <c r="AE29" s="7">
        <f>+FY16Calculations!AE29*'Tuition Calculations'!CL29*(1+'Select Headcount Changes'!V34)</f>
        <v>0</v>
      </c>
      <c r="AF29" s="7">
        <f t="shared" si="9"/>
        <v>48.32330236513625</v>
      </c>
      <c r="AG29" s="7">
        <f t="shared" si="10"/>
        <v>1445.5266255056986</v>
      </c>
      <c r="AH29" s="7">
        <f t="shared" si="11"/>
        <v>27465.005884608272</v>
      </c>
      <c r="AJ29" s="5">
        <v>1</v>
      </c>
      <c r="AK29" s="5">
        <v>0</v>
      </c>
      <c r="AL29" s="5">
        <v>0</v>
      </c>
      <c r="AM29" s="10">
        <f t="shared" si="12"/>
        <v>27465.005884608272</v>
      </c>
      <c r="AN29" s="10">
        <f t="shared" si="12"/>
        <v>0</v>
      </c>
      <c r="AO29" s="10">
        <f t="shared" si="12"/>
        <v>0</v>
      </c>
      <c r="AP29" s="38">
        <f t="shared" si="2"/>
        <v>27465.005884608272</v>
      </c>
    </row>
    <row r="30" spans="1:42" ht="18" customHeight="1" x14ac:dyDescent="0.25">
      <c r="A30" s="2" t="s">
        <v>9</v>
      </c>
      <c r="B30" s="2" t="s">
        <v>10</v>
      </c>
      <c r="C30" s="2" t="s">
        <v>52</v>
      </c>
      <c r="D30" s="2" t="s">
        <v>51</v>
      </c>
      <c r="E30" s="2" t="s">
        <v>53</v>
      </c>
      <c r="F30" s="2" t="s">
        <v>55</v>
      </c>
      <c r="G30" s="2" t="s">
        <v>56</v>
      </c>
      <c r="H30" s="2" t="s">
        <v>15</v>
      </c>
      <c r="I30" s="2" t="s">
        <v>16</v>
      </c>
      <c r="J30" s="7">
        <f>+FY16Calculations!J30*'Tuition Calculations'!BH30*(1+'Select Headcount Changes'!V35)</f>
        <v>2689186.0815215725</v>
      </c>
      <c r="K30" s="7">
        <f>+FY16Calculations!K30*'Tuition Calculations'!BN30*(1+'Select Headcount Changes'!V35)</f>
        <v>1517865.9509124393</v>
      </c>
      <c r="L30" s="7">
        <f t="shared" si="3"/>
        <v>60714.63803649757</v>
      </c>
      <c r="M30" s="7">
        <f>+FY16Calculations!M30*'Tuition Calculations'!BH30*(1+'Select Headcount Changes'!V35)</f>
        <v>88412.111477628714</v>
      </c>
      <c r="N30" s="7">
        <f>+FY16Calculations!N30*'Tuition Calculations'!BN30*(1+'Select Headcount Changes'!V35)</f>
        <v>38315.312956381262</v>
      </c>
      <c r="O30" s="7">
        <f>+FY16Calculations!O30*'Tuition Calculations'!BT30*(1+'Select Headcount Changes'!V35)</f>
        <v>150248.52246589441</v>
      </c>
      <c r="P30" s="7">
        <f t="shared" si="4"/>
        <v>276975.9468999044</v>
      </c>
      <c r="Q30" s="7">
        <f t="shared" si="5"/>
        <v>117574.77482925855</v>
      </c>
      <c r="R30" s="7">
        <f t="shared" si="6"/>
        <v>2233920.7217559121</v>
      </c>
      <c r="T30" s="5">
        <v>1</v>
      </c>
      <c r="U30" s="5">
        <v>0</v>
      </c>
      <c r="V30" s="5">
        <v>0</v>
      </c>
      <c r="W30" s="5">
        <f t="shared" si="7"/>
        <v>2233920.7217559121</v>
      </c>
      <c r="X30" s="5">
        <f t="shared" si="7"/>
        <v>0</v>
      </c>
      <c r="Y30" s="5">
        <f t="shared" si="7"/>
        <v>0</v>
      </c>
      <c r="Z30" s="7">
        <f>+FY16Calculations!Z30*'Tuition Calculations'!BZ30*(1+'Select Headcount Changes'!V35)</f>
        <v>97267.571780684113</v>
      </c>
      <c r="AA30" s="7">
        <f>+FY16Calculations!AA30*'Tuition Calculations'!CF30*(1+'Select Headcount Changes'!V35)</f>
        <v>46882.987244865617</v>
      </c>
      <c r="AB30" s="7">
        <f t="shared" si="8"/>
        <v>1875.3194897946248</v>
      </c>
      <c r="AC30" s="7">
        <f>+FY16Calculations!AC30*'Tuition Calculations'!BZ30*(1+'Select Headcount Changes'!V35)</f>
        <v>75.012779591784991</v>
      </c>
      <c r="AD30" s="7">
        <f>+FY16Calculations!AD30*'Tuition Calculations'!CF30*(1+'Select Headcount Changes'!V35)</f>
        <v>0</v>
      </c>
      <c r="AE30" s="7">
        <f>+FY16Calculations!AE30*'Tuition Calculations'!CL30*(1+'Select Headcount Changes'!V35)</f>
        <v>6483.6035512843973</v>
      </c>
      <c r="AF30" s="7">
        <f t="shared" si="9"/>
        <v>6558.6163308761825</v>
      </c>
      <c r="AG30" s="7">
        <f t="shared" si="10"/>
        <v>4441.6817980006663</v>
      </c>
      <c r="AH30" s="7">
        <f t="shared" si="11"/>
        <v>84391.954162012655</v>
      </c>
      <c r="AJ30" s="5">
        <v>1</v>
      </c>
      <c r="AK30" s="5">
        <v>0</v>
      </c>
      <c r="AL30" s="5">
        <v>0</v>
      </c>
      <c r="AM30" s="10">
        <f t="shared" si="12"/>
        <v>84391.954162012655</v>
      </c>
      <c r="AN30" s="10">
        <f t="shared" si="12"/>
        <v>0</v>
      </c>
      <c r="AO30" s="10">
        <f t="shared" si="12"/>
        <v>0</v>
      </c>
      <c r="AP30" s="38">
        <f t="shared" si="2"/>
        <v>84391.954162012655</v>
      </c>
    </row>
    <row r="31" spans="1:42" ht="18" customHeight="1" x14ac:dyDescent="0.25">
      <c r="A31" s="2" t="s">
        <v>9</v>
      </c>
      <c r="B31" s="2" t="s">
        <v>10</v>
      </c>
      <c r="C31" s="2" t="s">
        <v>34</v>
      </c>
      <c r="D31" s="2" t="s">
        <v>57</v>
      </c>
      <c r="E31" s="2" t="s">
        <v>58</v>
      </c>
      <c r="F31" s="2" t="s">
        <v>59</v>
      </c>
      <c r="G31" s="2" t="s">
        <v>60</v>
      </c>
      <c r="H31" s="2" t="s">
        <v>13</v>
      </c>
      <c r="I31" s="2" t="s">
        <v>14</v>
      </c>
      <c r="J31" s="7">
        <f>+FY16Calculations!J31*'Tuition Calculations'!BH31*(1+'Select Headcount Changes'!V36)</f>
        <v>20507</v>
      </c>
      <c r="K31" s="7">
        <f>+FY16Calculations!K31*'Tuition Calculations'!BN31*(1+'Select Headcount Changes'!V36)</f>
        <v>20507</v>
      </c>
      <c r="L31" s="7">
        <f t="shared" si="3"/>
        <v>820.28</v>
      </c>
      <c r="M31" s="7">
        <f>+FY16Calculations!M31*'Tuition Calculations'!BH31*(1+'Select Headcount Changes'!V36)</f>
        <v>0</v>
      </c>
      <c r="N31" s="7">
        <f>+FY16Calculations!N31*'Tuition Calculations'!BN31*(1+'Select Headcount Changes'!V36)</f>
        <v>0</v>
      </c>
      <c r="O31" s="7">
        <f>+FY16Calculations!O31*'Tuition Calculations'!BT31*(1+'Select Headcount Changes'!V36)</f>
        <v>0</v>
      </c>
      <c r="P31" s="7">
        <f t="shared" si="4"/>
        <v>0</v>
      </c>
      <c r="Q31" s="7">
        <f t="shared" si="5"/>
        <v>984.33600000000013</v>
      </c>
      <c r="R31" s="7">
        <f t="shared" si="6"/>
        <v>18702.384000000002</v>
      </c>
      <c r="T31" s="5">
        <v>1</v>
      </c>
      <c r="U31" s="5">
        <v>0</v>
      </c>
      <c r="V31" s="5">
        <v>0</v>
      </c>
      <c r="W31" s="5">
        <f t="shared" si="7"/>
        <v>18702.384000000002</v>
      </c>
      <c r="X31" s="5">
        <f t="shared" si="7"/>
        <v>0</v>
      </c>
      <c r="Y31" s="5">
        <f t="shared" si="7"/>
        <v>0</v>
      </c>
      <c r="Z31" s="7">
        <f>+FY16Calculations!Z31*'Tuition Calculations'!BZ31*(1+'Select Headcount Changes'!V36)</f>
        <v>634</v>
      </c>
      <c r="AA31" s="7">
        <f>+FY16Calculations!AA31*'Tuition Calculations'!CF31*(1+'Select Headcount Changes'!V36)</f>
        <v>633.45865660313711</v>
      </c>
      <c r="AB31" s="7">
        <f t="shared" si="8"/>
        <v>25.338346264125484</v>
      </c>
      <c r="AC31" s="7">
        <f>+FY16Calculations!AC31*'Tuition Calculations'!BZ31*(1+'Select Headcount Changes'!V36)</f>
        <v>1.0135338505650195</v>
      </c>
      <c r="AD31" s="7">
        <f>+FY16Calculations!AD31*'Tuition Calculations'!CF31*(1+'Select Headcount Changes'!V36)</f>
        <v>0</v>
      </c>
      <c r="AE31" s="7">
        <f>+FY16Calculations!AE31*'Tuition Calculations'!CL31*(1+'Select Headcount Changes'!V36)</f>
        <v>0</v>
      </c>
      <c r="AF31" s="7">
        <f t="shared" si="9"/>
        <v>1.0135338505650195</v>
      </c>
      <c r="AG31" s="7">
        <f t="shared" si="10"/>
        <v>30.382405994265476</v>
      </c>
      <c r="AH31" s="7">
        <f t="shared" si="11"/>
        <v>577.26571389104402</v>
      </c>
      <c r="AJ31" s="5">
        <v>1</v>
      </c>
      <c r="AK31" s="5">
        <v>0</v>
      </c>
      <c r="AL31" s="5">
        <v>0</v>
      </c>
      <c r="AM31" s="10">
        <f t="shared" si="12"/>
        <v>577.26571389104402</v>
      </c>
      <c r="AN31" s="10">
        <f t="shared" si="12"/>
        <v>0</v>
      </c>
      <c r="AO31" s="10">
        <f t="shared" si="12"/>
        <v>0</v>
      </c>
      <c r="AP31" s="38">
        <f t="shared" si="2"/>
        <v>577.26571389104402</v>
      </c>
    </row>
    <row r="32" spans="1:42" ht="18" customHeight="1" x14ac:dyDescent="0.25">
      <c r="A32" s="2" t="s">
        <v>9</v>
      </c>
      <c r="B32" s="2" t="s">
        <v>10</v>
      </c>
      <c r="C32" s="2" t="s">
        <v>34</v>
      </c>
      <c r="D32" s="2" t="s">
        <v>57</v>
      </c>
      <c r="E32" s="2" t="s">
        <v>58</v>
      </c>
      <c r="F32" s="2" t="s">
        <v>59</v>
      </c>
      <c r="G32" s="2" t="s">
        <v>60</v>
      </c>
      <c r="H32" s="2" t="s">
        <v>15</v>
      </c>
      <c r="I32" s="2" t="s">
        <v>16</v>
      </c>
      <c r="J32" s="7">
        <f>+FY16Calculations!J32*'Tuition Calculations'!BH32*(1+'Select Headcount Changes'!V37)</f>
        <v>154673.00894526736</v>
      </c>
      <c r="K32" s="7">
        <f>+FY16Calculations!K32*'Tuition Calculations'!BN32*(1+'Select Headcount Changes'!V37)</f>
        <v>98622.837428719271</v>
      </c>
      <c r="L32" s="7">
        <f t="shared" si="3"/>
        <v>3944.9134971487711</v>
      </c>
      <c r="M32" s="7">
        <f>+FY16Calculations!M32*'Tuition Calculations'!BH32*(1+'Select Headcount Changes'!V37)</f>
        <v>0</v>
      </c>
      <c r="N32" s="7">
        <f>+FY16Calculations!N32*'Tuition Calculations'!BN32*(1+'Select Headcount Changes'!V37)</f>
        <v>0</v>
      </c>
      <c r="O32" s="7">
        <f>+FY16Calculations!O32*'Tuition Calculations'!BT32*(1+'Select Headcount Changes'!V37)</f>
        <v>0</v>
      </c>
      <c r="P32" s="7">
        <f t="shared" si="4"/>
        <v>0</v>
      </c>
      <c r="Q32" s="7">
        <f t="shared" si="5"/>
        <v>7536.4047724059292</v>
      </c>
      <c r="R32" s="7">
        <f t="shared" si="6"/>
        <v>143191.69067571266</v>
      </c>
      <c r="T32" s="5">
        <v>1</v>
      </c>
      <c r="U32" s="5">
        <v>0</v>
      </c>
      <c r="V32" s="5">
        <v>0</v>
      </c>
      <c r="W32" s="5">
        <f t="shared" si="7"/>
        <v>143191.69067571266</v>
      </c>
      <c r="X32" s="5">
        <f t="shared" si="7"/>
        <v>0</v>
      </c>
      <c r="Y32" s="5">
        <f t="shared" si="7"/>
        <v>0</v>
      </c>
      <c r="Z32" s="7">
        <f>+FY16Calculations!Z32*'Tuition Calculations'!BZ32*(1+'Select Headcount Changes'!V37)</f>
        <v>5608.7570700636952</v>
      </c>
      <c r="AA32" s="7">
        <f>+FY16Calculations!AA32*'Tuition Calculations'!CF32*(1+'Select Headcount Changes'!V37)</f>
        <v>3049.9518519687026</v>
      </c>
      <c r="AB32" s="7">
        <f t="shared" si="8"/>
        <v>121.9980740787481</v>
      </c>
      <c r="AC32" s="7">
        <f>+FY16Calculations!AC32*'Tuition Calculations'!BZ32*(1+'Select Headcount Changes'!V37)</f>
        <v>4.8799229631499248</v>
      </c>
      <c r="AD32" s="7">
        <f>+FY16Calculations!AD32*'Tuition Calculations'!CF32*(1+'Select Headcount Changes'!V37)</f>
        <v>0</v>
      </c>
      <c r="AE32" s="7">
        <f>+FY16Calculations!AE32*'Tuition Calculations'!CL32*(1+'Select Headcount Changes'!V37)</f>
        <v>0</v>
      </c>
      <c r="AF32" s="7">
        <f t="shared" si="9"/>
        <v>4.8799229631499248</v>
      </c>
      <c r="AG32" s="7">
        <f t="shared" si="10"/>
        <v>274.09395365108992</v>
      </c>
      <c r="AH32" s="7">
        <f t="shared" si="11"/>
        <v>5207.7851193707083</v>
      </c>
      <c r="AJ32" s="5">
        <v>1</v>
      </c>
      <c r="AK32" s="5">
        <v>0</v>
      </c>
      <c r="AL32" s="5">
        <v>0</v>
      </c>
      <c r="AM32" s="10">
        <f t="shared" si="12"/>
        <v>5207.7851193707083</v>
      </c>
      <c r="AN32" s="10">
        <f t="shared" si="12"/>
        <v>0</v>
      </c>
      <c r="AO32" s="10">
        <f t="shared" si="12"/>
        <v>0</v>
      </c>
      <c r="AP32" s="38">
        <f t="shared" si="2"/>
        <v>5207.7851193707083</v>
      </c>
    </row>
    <row r="33" spans="1:42" ht="18" customHeight="1" x14ac:dyDescent="0.25">
      <c r="A33" s="2" t="s">
        <v>9</v>
      </c>
      <c r="B33" s="2" t="s">
        <v>10</v>
      </c>
      <c r="C33" s="2" t="s">
        <v>34</v>
      </c>
      <c r="D33" s="2" t="s">
        <v>57</v>
      </c>
      <c r="E33" s="2" t="s">
        <v>58</v>
      </c>
      <c r="F33" s="2" t="s">
        <v>61</v>
      </c>
      <c r="G33" s="2" t="s">
        <v>62</v>
      </c>
      <c r="H33" s="2" t="s">
        <v>13</v>
      </c>
      <c r="I33" s="2" t="s">
        <v>14</v>
      </c>
      <c r="J33" s="7">
        <f>+FY16Calculations!J33*'Tuition Calculations'!BH33*(1+'Select Headcount Changes'!V38)</f>
        <v>140618.86009055626</v>
      </c>
      <c r="K33" s="7">
        <f>+FY16Calculations!K33*'Tuition Calculations'!BN33*(1+'Select Headcount Changes'!V38)</f>
        <v>140618.86009055626</v>
      </c>
      <c r="L33" s="7">
        <f t="shared" si="3"/>
        <v>5624.7544036222507</v>
      </c>
      <c r="M33" s="7">
        <f>+FY16Calculations!M33*'Tuition Calculations'!BH33*(1+'Select Headcount Changes'!V38)</f>
        <v>0</v>
      </c>
      <c r="N33" s="7">
        <f>+FY16Calculations!N33*'Tuition Calculations'!BN33*(1+'Select Headcount Changes'!V38)</f>
        <v>0</v>
      </c>
      <c r="O33" s="7">
        <f>+FY16Calculations!O33*'Tuition Calculations'!BT33*(1+'Select Headcount Changes'!V38)</f>
        <v>0</v>
      </c>
      <c r="P33" s="7">
        <f t="shared" si="4"/>
        <v>0</v>
      </c>
      <c r="Q33" s="7">
        <f t="shared" si="5"/>
        <v>6749.7052843467018</v>
      </c>
      <c r="R33" s="7">
        <f t="shared" si="6"/>
        <v>128244.40040258733</v>
      </c>
      <c r="T33" s="5">
        <v>1</v>
      </c>
      <c r="U33" s="5">
        <v>0</v>
      </c>
      <c r="V33" s="5">
        <v>0</v>
      </c>
      <c r="W33" s="5">
        <f t="shared" si="7"/>
        <v>128244.40040258733</v>
      </c>
      <c r="X33" s="5">
        <f t="shared" si="7"/>
        <v>0</v>
      </c>
      <c r="Y33" s="5">
        <f t="shared" si="7"/>
        <v>0</v>
      </c>
      <c r="Z33" s="7">
        <f>+FY16Calculations!Z33*'Tuition Calculations'!BZ33*(1+'Select Headcount Changes'!V38)</f>
        <v>4347.1089966555191</v>
      </c>
      <c r="AA33" s="7">
        <f>+FY16Calculations!AA33*'Tuition Calculations'!CF33*(1+'Select Headcount Changes'!V38)</f>
        <v>4343.3972005186379</v>
      </c>
      <c r="AB33" s="7">
        <f t="shared" si="8"/>
        <v>173.73588802074551</v>
      </c>
      <c r="AC33" s="7">
        <f>+FY16Calculations!AC33*'Tuition Calculations'!BZ33*(1+'Select Headcount Changes'!V38)</f>
        <v>6.9494355208298204</v>
      </c>
      <c r="AD33" s="7">
        <f>+FY16Calculations!AD33*'Tuition Calculations'!CF33*(1+'Select Headcount Changes'!V38)</f>
        <v>0</v>
      </c>
      <c r="AE33" s="7">
        <f>+FY16Calculations!AE33*'Tuition Calculations'!CL33*(1+'Select Headcount Changes'!V38)</f>
        <v>0</v>
      </c>
      <c r="AF33" s="7">
        <f t="shared" si="9"/>
        <v>6.9494355208298204</v>
      </c>
      <c r="AG33" s="7">
        <f t="shared" si="10"/>
        <v>208.32118365569718</v>
      </c>
      <c r="AH33" s="7">
        <f t="shared" si="11"/>
        <v>3958.1024894582465</v>
      </c>
      <c r="AJ33" s="5">
        <v>1</v>
      </c>
      <c r="AK33" s="5">
        <v>0</v>
      </c>
      <c r="AL33" s="5">
        <v>0</v>
      </c>
      <c r="AM33" s="10">
        <f t="shared" si="12"/>
        <v>3958.1024894582465</v>
      </c>
      <c r="AN33" s="10">
        <f t="shared" si="12"/>
        <v>0</v>
      </c>
      <c r="AO33" s="10">
        <f t="shared" si="12"/>
        <v>0</v>
      </c>
      <c r="AP33" s="38">
        <f t="shared" si="2"/>
        <v>3958.1024894582465</v>
      </c>
    </row>
    <row r="34" spans="1:42" ht="18" customHeight="1" x14ac:dyDescent="0.25">
      <c r="A34" s="2" t="s">
        <v>9</v>
      </c>
      <c r="B34" s="2" t="s">
        <v>10</v>
      </c>
      <c r="C34" s="2" t="s">
        <v>34</v>
      </c>
      <c r="D34" s="2" t="s">
        <v>57</v>
      </c>
      <c r="E34" s="2" t="s">
        <v>58</v>
      </c>
      <c r="F34" s="2" t="s">
        <v>61</v>
      </c>
      <c r="G34" s="2" t="s">
        <v>62</v>
      </c>
      <c r="H34" s="2" t="s">
        <v>15</v>
      </c>
      <c r="I34" s="2" t="s">
        <v>16</v>
      </c>
      <c r="J34" s="7">
        <f>+FY16Calculations!J34*'Tuition Calculations'!BH34*(1+'Select Headcount Changes'!V39)</f>
        <v>364491.68701131595</v>
      </c>
      <c r="K34" s="7">
        <f>+FY16Calculations!K34*'Tuition Calculations'!BN34*(1+'Select Headcount Changes'!V39)</f>
        <v>232413.02038809832</v>
      </c>
      <c r="L34" s="7">
        <f t="shared" si="3"/>
        <v>9296.5208155239325</v>
      </c>
      <c r="M34" s="7">
        <f>+FY16Calculations!M34*'Tuition Calculations'!BH34*(1+'Select Headcount Changes'!V39)</f>
        <v>0</v>
      </c>
      <c r="N34" s="7">
        <f>+FY16Calculations!N34*'Tuition Calculations'!BN34*(1+'Select Headcount Changes'!V39)</f>
        <v>0</v>
      </c>
      <c r="O34" s="7">
        <f>+FY16Calculations!O34*'Tuition Calculations'!BT34*(1+'Select Headcount Changes'!V39)</f>
        <v>0</v>
      </c>
      <c r="P34" s="7">
        <f t="shared" si="4"/>
        <v>0</v>
      </c>
      <c r="Q34" s="7">
        <f t="shared" si="5"/>
        <v>17759.758309789602</v>
      </c>
      <c r="R34" s="7">
        <f t="shared" si="6"/>
        <v>337435.40788600245</v>
      </c>
      <c r="T34" s="5">
        <v>1</v>
      </c>
      <c r="U34" s="5">
        <v>0</v>
      </c>
      <c r="V34" s="5">
        <v>0</v>
      </c>
      <c r="W34" s="5">
        <f t="shared" si="7"/>
        <v>337435.40788600245</v>
      </c>
      <c r="X34" s="5">
        <f t="shared" si="7"/>
        <v>0</v>
      </c>
      <c r="Y34" s="5">
        <f t="shared" si="7"/>
        <v>0</v>
      </c>
      <c r="Z34" s="7">
        <f>+FY16Calculations!Z34*'Tuition Calculations'!BZ34*(1+'Select Headcount Changes'!V39)</f>
        <v>13215.373976342131</v>
      </c>
      <c r="AA34" s="7">
        <f>+FY16Calculations!AA34*'Tuition Calculations'!CF34*(1+'Select Headcount Changes'!V39)</f>
        <v>7185.586698637052</v>
      </c>
      <c r="AB34" s="7">
        <f t="shared" si="8"/>
        <v>287.42346794548206</v>
      </c>
      <c r="AC34" s="7">
        <f>+FY16Calculations!AC34*'Tuition Calculations'!BZ34*(1+'Select Headcount Changes'!V39)</f>
        <v>11.496938717819283</v>
      </c>
      <c r="AD34" s="7">
        <f>+FY16Calculations!AD34*'Tuition Calculations'!CF34*(1+'Select Headcount Changes'!V39)</f>
        <v>0</v>
      </c>
      <c r="AE34" s="7">
        <f>+FY16Calculations!AE34*'Tuition Calculations'!CL34*(1+'Select Headcount Changes'!V39)</f>
        <v>0</v>
      </c>
      <c r="AF34" s="7">
        <f t="shared" si="9"/>
        <v>11.496938717819283</v>
      </c>
      <c r="AG34" s="7">
        <f t="shared" si="10"/>
        <v>645.82267848394156</v>
      </c>
      <c r="AH34" s="7">
        <f t="shared" si="11"/>
        <v>12270.630891194889</v>
      </c>
      <c r="AJ34" s="5">
        <v>1</v>
      </c>
      <c r="AK34" s="5">
        <v>0</v>
      </c>
      <c r="AL34" s="5">
        <v>0</v>
      </c>
      <c r="AM34" s="10">
        <f t="shared" si="12"/>
        <v>12270.630891194889</v>
      </c>
      <c r="AN34" s="10">
        <f t="shared" si="12"/>
        <v>0</v>
      </c>
      <c r="AO34" s="10">
        <f t="shared" si="12"/>
        <v>0</v>
      </c>
      <c r="AP34" s="38">
        <f t="shared" si="2"/>
        <v>12270.630891194889</v>
      </c>
    </row>
    <row r="35" spans="1:42" ht="18" customHeight="1" x14ac:dyDescent="0.25">
      <c r="A35" s="2" t="s">
        <v>9</v>
      </c>
      <c r="B35" s="2" t="s">
        <v>10</v>
      </c>
      <c r="C35" s="2" t="s">
        <v>34</v>
      </c>
      <c r="D35" s="2" t="s">
        <v>57</v>
      </c>
      <c r="E35" s="2" t="s">
        <v>58</v>
      </c>
      <c r="F35" s="2" t="s">
        <v>63</v>
      </c>
      <c r="G35" s="2" t="s">
        <v>64</v>
      </c>
      <c r="H35" s="2" t="s">
        <v>13</v>
      </c>
      <c r="I35" s="2" t="s">
        <v>14</v>
      </c>
      <c r="J35" s="7">
        <f>+FY16Calculations!J35*'Tuition Calculations'!BH35*(1+'Select Headcount Changes'!V40)</f>
        <v>147421.5174732212</v>
      </c>
      <c r="K35" s="7">
        <f>+FY16Calculations!K35*'Tuition Calculations'!BN35*(1+'Select Headcount Changes'!V40)</f>
        <v>147421.5174732212</v>
      </c>
      <c r="L35" s="7">
        <f t="shared" si="3"/>
        <v>5896.8606989288483</v>
      </c>
      <c r="M35" s="7">
        <f>+FY16Calculations!M35*'Tuition Calculations'!BH35*(1+'Select Headcount Changes'!V40)</f>
        <v>0</v>
      </c>
      <c r="N35" s="7">
        <f>+FY16Calculations!N35*'Tuition Calculations'!BN35*(1+'Select Headcount Changes'!V40)</f>
        <v>0</v>
      </c>
      <c r="O35" s="7">
        <f>+FY16Calculations!O35*'Tuition Calculations'!BT35*(1+'Select Headcount Changes'!V40)</f>
        <v>0</v>
      </c>
      <c r="P35" s="7">
        <f t="shared" si="4"/>
        <v>0</v>
      </c>
      <c r="Q35" s="7">
        <f t="shared" si="5"/>
        <v>7076.2328387146181</v>
      </c>
      <c r="R35" s="7">
        <f t="shared" si="6"/>
        <v>134448.42393557774</v>
      </c>
      <c r="T35" s="5">
        <v>1</v>
      </c>
      <c r="U35" s="5">
        <v>0</v>
      </c>
      <c r="V35" s="5">
        <v>0</v>
      </c>
      <c r="W35" s="5">
        <f t="shared" si="7"/>
        <v>134448.42393557774</v>
      </c>
      <c r="X35" s="5">
        <f t="shared" si="7"/>
        <v>0</v>
      </c>
      <c r="Y35" s="5">
        <f t="shared" si="7"/>
        <v>0</v>
      </c>
      <c r="Z35" s="7">
        <f>+FY16Calculations!Z35*'Tuition Calculations'!BZ35*(1+'Select Headcount Changes'!V40)</f>
        <v>4557.982909698997</v>
      </c>
      <c r="AA35" s="7">
        <f>+FY16Calculations!AA35*'Tuition Calculations'!CF35*(1+'Select Headcount Changes'!V40)</f>
        <v>4554.0910580409854</v>
      </c>
      <c r="AB35" s="7">
        <f t="shared" si="8"/>
        <v>182.16364232163943</v>
      </c>
      <c r="AC35" s="7">
        <f>+FY16Calculations!AC35*'Tuition Calculations'!BZ35*(1+'Select Headcount Changes'!V40)</f>
        <v>7.2865456928655767</v>
      </c>
      <c r="AD35" s="7">
        <f>+FY16Calculations!AD35*'Tuition Calculations'!CF35*(1+'Select Headcount Changes'!V40)</f>
        <v>0</v>
      </c>
      <c r="AE35" s="7">
        <f>+FY16Calculations!AE35*'Tuition Calculations'!CL35*(1+'Select Headcount Changes'!V40)</f>
        <v>0</v>
      </c>
      <c r="AF35" s="7">
        <f t="shared" si="9"/>
        <v>7.2865456928655767</v>
      </c>
      <c r="AG35" s="7">
        <f t="shared" si="10"/>
        <v>218.42663608422458</v>
      </c>
      <c r="AH35" s="7">
        <f t="shared" si="11"/>
        <v>4150.1060856002669</v>
      </c>
      <c r="AJ35" s="5">
        <v>1</v>
      </c>
      <c r="AK35" s="5">
        <v>0</v>
      </c>
      <c r="AL35" s="5">
        <v>0</v>
      </c>
      <c r="AM35" s="10">
        <f t="shared" si="12"/>
        <v>4150.1060856002669</v>
      </c>
      <c r="AN35" s="10">
        <f t="shared" si="12"/>
        <v>0</v>
      </c>
      <c r="AO35" s="10">
        <f t="shared" si="12"/>
        <v>0</v>
      </c>
      <c r="AP35" s="38">
        <f t="shared" ref="AP35:AP66" si="13">SUM(AM35:AO35)</f>
        <v>4150.1060856002669</v>
      </c>
    </row>
    <row r="36" spans="1:42" ht="18" customHeight="1" x14ac:dyDescent="0.25">
      <c r="A36" s="2" t="s">
        <v>9</v>
      </c>
      <c r="B36" s="2" t="s">
        <v>10</v>
      </c>
      <c r="C36" s="2" t="s">
        <v>34</v>
      </c>
      <c r="D36" s="2" t="s">
        <v>57</v>
      </c>
      <c r="E36" s="2" t="s">
        <v>58</v>
      </c>
      <c r="F36" s="2" t="s">
        <v>63</v>
      </c>
      <c r="G36" s="2" t="s">
        <v>64</v>
      </c>
      <c r="H36" s="2" t="s">
        <v>15</v>
      </c>
      <c r="I36" s="2" t="s">
        <v>16</v>
      </c>
      <c r="J36" s="7">
        <f>+FY16Calculations!J36*'Tuition Calculations'!BH36*(1+'Select Headcount Changes'!V41)</f>
        <v>38284.959027745695</v>
      </c>
      <c r="K36" s="7">
        <f>+FY16Calculations!K36*'Tuition Calculations'!BN36*(1+'Select Headcount Changes'!V41)</f>
        <v>24411.203839068559</v>
      </c>
      <c r="L36" s="7">
        <f t="shared" si="3"/>
        <v>976.44815356274239</v>
      </c>
      <c r="M36" s="7">
        <f>+FY16Calculations!M36*'Tuition Calculations'!BH36*(1+'Select Headcount Changes'!V41)</f>
        <v>0</v>
      </c>
      <c r="N36" s="7">
        <f>+FY16Calculations!N36*'Tuition Calculations'!BN36*(1+'Select Headcount Changes'!V41)</f>
        <v>0</v>
      </c>
      <c r="O36" s="7">
        <f>+FY16Calculations!O36*'Tuition Calculations'!BT36*(1+'Select Headcount Changes'!V41)</f>
        <v>0</v>
      </c>
      <c r="P36" s="7">
        <f t="shared" si="4"/>
        <v>0</v>
      </c>
      <c r="Q36" s="7">
        <f t="shared" si="5"/>
        <v>1865.4255437091479</v>
      </c>
      <c r="R36" s="7">
        <f t="shared" si="6"/>
        <v>35443.085330473805</v>
      </c>
      <c r="T36" s="5">
        <v>1</v>
      </c>
      <c r="U36" s="5">
        <v>0</v>
      </c>
      <c r="V36" s="5">
        <v>0</v>
      </c>
      <c r="W36" s="5">
        <f t="shared" si="7"/>
        <v>35443.085330473805</v>
      </c>
      <c r="X36" s="5">
        <f t="shared" si="7"/>
        <v>0</v>
      </c>
      <c r="Y36" s="5">
        <f t="shared" si="7"/>
        <v>0</v>
      </c>
      <c r="Z36" s="7">
        <f>+FY16Calculations!Z36*'Tuition Calculations'!BZ36*(1+'Select Headcount Changes'!V41)</f>
        <v>1388.1235304822565</v>
      </c>
      <c r="AA36" s="7">
        <f>+FY16Calculations!AA36*'Tuition Calculations'!CF36*(1+'Select Headcount Changes'!V41)</f>
        <v>754.74103546188792</v>
      </c>
      <c r="AB36" s="7">
        <f t="shared" si="8"/>
        <v>30.189641418475517</v>
      </c>
      <c r="AC36" s="7">
        <f>+FY16Calculations!AC36*'Tuition Calculations'!BZ36*(1+'Select Headcount Changes'!V41)</f>
        <v>1.2075856567390206</v>
      </c>
      <c r="AD36" s="7">
        <f>+FY16Calculations!AD36*'Tuition Calculations'!CF36*(1+'Select Headcount Changes'!V41)</f>
        <v>0</v>
      </c>
      <c r="AE36" s="7">
        <f>+FY16Calculations!AE36*'Tuition Calculations'!CL36*(1+'Select Headcount Changes'!V41)</f>
        <v>0</v>
      </c>
      <c r="AF36" s="7">
        <f t="shared" si="9"/>
        <v>1.2075856567390206</v>
      </c>
      <c r="AG36" s="7">
        <f t="shared" si="10"/>
        <v>67.836315170352108</v>
      </c>
      <c r="AH36" s="7">
        <f t="shared" si="11"/>
        <v>1288.88998823669</v>
      </c>
      <c r="AJ36" s="5">
        <v>1</v>
      </c>
      <c r="AK36" s="5">
        <v>0</v>
      </c>
      <c r="AL36" s="5">
        <v>0</v>
      </c>
      <c r="AM36" s="10">
        <f t="shared" si="12"/>
        <v>1288.88998823669</v>
      </c>
      <c r="AN36" s="10">
        <f t="shared" si="12"/>
        <v>0</v>
      </c>
      <c r="AO36" s="10">
        <f t="shared" si="12"/>
        <v>0</v>
      </c>
      <c r="AP36" s="38">
        <f t="shared" si="13"/>
        <v>1288.88998823669</v>
      </c>
    </row>
    <row r="37" spans="1:42" ht="18" customHeight="1" x14ac:dyDescent="0.25">
      <c r="A37" s="2" t="s">
        <v>9</v>
      </c>
      <c r="B37" s="2" t="s">
        <v>10</v>
      </c>
      <c r="C37" s="2" t="s">
        <v>65</v>
      </c>
      <c r="D37" s="2" t="s">
        <v>39</v>
      </c>
      <c r="E37" s="2" t="s">
        <v>66</v>
      </c>
      <c r="F37" s="2" t="s">
        <v>24</v>
      </c>
      <c r="G37" s="2" t="s">
        <v>67</v>
      </c>
      <c r="H37" s="2" t="s">
        <v>13</v>
      </c>
      <c r="I37" s="2" t="s">
        <v>14</v>
      </c>
      <c r="J37" s="7">
        <f>+FY16Calculations!J37*'Tuition Calculations'!BH37*(1+'Select Headcount Changes'!V42)</f>
        <v>3825829.1989647411</v>
      </c>
      <c r="K37" s="7">
        <f>+FY16Calculations!K37*'Tuition Calculations'!BN37*(1+'Select Headcount Changes'!V42)</f>
        <v>3825829.1989647411</v>
      </c>
      <c r="L37" s="7">
        <f t="shared" si="3"/>
        <v>153033.16795858965</v>
      </c>
      <c r="M37" s="7">
        <f>+FY16Calculations!M37*'Tuition Calculations'!BH37*(1+'Select Headcount Changes'!V42)</f>
        <v>0</v>
      </c>
      <c r="N37" s="7">
        <f>+FY16Calculations!N37*'Tuition Calculations'!BN37*(1+'Select Headcount Changes'!V42)</f>
        <v>200343.4401098988</v>
      </c>
      <c r="O37" s="7">
        <f>+FY16Calculations!O37*'Tuition Calculations'!BT37*(1+'Select Headcount Changes'!V42)</f>
        <v>0</v>
      </c>
      <c r="P37" s="7">
        <f t="shared" si="4"/>
        <v>200343.4401098988</v>
      </c>
      <c r="Q37" s="7">
        <f t="shared" si="5"/>
        <v>173622.62954481263</v>
      </c>
      <c r="R37" s="7">
        <f t="shared" si="6"/>
        <v>3298829.9613514398</v>
      </c>
      <c r="T37" s="5">
        <v>1</v>
      </c>
      <c r="U37" s="5">
        <v>0</v>
      </c>
      <c r="V37" s="5">
        <v>0</v>
      </c>
      <c r="W37" s="5">
        <f t="shared" si="7"/>
        <v>3298829.9613514398</v>
      </c>
      <c r="X37" s="5">
        <f t="shared" si="7"/>
        <v>0</v>
      </c>
      <c r="Y37" s="5">
        <f t="shared" si="7"/>
        <v>0</v>
      </c>
      <c r="Z37" s="7">
        <f>+FY16Calculations!Z37*'Tuition Calculations'!BZ37*(1+'Select Headcount Changes'!V42)</f>
        <v>118173.18010398613</v>
      </c>
      <c r="AA37" s="7">
        <f>+FY16Calculations!AA37*'Tuition Calculations'!CF37*(1+'Select Headcount Changes'!V42)</f>
        <v>117872.42723265305</v>
      </c>
      <c r="AB37" s="7">
        <f t="shared" si="8"/>
        <v>4714.8970893061223</v>
      </c>
      <c r="AC37" s="7">
        <f>+FY16Calculations!AC37*'Tuition Calculations'!BZ37*(1+'Select Headcount Changes'!V42)</f>
        <v>188.5958835722449</v>
      </c>
      <c r="AD37" s="7">
        <f>+FY16Calculations!AD37*'Tuition Calculations'!CF37*(1+'Select Headcount Changes'!V42)</f>
        <v>516.05907564676761</v>
      </c>
      <c r="AE37" s="7">
        <f>+FY16Calculations!AE37*'Tuition Calculations'!CL37*(1+'Select Headcount Changes'!V42)</f>
        <v>0</v>
      </c>
      <c r="AF37" s="7">
        <f t="shared" si="9"/>
        <v>704.65495921901254</v>
      </c>
      <c r="AG37" s="7">
        <f t="shared" si="10"/>
        <v>5637.6814027730506</v>
      </c>
      <c r="AH37" s="7">
        <f t="shared" si="11"/>
        <v>107115.94665268794</v>
      </c>
      <c r="AJ37" s="5">
        <v>1</v>
      </c>
      <c r="AK37" s="5">
        <v>0</v>
      </c>
      <c r="AL37" s="5">
        <v>0</v>
      </c>
      <c r="AM37" s="10">
        <f t="shared" si="12"/>
        <v>107115.94665268794</v>
      </c>
      <c r="AN37" s="10">
        <f t="shared" si="12"/>
        <v>0</v>
      </c>
      <c r="AO37" s="10">
        <f t="shared" si="12"/>
        <v>0</v>
      </c>
      <c r="AP37" s="38">
        <f t="shared" si="13"/>
        <v>107115.94665268794</v>
      </c>
    </row>
    <row r="38" spans="1:42" ht="18" customHeight="1" x14ac:dyDescent="0.25">
      <c r="A38" s="2" t="s">
        <v>9</v>
      </c>
      <c r="B38" s="2" t="s">
        <v>10</v>
      </c>
      <c r="C38" s="2" t="s">
        <v>65</v>
      </c>
      <c r="D38" s="2" t="s">
        <v>39</v>
      </c>
      <c r="E38" s="2" t="s">
        <v>66</v>
      </c>
      <c r="F38" s="2" t="s">
        <v>24</v>
      </c>
      <c r="G38" s="2" t="s">
        <v>67</v>
      </c>
      <c r="H38" s="2" t="s">
        <v>15</v>
      </c>
      <c r="I38" s="2" t="s">
        <v>16</v>
      </c>
      <c r="J38" s="7">
        <f>+FY16Calculations!J38*'Tuition Calculations'!BH38*(1+'Select Headcount Changes'!V43)</f>
        <v>4671860.6695501329</v>
      </c>
      <c r="K38" s="7">
        <f>+FY16Calculations!K38*'Tuition Calculations'!BN38*(1+'Select Headcount Changes'!V43)</f>
        <v>2616862.3839722429</v>
      </c>
      <c r="L38" s="7">
        <f t="shared" si="3"/>
        <v>104674.49535888972</v>
      </c>
      <c r="M38" s="7">
        <f>+FY16Calculations!M38*'Tuition Calculations'!BH38*(1+'Select Headcount Changes'!V43)</f>
        <v>0</v>
      </c>
      <c r="N38" s="7">
        <f>+FY16Calculations!N38*'Tuition Calculations'!BN38*(1+'Select Headcount Changes'!V43)</f>
        <v>197987.81678288351</v>
      </c>
      <c r="O38" s="7">
        <f>+FY16Calculations!O38*'Tuition Calculations'!BT38*(1+'Select Headcount Changes'!V43)</f>
        <v>335458.08088480204</v>
      </c>
      <c r="P38" s="7">
        <f t="shared" si="4"/>
        <v>533445.89766768552</v>
      </c>
      <c r="Q38" s="7">
        <f t="shared" si="5"/>
        <v>201687.01382617789</v>
      </c>
      <c r="R38" s="7">
        <f t="shared" si="6"/>
        <v>3832053.2626973796</v>
      </c>
      <c r="T38" s="5">
        <v>1</v>
      </c>
      <c r="U38" s="5">
        <v>0</v>
      </c>
      <c r="V38" s="5">
        <v>0</v>
      </c>
      <c r="W38" s="5">
        <f t="shared" si="7"/>
        <v>3832053.2626973796</v>
      </c>
      <c r="X38" s="5">
        <f t="shared" si="7"/>
        <v>0</v>
      </c>
      <c r="Y38" s="5">
        <f t="shared" si="7"/>
        <v>0</v>
      </c>
      <c r="Z38" s="7">
        <f>+FY16Calculations!Z38*'Tuition Calculations'!BZ38*(1+'Select Headcount Changes'!V43)</f>
        <v>169346.79205955335</v>
      </c>
      <c r="AA38" s="7">
        <f>+FY16Calculations!AA38*'Tuition Calculations'!CF38*(1+'Select Headcount Changes'!V43)</f>
        <v>80730.275227538819</v>
      </c>
      <c r="AB38" s="7">
        <f t="shared" si="8"/>
        <v>3229.2110091015529</v>
      </c>
      <c r="AC38" s="7">
        <f>+FY16Calculations!AC38*'Tuition Calculations'!BZ38*(1+'Select Headcount Changes'!V43)</f>
        <v>129.16844036406215</v>
      </c>
      <c r="AD38" s="7">
        <f>+FY16Calculations!AD38*'Tuition Calculations'!CF38*(1+'Select Headcount Changes'!V43)</f>
        <v>0</v>
      </c>
      <c r="AE38" s="7">
        <f>+FY16Calculations!AE38*'Tuition Calculations'!CL38*(1+'Select Headcount Changes'!V43)</f>
        <v>14459.051483335979</v>
      </c>
      <c r="AF38" s="7">
        <f t="shared" si="9"/>
        <v>14588.219923700042</v>
      </c>
      <c r="AG38" s="7">
        <f t="shared" si="10"/>
        <v>7576.4680563375878</v>
      </c>
      <c r="AH38" s="7">
        <f t="shared" si="11"/>
        <v>143952.89307041417</v>
      </c>
      <c r="AJ38" s="5">
        <v>1</v>
      </c>
      <c r="AK38" s="5">
        <v>0</v>
      </c>
      <c r="AL38" s="5">
        <v>0</v>
      </c>
      <c r="AM38" s="10">
        <f t="shared" si="12"/>
        <v>143952.89307041417</v>
      </c>
      <c r="AN38" s="10">
        <f t="shared" si="12"/>
        <v>0</v>
      </c>
      <c r="AO38" s="10">
        <f t="shared" si="12"/>
        <v>0</v>
      </c>
      <c r="AP38" s="38">
        <f t="shared" si="13"/>
        <v>143952.89307041417</v>
      </c>
    </row>
    <row r="39" spans="1:42" ht="18" customHeight="1" x14ac:dyDescent="0.25">
      <c r="A39" s="2" t="s">
        <v>9</v>
      </c>
      <c r="B39" s="2" t="s">
        <v>10</v>
      </c>
      <c r="C39" s="2" t="s">
        <v>68</v>
      </c>
      <c r="D39" s="2" t="s">
        <v>48</v>
      </c>
      <c r="E39" s="2" t="s">
        <v>69</v>
      </c>
      <c r="F39" s="2" t="s">
        <v>28</v>
      </c>
      <c r="G39" s="2" t="s">
        <v>70</v>
      </c>
      <c r="H39" s="2" t="s">
        <v>13</v>
      </c>
      <c r="I39" s="2" t="s">
        <v>14</v>
      </c>
      <c r="J39" s="7">
        <f>+FY16Calculations!J39*'Tuition Calculations'!BH39*(1+'Select Headcount Changes'!V44)</f>
        <v>1404852.6259692654</v>
      </c>
      <c r="K39" s="7">
        <f>+FY16Calculations!K39*'Tuition Calculations'!BN39*(1+'Select Headcount Changes'!V44)</f>
        <v>1404852.6259692654</v>
      </c>
      <c r="L39" s="7">
        <f t="shared" si="3"/>
        <v>56194.105038770613</v>
      </c>
      <c r="M39" s="7">
        <f>+FY16Calculations!M39*'Tuition Calculations'!BH39*(1+'Select Headcount Changes'!V44)</f>
        <v>0</v>
      </c>
      <c r="N39" s="7">
        <f>+FY16Calculations!N39*'Tuition Calculations'!BN39*(1+'Select Headcount Changes'!V44)</f>
        <v>94289.132721081914</v>
      </c>
      <c r="O39" s="7">
        <f>+FY16Calculations!O39*'Tuition Calculations'!BT39*(1+'Select Headcount Changes'!V44)</f>
        <v>0</v>
      </c>
      <c r="P39" s="7">
        <f t="shared" si="4"/>
        <v>94289.132721081914</v>
      </c>
      <c r="Q39" s="7">
        <f t="shared" si="5"/>
        <v>62718.469410470643</v>
      </c>
      <c r="R39" s="7">
        <f t="shared" si="6"/>
        <v>1191650.9187989421</v>
      </c>
      <c r="T39" s="5">
        <v>1</v>
      </c>
      <c r="U39" s="5">
        <v>0</v>
      </c>
      <c r="V39" s="5">
        <v>0</v>
      </c>
      <c r="W39" s="5">
        <f t="shared" si="7"/>
        <v>1191650.9187989421</v>
      </c>
      <c r="X39" s="5">
        <f t="shared" si="7"/>
        <v>0</v>
      </c>
      <c r="Y39" s="5">
        <f t="shared" si="7"/>
        <v>0</v>
      </c>
      <c r="Z39" s="7">
        <f>+FY16Calculations!Z39*'Tuition Calculations'!BZ39*(1+'Select Headcount Changes'!V44)</f>
        <v>43446.313211845103</v>
      </c>
      <c r="AA39" s="7">
        <f>+FY16Calculations!AA39*'Tuition Calculations'!CF39*(1+'Select Headcount Changes'!V44)</f>
        <v>43457.052300738105</v>
      </c>
      <c r="AB39" s="7">
        <f t="shared" si="8"/>
        <v>1738.2820920295242</v>
      </c>
      <c r="AC39" s="7">
        <f>+FY16Calculations!AC39*'Tuition Calculations'!BZ39*(1+'Select Headcount Changes'!V44)</f>
        <v>69.53128368118098</v>
      </c>
      <c r="AD39" s="7">
        <f>+FY16Calculations!AD39*'Tuition Calculations'!CF39*(1+'Select Headcount Changes'!V44)</f>
        <v>1520.0396071688001</v>
      </c>
      <c r="AE39" s="7">
        <f>+FY16Calculations!AE39*'Tuition Calculations'!CL39*(1+'Select Headcount Changes'!V44)</f>
        <v>0</v>
      </c>
      <c r="AF39" s="7">
        <f t="shared" si="9"/>
        <v>1589.570890849981</v>
      </c>
      <c r="AG39" s="7">
        <f t="shared" si="10"/>
        <v>2005.9230114482798</v>
      </c>
      <c r="AH39" s="7">
        <f t="shared" si="11"/>
        <v>38112.537217517318</v>
      </c>
      <c r="AJ39" s="5">
        <v>1</v>
      </c>
      <c r="AK39" s="5">
        <v>0</v>
      </c>
      <c r="AL39" s="5">
        <v>0</v>
      </c>
      <c r="AM39" s="10">
        <f t="shared" si="12"/>
        <v>38112.537217517318</v>
      </c>
      <c r="AN39" s="10">
        <f t="shared" si="12"/>
        <v>0</v>
      </c>
      <c r="AO39" s="10">
        <f t="shared" si="12"/>
        <v>0</v>
      </c>
      <c r="AP39" s="38">
        <f t="shared" si="13"/>
        <v>38112.537217517318</v>
      </c>
    </row>
    <row r="40" spans="1:42" ht="18" customHeight="1" x14ac:dyDescent="0.25">
      <c r="A40" s="2" t="s">
        <v>9</v>
      </c>
      <c r="B40" s="2" t="s">
        <v>10</v>
      </c>
      <c r="C40" s="2" t="s">
        <v>68</v>
      </c>
      <c r="D40" s="2" t="s">
        <v>48</v>
      </c>
      <c r="E40" s="2" t="s">
        <v>69</v>
      </c>
      <c r="F40" s="2" t="s">
        <v>28</v>
      </c>
      <c r="G40" s="2" t="s">
        <v>70</v>
      </c>
      <c r="H40" s="2" t="s">
        <v>15</v>
      </c>
      <c r="I40" s="2" t="s">
        <v>16</v>
      </c>
      <c r="J40" s="7">
        <f>+FY16Calculations!J40*'Tuition Calculations'!BH40*(1+'Select Headcount Changes'!V45)</f>
        <v>4150794.3879455482</v>
      </c>
      <c r="K40" s="7">
        <f>+FY16Calculations!K40*'Tuition Calculations'!BN40*(1+'Select Headcount Changes'!V45)</f>
        <v>2832738.4407161991</v>
      </c>
      <c r="L40" s="7">
        <f t="shared" si="3"/>
        <v>113309.53762864797</v>
      </c>
      <c r="M40" s="7">
        <f>+FY16Calculations!M40*'Tuition Calculations'!BH40*(1+'Select Headcount Changes'!V45)</f>
        <v>59333.027626662057</v>
      </c>
      <c r="N40" s="7">
        <f>+FY16Calculations!N40*'Tuition Calculations'!BN40*(1+'Select Headcount Changes'!V45)</f>
        <v>80274.503877061899</v>
      </c>
      <c r="O40" s="7">
        <f>+FY16Calculations!O40*'Tuition Calculations'!BT40*(1+'Select Headcount Changes'!V45)</f>
        <v>331499.00000000006</v>
      </c>
      <c r="P40" s="7">
        <f t="shared" si="4"/>
        <v>471106.53150372405</v>
      </c>
      <c r="Q40" s="7">
        <f t="shared" si="5"/>
        <v>178318.91594065883</v>
      </c>
      <c r="R40" s="7">
        <f t="shared" si="6"/>
        <v>3388059.4028725177</v>
      </c>
      <c r="T40" s="5">
        <v>1</v>
      </c>
      <c r="U40" s="5">
        <v>0</v>
      </c>
      <c r="V40" s="5">
        <v>0</v>
      </c>
      <c r="W40" s="5">
        <f t="shared" si="7"/>
        <v>3388059.4028725177</v>
      </c>
      <c r="X40" s="5">
        <f t="shared" si="7"/>
        <v>0</v>
      </c>
      <c r="Y40" s="5">
        <f t="shared" si="7"/>
        <v>0</v>
      </c>
      <c r="Z40" s="7">
        <f>+FY16Calculations!Z40*'Tuition Calculations'!BZ40*(1+'Select Headcount Changes'!V45)</f>
        <v>150403.1830238727</v>
      </c>
      <c r="AA40" s="7">
        <f>+FY16Calculations!AA40*'Tuition Calculations'!CF40*(1+'Select Headcount Changes'!V45)</f>
        <v>87572.537310030835</v>
      </c>
      <c r="AB40" s="7">
        <f t="shared" si="8"/>
        <v>3502.9014924012336</v>
      </c>
      <c r="AC40" s="7">
        <f>+FY16Calculations!AC40*'Tuition Calculations'!BZ40*(1+'Select Headcount Changes'!V45)</f>
        <v>140.11605969604932</v>
      </c>
      <c r="AD40" s="7">
        <f>+FY16Calculations!AD40*'Tuition Calculations'!CF40*(1+'Select Headcount Changes'!V45)</f>
        <v>0</v>
      </c>
      <c r="AE40" s="7">
        <f>+FY16Calculations!AE40*'Tuition Calculations'!CL40*(1+'Select Headcount Changes'!V45)</f>
        <v>15828.520204671584</v>
      </c>
      <c r="AF40" s="7">
        <f t="shared" si="9"/>
        <v>15968.636264367633</v>
      </c>
      <c r="AG40" s="7">
        <f t="shared" si="10"/>
        <v>6546.5822633551916</v>
      </c>
      <c r="AH40" s="7">
        <f t="shared" si="11"/>
        <v>124385.06300374864</v>
      </c>
      <c r="AJ40" s="5">
        <v>1</v>
      </c>
      <c r="AK40" s="5">
        <v>0</v>
      </c>
      <c r="AL40" s="5">
        <v>0</v>
      </c>
      <c r="AM40" s="10">
        <f t="shared" si="12"/>
        <v>124385.06300374864</v>
      </c>
      <c r="AN40" s="10">
        <f t="shared" si="12"/>
        <v>0</v>
      </c>
      <c r="AO40" s="10">
        <f t="shared" si="12"/>
        <v>0</v>
      </c>
      <c r="AP40" s="38">
        <f t="shared" si="13"/>
        <v>124385.06300374864</v>
      </c>
    </row>
    <row r="41" spans="1:42" ht="18" customHeight="1" x14ac:dyDescent="0.25">
      <c r="A41" s="2" t="s">
        <v>9</v>
      </c>
      <c r="B41" s="2" t="s">
        <v>10</v>
      </c>
      <c r="C41" s="2" t="s">
        <v>68</v>
      </c>
      <c r="D41" s="2" t="s">
        <v>48</v>
      </c>
      <c r="E41" s="2" t="s">
        <v>69</v>
      </c>
      <c r="F41" s="2" t="s">
        <v>43</v>
      </c>
      <c r="G41" s="2" t="s">
        <v>71</v>
      </c>
      <c r="H41" s="2" t="s">
        <v>13</v>
      </c>
      <c r="I41" s="2" t="s">
        <v>14</v>
      </c>
      <c r="J41" s="7">
        <f>+FY16Calculations!J41*'Tuition Calculations'!BH41*(1+'Select Headcount Changes'!V46)</f>
        <v>1325925.4967570968</v>
      </c>
      <c r="K41" s="7">
        <f>+FY16Calculations!K41*'Tuition Calculations'!BN41*(1+'Select Headcount Changes'!V46)</f>
        <v>1325925.4967570968</v>
      </c>
      <c r="L41" s="7">
        <f t="shared" si="3"/>
        <v>53037.019870283875</v>
      </c>
      <c r="M41" s="7">
        <f>+FY16Calculations!M41*'Tuition Calculations'!BH41*(1+'Select Headcount Changes'!V46)</f>
        <v>0</v>
      </c>
      <c r="N41" s="7">
        <f>+FY16Calculations!N41*'Tuition Calculations'!BN41*(1+'Select Headcount Changes'!V46)</f>
        <v>114868.40016046986</v>
      </c>
      <c r="O41" s="7">
        <f>+FY16Calculations!O41*'Tuition Calculations'!BT41*(1+'Select Headcount Changes'!V46)</f>
        <v>0</v>
      </c>
      <c r="P41" s="7">
        <f t="shared" si="4"/>
        <v>114868.40016046986</v>
      </c>
      <c r="Q41" s="7">
        <f t="shared" si="5"/>
        <v>57901.003836317162</v>
      </c>
      <c r="R41" s="7">
        <f t="shared" si="6"/>
        <v>1100119.072890026</v>
      </c>
      <c r="T41" s="5">
        <v>1</v>
      </c>
      <c r="U41" s="5">
        <v>0</v>
      </c>
      <c r="V41" s="5">
        <v>0</v>
      </c>
      <c r="W41" s="5">
        <f t="shared" si="7"/>
        <v>1100119.072890026</v>
      </c>
      <c r="X41" s="5">
        <f t="shared" si="7"/>
        <v>0</v>
      </c>
      <c r="Y41" s="5">
        <f t="shared" si="7"/>
        <v>0</v>
      </c>
      <c r="Z41" s="7">
        <f>+FY16Calculations!Z41*'Tuition Calculations'!BZ41*(1+'Select Headcount Changes'!V46)</f>
        <v>40551.93178229664</v>
      </c>
      <c r="AA41" s="7">
        <f>+FY16Calculations!AA41*'Tuition Calculations'!CF41*(1+'Select Headcount Changes'!V46)</f>
        <v>40563.473958501105</v>
      </c>
      <c r="AB41" s="7">
        <f t="shared" si="8"/>
        <v>1622.5389583400442</v>
      </c>
      <c r="AC41" s="7">
        <f>+FY16Calculations!AC41*'Tuition Calculations'!BZ41*(1+'Select Headcount Changes'!V46)</f>
        <v>64.90155833360177</v>
      </c>
      <c r="AD41" s="7">
        <f>+FY16Calculations!AD41*'Tuition Calculations'!CF41*(1+'Select Headcount Changes'!V46)</f>
        <v>1154.7329194730096</v>
      </c>
      <c r="AE41" s="7">
        <f>+FY16Calculations!AE41*'Tuition Calculations'!CL41*(1+'Select Headcount Changes'!V46)</f>
        <v>0</v>
      </c>
      <c r="AF41" s="7">
        <f t="shared" si="9"/>
        <v>1219.6344778066114</v>
      </c>
      <c r="AG41" s="7">
        <f t="shared" si="10"/>
        <v>1885.4879173074992</v>
      </c>
      <c r="AH41" s="7">
        <f t="shared" si="11"/>
        <v>35824.270428842479</v>
      </c>
      <c r="AJ41" s="5">
        <v>1</v>
      </c>
      <c r="AK41" s="5">
        <v>0</v>
      </c>
      <c r="AL41" s="5">
        <v>0</v>
      </c>
      <c r="AM41" s="10">
        <f t="shared" si="12"/>
        <v>35824.270428842479</v>
      </c>
      <c r="AN41" s="10">
        <f t="shared" si="12"/>
        <v>0</v>
      </c>
      <c r="AO41" s="10">
        <f t="shared" si="12"/>
        <v>0</v>
      </c>
      <c r="AP41" s="38">
        <f t="shared" si="13"/>
        <v>35824.270428842479</v>
      </c>
    </row>
    <row r="42" spans="1:42" ht="18" customHeight="1" x14ac:dyDescent="0.25">
      <c r="A42" s="2" t="s">
        <v>9</v>
      </c>
      <c r="B42" s="2" t="s">
        <v>10</v>
      </c>
      <c r="C42" s="2" t="s">
        <v>68</v>
      </c>
      <c r="D42" s="2" t="s">
        <v>48</v>
      </c>
      <c r="E42" s="2" t="s">
        <v>69</v>
      </c>
      <c r="F42" s="2" t="s">
        <v>43</v>
      </c>
      <c r="G42" s="2" t="s">
        <v>71</v>
      </c>
      <c r="H42" s="2" t="s">
        <v>15</v>
      </c>
      <c r="I42" s="2" t="s">
        <v>16</v>
      </c>
      <c r="J42" s="7">
        <f>+FY16Calculations!J42*'Tuition Calculations'!BH42*(1+'Select Headcount Changes'!V47)</f>
        <v>1812936.7889535618</v>
      </c>
      <c r="K42" s="7">
        <f>+FY16Calculations!K42*'Tuition Calculations'!BN42*(1+'Select Headcount Changes'!V47)</f>
        <v>1236904.8617957733</v>
      </c>
      <c r="L42" s="7">
        <f t="shared" si="3"/>
        <v>49476.194471830931</v>
      </c>
      <c r="M42" s="7">
        <f>+FY16Calculations!M42*'Tuition Calculations'!BH42*(1+'Select Headcount Changes'!V47)</f>
        <v>0</v>
      </c>
      <c r="N42" s="7">
        <f>+FY16Calculations!N42*'Tuition Calculations'!BN42*(1+'Select Headcount Changes'!V47)</f>
        <v>341896.77764829475</v>
      </c>
      <c r="O42" s="7">
        <f>+FY16Calculations!O42*'Tuition Calculations'!BT42*(1+'Select Headcount Changes'!V47)</f>
        <v>232018.63718929241</v>
      </c>
      <c r="P42" s="7">
        <f t="shared" si="4"/>
        <v>573915.41483758716</v>
      </c>
      <c r="Q42" s="7">
        <f t="shared" si="5"/>
        <v>59477.25898220719</v>
      </c>
      <c r="R42" s="7">
        <f t="shared" si="6"/>
        <v>1130067.9206619365</v>
      </c>
      <c r="T42" s="5">
        <v>1</v>
      </c>
      <c r="U42" s="5">
        <v>0</v>
      </c>
      <c r="V42" s="5">
        <v>0</v>
      </c>
      <c r="W42" s="5">
        <f t="shared" si="7"/>
        <v>1130067.9206619365</v>
      </c>
      <c r="X42" s="5">
        <f t="shared" si="7"/>
        <v>0</v>
      </c>
      <c r="Y42" s="5">
        <f t="shared" si="7"/>
        <v>0</v>
      </c>
      <c r="Z42" s="7">
        <f>+FY16Calculations!Z42*'Tuition Calculations'!BZ42*(1+'Select Headcount Changes'!V47)</f>
        <v>65460.586378830078</v>
      </c>
      <c r="AA42" s="7">
        <f>+FY16Calculations!AA42*'Tuition Calculations'!CF42*(1+'Select Headcount Changes'!V47)</f>
        <v>38119.226515797229</v>
      </c>
      <c r="AB42" s="7">
        <f t="shared" si="8"/>
        <v>1524.7690606318893</v>
      </c>
      <c r="AC42" s="7">
        <f>+FY16Calculations!AC42*'Tuition Calculations'!BZ42*(1+'Select Headcount Changes'!V47)</f>
        <v>60.99076242527557</v>
      </c>
      <c r="AD42" s="7">
        <f>+FY16Calculations!AD42*'Tuition Calculations'!CF42*(1+'Select Headcount Changes'!V47)</f>
        <v>896.18439702683202</v>
      </c>
      <c r="AE42" s="7">
        <f>+FY16Calculations!AE42*'Tuition Calculations'!CL42*(1+'Select Headcount Changes'!V47)</f>
        <v>11073.803541322126</v>
      </c>
      <c r="AF42" s="7">
        <f t="shared" si="9"/>
        <v>12030.978700774234</v>
      </c>
      <c r="AG42" s="7">
        <f t="shared" si="10"/>
        <v>2595.2419308711978</v>
      </c>
      <c r="AH42" s="7">
        <f t="shared" si="11"/>
        <v>49309.596686552759</v>
      </c>
      <c r="AJ42" s="5">
        <v>1</v>
      </c>
      <c r="AK42" s="5">
        <v>0</v>
      </c>
      <c r="AL42" s="5">
        <v>0</v>
      </c>
      <c r="AM42" s="10">
        <f t="shared" si="12"/>
        <v>49309.596686552759</v>
      </c>
      <c r="AN42" s="10">
        <f t="shared" si="12"/>
        <v>0</v>
      </c>
      <c r="AO42" s="10">
        <f t="shared" si="12"/>
        <v>0</v>
      </c>
      <c r="AP42" s="38">
        <f t="shared" si="13"/>
        <v>49309.596686552759</v>
      </c>
    </row>
    <row r="43" spans="1:42" ht="18" customHeight="1" x14ac:dyDescent="0.25">
      <c r="A43" s="2" t="s">
        <v>9</v>
      </c>
      <c r="B43" s="2" t="s">
        <v>10</v>
      </c>
      <c r="C43" s="2" t="s">
        <v>55</v>
      </c>
      <c r="D43" s="2" t="s">
        <v>72</v>
      </c>
      <c r="E43" s="2" t="s">
        <v>73</v>
      </c>
      <c r="F43" s="2" t="s">
        <v>51</v>
      </c>
      <c r="G43" s="2" t="s">
        <v>73</v>
      </c>
      <c r="H43" s="2" t="s">
        <v>13</v>
      </c>
      <c r="I43" s="2" t="s">
        <v>14</v>
      </c>
      <c r="J43" s="7">
        <f>+FY16Calculations!J43*'Tuition Calculations'!BH43*(1+'Select Headcount Changes'!V48)</f>
        <v>11175043.999791749</v>
      </c>
      <c r="K43" s="7">
        <f>+FY16Calculations!K43*'Tuition Calculations'!BN43*(1+'Select Headcount Changes'!V48)</f>
        <v>11175043.999791749</v>
      </c>
      <c r="L43" s="7">
        <f t="shared" si="3"/>
        <v>447001.75999166997</v>
      </c>
      <c r="M43" s="7">
        <f>+FY16Calculations!M43*'Tuition Calculations'!BH43*(1+'Select Headcount Changes'!V48)</f>
        <v>42138.93578961421</v>
      </c>
      <c r="N43" s="7">
        <f>+FY16Calculations!N43*'Tuition Calculations'!BN43*(1+'Select Headcount Changes'!V48)</f>
        <v>98994.303521186783</v>
      </c>
      <c r="O43" s="7">
        <f>+FY16Calculations!O43*'Tuition Calculations'!BT43*(1+'Select Headcount Changes'!V48)</f>
        <v>0</v>
      </c>
      <c r="P43" s="7">
        <f t="shared" si="4"/>
        <v>141133.239310801</v>
      </c>
      <c r="Q43" s="7">
        <f t="shared" si="5"/>
        <v>529345.45002446393</v>
      </c>
      <c r="R43" s="7">
        <f t="shared" si="6"/>
        <v>10057563.550464815</v>
      </c>
      <c r="T43" s="5">
        <v>1</v>
      </c>
      <c r="U43" s="5">
        <v>0</v>
      </c>
      <c r="V43" s="5">
        <v>0</v>
      </c>
      <c r="W43" s="5">
        <f t="shared" si="7"/>
        <v>10057563.550464815</v>
      </c>
      <c r="X43" s="5">
        <f t="shared" si="7"/>
        <v>0</v>
      </c>
      <c r="Y43" s="5">
        <f t="shared" si="7"/>
        <v>0</v>
      </c>
      <c r="Z43" s="7">
        <f>+FY16Calculations!Z43*'Tuition Calculations'!BZ43*(1+'Select Headcount Changes'!V48)</f>
        <v>586367.33642934205</v>
      </c>
      <c r="AA43" s="7">
        <f>+FY16Calculations!AA43*'Tuition Calculations'!CF43*(1+'Select Headcount Changes'!V48)</f>
        <v>585863.28008027188</v>
      </c>
      <c r="AB43" s="7">
        <f t="shared" si="8"/>
        <v>23434.531203210874</v>
      </c>
      <c r="AC43" s="7">
        <f>+FY16Calculations!AC43*'Tuition Calculations'!BZ43*(1+'Select Headcount Changes'!V48)</f>
        <v>937.381248128435</v>
      </c>
      <c r="AD43" s="7">
        <f>+FY16Calculations!AD43*'Tuition Calculations'!CF43*(1+'Select Headcount Changes'!V48)</f>
        <v>2476.2077336090633</v>
      </c>
      <c r="AE43" s="7">
        <f>+FY16Calculations!AE43*'Tuition Calculations'!CL43*(1+'Select Headcount Changes'!V48)</f>
        <v>0</v>
      </c>
      <c r="AF43" s="7">
        <f t="shared" si="9"/>
        <v>3413.5889817374982</v>
      </c>
      <c r="AG43" s="7">
        <f t="shared" si="10"/>
        <v>27975.960812219688</v>
      </c>
      <c r="AH43" s="7">
        <f t="shared" si="11"/>
        <v>531543.25543217408</v>
      </c>
      <c r="AJ43" s="5">
        <v>1</v>
      </c>
      <c r="AK43" s="5">
        <v>0</v>
      </c>
      <c r="AL43" s="5">
        <v>0</v>
      </c>
      <c r="AM43" s="10">
        <f t="shared" si="12"/>
        <v>531543.25543217408</v>
      </c>
      <c r="AN43" s="10">
        <f t="shared" si="12"/>
        <v>0</v>
      </c>
      <c r="AO43" s="10">
        <f t="shared" si="12"/>
        <v>0</v>
      </c>
      <c r="AP43" s="38">
        <f t="shared" si="13"/>
        <v>531543.25543217408</v>
      </c>
    </row>
    <row r="44" spans="1:42" ht="18" customHeight="1" x14ac:dyDescent="0.25">
      <c r="A44" s="2" t="s">
        <v>9</v>
      </c>
      <c r="B44" s="2" t="s">
        <v>10</v>
      </c>
      <c r="C44" s="2" t="s">
        <v>55</v>
      </c>
      <c r="D44" s="2" t="s">
        <v>72</v>
      </c>
      <c r="E44" s="2" t="s">
        <v>73</v>
      </c>
      <c r="F44" s="2" t="s">
        <v>51</v>
      </c>
      <c r="G44" s="2" t="s">
        <v>73</v>
      </c>
      <c r="H44" s="2" t="s">
        <v>15</v>
      </c>
      <c r="I44" s="2" t="s">
        <v>16</v>
      </c>
      <c r="J44" s="7">
        <f>+FY16Calculations!J44*'Tuition Calculations'!BH44*(1+'Select Headcount Changes'!V49)</f>
        <v>6940326.8813558519</v>
      </c>
      <c r="K44" s="7">
        <f>+FY16Calculations!K44*'Tuition Calculations'!BN44*(1+'Select Headcount Changes'!V49)</f>
        <v>4780007.4227045784</v>
      </c>
      <c r="L44" s="7">
        <f t="shared" si="3"/>
        <v>191200.29690818314</v>
      </c>
      <c r="M44" s="7">
        <f>+FY16Calculations!M44*'Tuition Calculations'!BH44*(1+'Select Headcount Changes'!V49)</f>
        <v>65478.504505354518</v>
      </c>
      <c r="N44" s="7">
        <f>+FY16Calculations!N44*'Tuition Calculations'!BN44*(1+'Select Headcount Changes'!V49)</f>
        <v>62624.61960897789</v>
      </c>
      <c r="O44" s="7">
        <f>+FY16Calculations!O44*'Tuition Calculations'!BT44*(1+'Select Headcount Changes'!V49)</f>
        <v>545623.67992573173</v>
      </c>
      <c r="P44" s="7">
        <f t="shared" si="4"/>
        <v>673726.8040400641</v>
      </c>
      <c r="Q44" s="7">
        <f t="shared" si="5"/>
        <v>303769.98902038025</v>
      </c>
      <c r="R44" s="7">
        <f t="shared" si="6"/>
        <v>5771629.7913872246</v>
      </c>
      <c r="T44" s="5">
        <v>1</v>
      </c>
      <c r="U44" s="5">
        <v>0</v>
      </c>
      <c r="V44" s="5">
        <v>0</v>
      </c>
      <c r="W44" s="5">
        <f t="shared" si="7"/>
        <v>5771629.7913872246</v>
      </c>
      <c r="X44" s="5">
        <f t="shared" si="7"/>
        <v>0</v>
      </c>
      <c r="Y44" s="5">
        <f t="shared" si="7"/>
        <v>0</v>
      </c>
      <c r="Z44" s="7">
        <f>+FY16Calculations!Z44*'Tuition Calculations'!BZ44*(1+'Select Headcount Changes'!V49)</f>
        <v>213393.69840052017</v>
      </c>
      <c r="AA44" s="7">
        <f>+FY16Calculations!AA44*'Tuition Calculations'!CF44*(1+'Select Headcount Changes'!V49)</f>
        <v>249989.42468533502</v>
      </c>
      <c r="AB44" s="7">
        <f t="shared" si="8"/>
        <v>9999.5769874134003</v>
      </c>
      <c r="AC44" s="7">
        <f>+FY16Calculations!AC44*'Tuition Calculations'!BZ44*(1+'Select Headcount Changes'!V49)</f>
        <v>399.98307949653599</v>
      </c>
      <c r="AD44" s="7">
        <f>+FY16Calculations!AD44*'Tuition Calculations'!CF44*(1+'Select Headcount Changes'!V49)</f>
        <v>2201.8269886089065</v>
      </c>
      <c r="AE44" s="7">
        <f>+FY16Calculations!AE44*'Tuition Calculations'!CL44*(1+'Select Headcount Changes'!V49)</f>
        <v>0</v>
      </c>
      <c r="AF44" s="7">
        <f t="shared" si="9"/>
        <v>2601.8100681054425</v>
      </c>
      <c r="AG44" s="7">
        <f t="shared" si="10"/>
        <v>10039.615567250068</v>
      </c>
      <c r="AH44" s="7">
        <f t="shared" si="11"/>
        <v>190752.69577775127</v>
      </c>
      <c r="AJ44" s="5">
        <v>1</v>
      </c>
      <c r="AK44" s="5">
        <v>0</v>
      </c>
      <c r="AL44" s="5">
        <v>0</v>
      </c>
      <c r="AM44" s="10">
        <f t="shared" si="12"/>
        <v>190752.69577775127</v>
      </c>
      <c r="AN44" s="10">
        <f t="shared" si="12"/>
        <v>0</v>
      </c>
      <c r="AO44" s="10">
        <f t="shared" si="12"/>
        <v>0</v>
      </c>
      <c r="AP44" s="38">
        <f t="shared" si="13"/>
        <v>190752.69577775127</v>
      </c>
    </row>
    <row r="45" spans="1:42" ht="18" customHeight="1" x14ac:dyDescent="0.25">
      <c r="A45" s="2" t="s">
        <v>9</v>
      </c>
      <c r="B45" s="2" t="s">
        <v>10</v>
      </c>
      <c r="C45" s="2" t="s">
        <v>74</v>
      </c>
      <c r="D45" s="2" t="s">
        <v>41</v>
      </c>
      <c r="E45" s="2" t="s">
        <v>75</v>
      </c>
      <c r="F45" s="2" t="s">
        <v>76</v>
      </c>
      <c r="G45" s="2" t="s">
        <v>77</v>
      </c>
      <c r="H45" s="2" t="s">
        <v>13</v>
      </c>
      <c r="I45" s="2" t="s">
        <v>14</v>
      </c>
      <c r="J45" s="7">
        <f>+FY16Calculations!J45*'Tuition Calculations'!BH45*(1+'Select Headcount Changes'!V50)</f>
        <v>109452.28588658366</v>
      </c>
      <c r="K45" s="7">
        <f>+FY16Calculations!K45*'Tuition Calculations'!BN45*(1+'Select Headcount Changes'!V50)</f>
        <v>109452.28588658366</v>
      </c>
      <c r="L45" s="7">
        <f t="shared" si="3"/>
        <v>4378.0914354633469</v>
      </c>
      <c r="M45" s="7">
        <f>+FY16Calculations!M45*'Tuition Calculations'!BH45*(1+'Select Headcount Changes'!V50)</f>
        <v>0</v>
      </c>
      <c r="N45" s="7">
        <f>+FY16Calculations!N45*'Tuition Calculations'!BN45*(1+'Select Headcount Changes'!V50)</f>
        <v>0</v>
      </c>
      <c r="O45" s="7">
        <f>+FY16Calculations!O45*'Tuition Calculations'!BT45*(1+'Select Headcount Changes'!V50)</f>
        <v>0</v>
      </c>
      <c r="P45" s="7">
        <f t="shared" si="4"/>
        <v>0</v>
      </c>
      <c r="Q45" s="7">
        <f t="shared" si="5"/>
        <v>5253.7097225560165</v>
      </c>
      <c r="R45" s="7">
        <f t="shared" si="6"/>
        <v>99820.484728564305</v>
      </c>
      <c r="T45" s="5">
        <v>1</v>
      </c>
      <c r="U45" s="5">
        <v>0</v>
      </c>
      <c r="V45" s="5">
        <v>0</v>
      </c>
      <c r="W45" s="5">
        <f t="shared" si="7"/>
        <v>99820.484728564305</v>
      </c>
      <c r="X45" s="5">
        <f t="shared" si="7"/>
        <v>0</v>
      </c>
      <c r="Y45" s="5">
        <f t="shared" si="7"/>
        <v>0</v>
      </c>
      <c r="Z45" s="7">
        <f>+FY16Calculations!Z45*'Tuition Calculations'!BZ45*(1+'Select Headcount Changes'!V50)</f>
        <v>3348.9623463687144</v>
      </c>
      <c r="AA45" s="7">
        <f>+FY16Calculations!AA45*'Tuition Calculations'!CF45*(1+'Select Headcount Changes'!V50)</f>
        <v>4015.3906202368139</v>
      </c>
      <c r="AB45" s="7">
        <f t="shared" si="8"/>
        <v>160.61562480947256</v>
      </c>
      <c r="AC45" s="7">
        <f>+FY16Calculations!AC45*'Tuition Calculations'!BZ45*(1+'Select Headcount Changes'!V50)</f>
        <v>6.4246249923789023</v>
      </c>
      <c r="AD45" s="7">
        <f>+FY16Calculations!AD45*'Tuition Calculations'!CF45*(1+'Select Headcount Changes'!V50)</f>
        <v>0</v>
      </c>
      <c r="AE45" s="7">
        <f>+FY16Calculations!AE45*'Tuition Calculations'!CL45*(1+'Select Headcount Changes'!V50)</f>
        <v>0</v>
      </c>
      <c r="AF45" s="7">
        <f t="shared" si="9"/>
        <v>6.4246249923789023</v>
      </c>
      <c r="AG45" s="7">
        <f t="shared" si="10"/>
        <v>159.09610482834316</v>
      </c>
      <c r="AH45" s="7">
        <f t="shared" si="11"/>
        <v>3022.8259917385199</v>
      </c>
      <c r="AJ45" s="5">
        <v>1</v>
      </c>
      <c r="AK45" s="5">
        <v>0</v>
      </c>
      <c r="AL45" s="5">
        <v>0</v>
      </c>
      <c r="AM45" s="10">
        <f t="shared" si="12"/>
        <v>3022.8259917385199</v>
      </c>
      <c r="AN45" s="10">
        <f t="shared" si="12"/>
        <v>0</v>
      </c>
      <c r="AO45" s="10">
        <f t="shared" si="12"/>
        <v>0</v>
      </c>
      <c r="AP45" s="38">
        <f t="shared" si="13"/>
        <v>3022.8259917385199</v>
      </c>
    </row>
    <row r="46" spans="1:42" ht="18" customHeight="1" x14ac:dyDescent="0.25">
      <c r="A46" s="2" t="s">
        <v>9</v>
      </c>
      <c r="B46" s="2" t="s">
        <v>10</v>
      </c>
      <c r="C46" s="2" t="s">
        <v>74</v>
      </c>
      <c r="D46" s="2" t="s">
        <v>41</v>
      </c>
      <c r="E46" s="2" t="s">
        <v>75</v>
      </c>
      <c r="F46" s="2" t="s">
        <v>76</v>
      </c>
      <c r="G46" s="2" t="s">
        <v>77</v>
      </c>
      <c r="H46" s="2" t="s">
        <v>15</v>
      </c>
      <c r="I46" s="2" t="s">
        <v>16</v>
      </c>
      <c r="J46" s="7">
        <f>+FY16Calculations!J46*'Tuition Calculations'!BH46*(1+'Select Headcount Changes'!V51)</f>
        <v>1498098</v>
      </c>
      <c r="K46" s="7">
        <f>+FY16Calculations!K46*'Tuition Calculations'!BN46*(1+'Select Headcount Changes'!V51)</f>
        <v>773303.99999999988</v>
      </c>
      <c r="L46" s="7">
        <f t="shared" si="3"/>
        <v>30932.159999999996</v>
      </c>
      <c r="M46" s="7">
        <f>+FY16Calculations!M46*'Tuition Calculations'!BH46*(1+'Select Headcount Changes'!V51)</f>
        <v>100903.37359625395</v>
      </c>
      <c r="N46" s="7">
        <f>+FY16Calculations!N46*'Tuition Calculations'!BN46*(1+'Select Headcount Changes'!V51)</f>
        <v>0</v>
      </c>
      <c r="O46" s="7">
        <f>+FY16Calculations!O46*'Tuition Calculations'!BT46*(1+'Select Headcount Changes'!V51)</f>
        <v>0</v>
      </c>
      <c r="P46" s="7">
        <f t="shared" si="4"/>
        <v>100903.37359625395</v>
      </c>
      <c r="Q46" s="7">
        <f t="shared" si="5"/>
        <v>68313.123320187311</v>
      </c>
      <c r="R46" s="7">
        <f t="shared" si="6"/>
        <v>1297949.3430835588</v>
      </c>
      <c r="T46" s="5">
        <v>1</v>
      </c>
      <c r="U46" s="5">
        <v>0</v>
      </c>
      <c r="V46" s="5">
        <v>0</v>
      </c>
      <c r="W46" s="5">
        <f t="shared" si="7"/>
        <v>1297949.3430835588</v>
      </c>
      <c r="X46" s="5">
        <f t="shared" si="7"/>
        <v>0</v>
      </c>
      <c r="Y46" s="5">
        <f t="shared" si="7"/>
        <v>0</v>
      </c>
      <c r="Z46" s="7">
        <f>+FY16Calculations!Z46*'Tuition Calculations'!BZ46*(1+'Select Headcount Changes'!V51)</f>
        <v>54348</v>
      </c>
      <c r="AA46" s="7">
        <f>+FY16Calculations!AA46*'Tuition Calculations'!CF46*(1+'Select Headcount Changes'!V51)</f>
        <v>25104.099477948879</v>
      </c>
      <c r="AB46" s="7">
        <f t="shared" si="8"/>
        <v>1004.1639791179551</v>
      </c>
      <c r="AC46" s="7">
        <f>+FY16Calculations!AC46*'Tuition Calculations'!BZ46*(1+'Select Headcount Changes'!V51)</f>
        <v>40.166559164718223</v>
      </c>
      <c r="AD46" s="7">
        <f>+FY16Calculations!AD46*'Tuition Calculations'!CF46*(1+'Select Headcount Changes'!V51)</f>
        <v>0</v>
      </c>
      <c r="AE46" s="7">
        <f>+FY16Calculations!AE46*'Tuition Calculations'!CL46*(1+'Select Headcount Changes'!V51)</f>
        <v>0</v>
      </c>
      <c r="AF46" s="7">
        <f t="shared" si="9"/>
        <v>40.166559164718223</v>
      </c>
      <c r="AG46" s="7">
        <f t="shared" si="10"/>
        <v>2665.1834730858664</v>
      </c>
      <c r="AH46" s="7">
        <f t="shared" si="11"/>
        <v>50638.485988631459</v>
      </c>
      <c r="AJ46" s="5">
        <v>1</v>
      </c>
      <c r="AK46" s="5">
        <v>0</v>
      </c>
      <c r="AL46" s="5">
        <v>0</v>
      </c>
      <c r="AM46" s="10">
        <f t="shared" si="12"/>
        <v>50638.485988631459</v>
      </c>
      <c r="AN46" s="10">
        <f t="shared" si="12"/>
        <v>0</v>
      </c>
      <c r="AO46" s="10">
        <f t="shared" si="12"/>
        <v>0</v>
      </c>
      <c r="AP46" s="38">
        <f t="shared" si="13"/>
        <v>50638.485988631459</v>
      </c>
    </row>
    <row r="47" spans="1:42" ht="18" customHeight="1" x14ac:dyDescent="0.25">
      <c r="A47" s="2" t="s">
        <v>9</v>
      </c>
      <c r="B47" s="2" t="s">
        <v>10</v>
      </c>
      <c r="C47" s="2" t="s">
        <v>74</v>
      </c>
      <c r="D47" s="2" t="s">
        <v>41</v>
      </c>
      <c r="E47" s="2" t="s">
        <v>75</v>
      </c>
      <c r="F47" s="2" t="s">
        <v>74</v>
      </c>
      <c r="G47" s="2" t="s">
        <v>78</v>
      </c>
      <c r="H47" s="2" t="s">
        <v>13</v>
      </c>
      <c r="I47" s="2" t="s">
        <v>14</v>
      </c>
      <c r="J47" s="7">
        <f>+FY16Calculations!J47*'Tuition Calculations'!BH47*(1+'Select Headcount Changes'!V52)</f>
        <v>14027.488642231441</v>
      </c>
      <c r="K47" s="7">
        <f>+FY16Calculations!K47*'Tuition Calculations'!BN47*(1+'Select Headcount Changes'!V52)</f>
        <v>14027.488642231441</v>
      </c>
      <c r="L47" s="7">
        <f t="shared" si="3"/>
        <v>561.09954568925764</v>
      </c>
      <c r="M47" s="7">
        <f>+FY16Calculations!M47*'Tuition Calculations'!BH47*(1+'Select Headcount Changes'!V52)</f>
        <v>0</v>
      </c>
      <c r="N47" s="7">
        <f>+FY16Calculations!N47*'Tuition Calculations'!BN47*(1+'Select Headcount Changes'!V52)</f>
        <v>12274.666666666664</v>
      </c>
      <c r="O47" s="7">
        <f>+FY16Calculations!O47*'Tuition Calculations'!BT47*(1+'Select Headcount Changes'!V52)</f>
        <v>0</v>
      </c>
      <c r="P47" s="7">
        <f t="shared" si="4"/>
        <v>12274.666666666664</v>
      </c>
      <c r="Q47" s="7">
        <f t="shared" si="5"/>
        <v>59.586121493775956</v>
      </c>
      <c r="R47" s="7">
        <f t="shared" si="6"/>
        <v>1132.1363083817432</v>
      </c>
      <c r="T47" s="5">
        <v>1</v>
      </c>
      <c r="U47" s="5">
        <v>0</v>
      </c>
      <c r="V47" s="5">
        <v>0</v>
      </c>
      <c r="W47" s="5">
        <f t="shared" si="7"/>
        <v>1132.1363083817432</v>
      </c>
      <c r="X47" s="5">
        <f t="shared" si="7"/>
        <v>0</v>
      </c>
      <c r="Y47" s="5">
        <f t="shared" si="7"/>
        <v>0</v>
      </c>
      <c r="Z47" s="7">
        <f>+FY16Calculations!Z47*'Tuition Calculations'!BZ47*(1+'Select Headcount Changes'!V52)</f>
        <v>433.49959031657352</v>
      </c>
      <c r="AA47" s="7">
        <f>+FY16Calculations!AA47*'Tuition Calculations'!CF47*(1+'Select Headcount Changes'!V52)</f>
        <v>433.13669748110749</v>
      </c>
      <c r="AB47" s="7">
        <f t="shared" si="8"/>
        <v>17.325467899244298</v>
      </c>
      <c r="AC47" s="7">
        <f>+FY16Calculations!AC47*'Tuition Calculations'!BZ47*(1+'Select Headcount Changes'!V52)</f>
        <v>0.69301871596977205</v>
      </c>
      <c r="AD47" s="7">
        <f>+FY16Calculations!AD47*'Tuition Calculations'!CF47*(1+'Select Headcount Changes'!V52)</f>
        <v>0</v>
      </c>
      <c r="AE47" s="7">
        <f>+FY16Calculations!AE47*'Tuition Calculations'!CL47*(1+'Select Headcount Changes'!V52)</f>
        <v>0</v>
      </c>
      <c r="AF47" s="7">
        <f t="shared" si="9"/>
        <v>0.69301871596977205</v>
      </c>
      <c r="AG47" s="7">
        <f t="shared" si="10"/>
        <v>20.774055185067972</v>
      </c>
      <c r="AH47" s="7">
        <f t="shared" si="11"/>
        <v>394.70704851629142</v>
      </c>
      <c r="AJ47" s="5">
        <v>1</v>
      </c>
      <c r="AK47" s="5">
        <v>0</v>
      </c>
      <c r="AL47" s="5">
        <v>0</v>
      </c>
      <c r="AM47" s="10">
        <f t="shared" si="12"/>
        <v>394.70704851629142</v>
      </c>
      <c r="AN47" s="10">
        <f t="shared" si="12"/>
        <v>0</v>
      </c>
      <c r="AO47" s="10">
        <f t="shared" si="12"/>
        <v>0</v>
      </c>
      <c r="AP47" s="38">
        <f t="shared" si="13"/>
        <v>394.70704851629142</v>
      </c>
    </row>
    <row r="48" spans="1:42" ht="18" customHeight="1" x14ac:dyDescent="0.25">
      <c r="A48" s="2" t="s">
        <v>9</v>
      </c>
      <c r="B48" s="2" t="s">
        <v>10</v>
      </c>
      <c r="C48" s="2" t="s">
        <v>74</v>
      </c>
      <c r="D48" s="2" t="s">
        <v>41</v>
      </c>
      <c r="E48" s="2" t="s">
        <v>75</v>
      </c>
      <c r="F48" s="2" t="s">
        <v>74</v>
      </c>
      <c r="G48" s="2" t="s">
        <v>78</v>
      </c>
      <c r="H48" s="2" t="s">
        <v>15</v>
      </c>
      <c r="I48" s="2" t="s">
        <v>16</v>
      </c>
      <c r="J48" s="7">
        <f>+FY16Calculations!J48*'Tuition Calculations'!BH48*(1+'Select Headcount Changes'!V53)</f>
        <v>584293.65559190954</v>
      </c>
      <c r="K48" s="7">
        <f>+FY16Calculations!K48*'Tuition Calculations'!BN48*(1+'Select Headcount Changes'!V53)</f>
        <v>301592.48602581833</v>
      </c>
      <c r="L48" s="7">
        <f t="shared" si="3"/>
        <v>12063.699441032733</v>
      </c>
      <c r="M48" s="7">
        <f>+FY16Calculations!M48*'Tuition Calculations'!BH48*(1+'Select Headcount Changes'!V53)</f>
        <v>15445.461236228301</v>
      </c>
      <c r="N48" s="7">
        <f>+FY16Calculations!N48*'Tuition Calculations'!BN48*(1+'Select Headcount Changes'!V53)</f>
        <v>6137.3333333333321</v>
      </c>
      <c r="O48" s="7">
        <f>+FY16Calculations!O48*'Tuition Calculations'!BT48*(1+'Select Headcount Changes'!V53)</f>
        <v>28761.313068600935</v>
      </c>
      <c r="P48" s="7">
        <f t="shared" si="4"/>
        <v>50344.107638162568</v>
      </c>
      <c r="Q48" s="7">
        <f t="shared" si="5"/>
        <v>26094.292425635715</v>
      </c>
      <c r="R48" s="7">
        <f t="shared" si="6"/>
        <v>495791.55608707853</v>
      </c>
      <c r="T48" s="5">
        <v>1</v>
      </c>
      <c r="U48" s="5">
        <v>0</v>
      </c>
      <c r="V48" s="5">
        <v>0</v>
      </c>
      <c r="W48" s="5">
        <f t="shared" si="7"/>
        <v>495791.55608707853</v>
      </c>
      <c r="X48" s="5">
        <f t="shared" si="7"/>
        <v>0</v>
      </c>
      <c r="Y48" s="5">
        <f t="shared" si="7"/>
        <v>0</v>
      </c>
      <c r="Z48" s="7">
        <f>+FY16Calculations!Z48*'Tuition Calculations'!BZ48*(1+'Select Headcount Changes'!V53)</f>
        <v>21197.651977030353</v>
      </c>
      <c r="AA48" s="7">
        <f>+FY16Calculations!AA48*'Tuition Calculations'!CF48*(1+'Select Headcount Changes'!V53)</f>
        <v>9324.4540105216456</v>
      </c>
      <c r="AB48" s="7">
        <f t="shared" si="8"/>
        <v>372.97816042086583</v>
      </c>
      <c r="AC48" s="7">
        <f>+FY16Calculations!AC48*'Tuition Calculations'!BZ48*(1+'Select Headcount Changes'!V53)</f>
        <v>14.919126416834636</v>
      </c>
      <c r="AD48" s="7">
        <f>+FY16Calculations!AD48*'Tuition Calculations'!CF48*(1+'Select Headcount Changes'!V53)</f>
        <v>0</v>
      </c>
      <c r="AE48" s="7">
        <f>+FY16Calculations!AE48*'Tuition Calculations'!CL48*(1+'Select Headcount Changes'!V53)</f>
        <v>1205.447076466397</v>
      </c>
      <c r="AF48" s="7">
        <f t="shared" si="9"/>
        <v>1220.3662028832316</v>
      </c>
      <c r="AG48" s="7">
        <f t="shared" si="10"/>
        <v>980.21538068631276</v>
      </c>
      <c r="AH48" s="7">
        <f t="shared" si="11"/>
        <v>18624.092233039941</v>
      </c>
      <c r="AJ48" s="5">
        <v>1</v>
      </c>
      <c r="AK48" s="5">
        <v>0</v>
      </c>
      <c r="AL48" s="5">
        <v>0</v>
      </c>
      <c r="AM48" s="10">
        <f t="shared" si="12"/>
        <v>18624.092233039941</v>
      </c>
      <c r="AN48" s="10">
        <f t="shared" si="12"/>
        <v>0</v>
      </c>
      <c r="AO48" s="10">
        <f t="shared" si="12"/>
        <v>0</v>
      </c>
      <c r="AP48" s="38">
        <f t="shared" si="13"/>
        <v>18624.092233039941</v>
      </c>
    </row>
    <row r="49" spans="1:42" ht="18" customHeight="1" x14ac:dyDescent="0.25">
      <c r="A49" s="2" t="s">
        <v>9</v>
      </c>
      <c r="B49" s="2" t="s">
        <v>10</v>
      </c>
      <c r="C49" s="2" t="s">
        <v>79</v>
      </c>
      <c r="D49" s="2" t="s">
        <v>44</v>
      </c>
      <c r="E49" s="2" t="s">
        <v>80</v>
      </c>
      <c r="F49" s="2" t="s">
        <v>81</v>
      </c>
      <c r="G49" s="2" t="s">
        <v>82</v>
      </c>
      <c r="H49" s="2" t="s">
        <v>13</v>
      </c>
      <c r="I49" s="2" t="s">
        <v>14</v>
      </c>
      <c r="J49" s="7">
        <f>+FY16Calculations!J49*'Tuition Calculations'!BH49*(1+'Select Headcount Changes'!V54)</f>
        <v>1658570.7710673362</v>
      </c>
      <c r="K49" s="7">
        <f>+FY16Calculations!K49*'Tuition Calculations'!BN49*(1+'Select Headcount Changes'!V54)</f>
        <v>1658570.7710673362</v>
      </c>
      <c r="L49" s="7">
        <f t="shared" si="3"/>
        <v>66342.830842693453</v>
      </c>
      <c r="M49" s="7">
        <f>+FY16Calculations!M49*'Tuition Calculations'!BH49*(1+'Select Headcount Changes'!V54)</f>
        <v>0</v>
      </c>
      <c r="N49" s="7">
        <f>+FY16Calculations!N49*'Tuition Calculations'!BN49*(1+'Select Headcount Changes'!V54)</f>
        <v>61242.001429299096</v>
      </c>
      <c r="O49" s="7">
        <f>+FY16Calculations!O49*'Tuition Calculations'!BT49*(1+'Select Headcount Changes'!V54)</f>
        <v>0</v>
      </c>
      <c r="P49" s="7">
        <f t="shared" si="4"/>
        <v>61242.001429299096</v>
      </c>
      <c r="Q49" s="7">
        <f t="shared" si="5"/>
        <v>76549.296939767184</v>
      </c>
      <c r="R49" s="7">
        <f t="shared" si="6"/>
        <v>1454436.6418555765</v>
      </c>
      <c r="T49" s="5">
        <v>1</v>
      </c>
      <c r="U49" s="5">
        <v>0</v>
      </c>
      <c r="V49" s="5">
        <v>0</v>
      </c>
      <c r="W49" s="5">
        <f t="shared" si="7"/>
        <v>1454436.6418555765</v>
      </c>
      <c r="X49" s="5">
        <f t="shared" si="7"/>
        <v>0</v>
      </c>
      <c r="Y49" s="5">
        <f t="shared" si="7"/>
        <v>0</v>
      </c>
      <c r="Z49" s="7">
        <f>+FY16Calculations!Z49*'Tuition Calculations'!BZ49*(1+'Select Headcount Changes'!V54)</f>
        <v>51115.346858638746</v>
      </c>
      <c r="AA49" s="7">
        <f>+FY16Calculations!AA49*'Tuition Calculations'!CF49*(1+'Select Headcount Changes'!V54)</f>
        <v>51071.689493662096</v>
      </c>
      <c r="AB49" s="7">
        <f t="shared" si="8"/>
        <v>2042.8675797464839</v>
      </c>
      <c r="AC49" s="7">
        <f>+FY16Calculations!AC49*'Tuition Calculations'!BZ49*(1+'Select Headcount Changes'!V54)</f>
        <v>81.71470318985935</v>
      </c>
      <c r="AD49" s="7">
        <f>+FY16Calculations!AD49*'Tuition Calculations'!CF49*(1+'Select Headcount Changes'!V54)</f>
        <v>273.13287656727476</v>
      </c>
      <c r="AE49" s="7">
        <f>+FY16Calculations!AE49*'Tuition Calculations'!CL49*(1+'Select Headcount Changes'!V54)</f>
        <v>0</v>
      </c>
      <c r="AF49" s="7">
        <f t="shared" si="9"/>
        <v>354.8475797571341</v>
      </c>
      <c r="AG49" s="7">
        <f t="shared" si="10"/>
        <v>2435.8815849567563</v>
      </c>
      <c r="AH49" s="7">
        <f t="shared" si="11"/>
        <v>46281.750114178372</v>
      </c>
      <c r="AJ49" s="5">
        <v>1</v>
      </c>
      <c r="AK49" s="5">
        <v>0</v>
      </c>
      <c r="AL49" s="5">
        <v>0</v>
      </c>
      <c r="AM49" s="10">
        <f t="shared" si="12"/>
        <v>46281.750114178372</v>
      </c>
      <c r="AN49" s="10">
        <f t="shared" si="12"/>
        <v>0</v>
      </c>
      <c r="AO49" s="10">
        <f t="shared" si="12"/>
        <v>0</v>
      </c>
      <c r="AP49" s="38">
        <f t="shared" si="13"/>
        <v>46281.750114178372</v>
      </c>
    </row>
    <row r="50" spans="1:42" ht="18" customHeight="1" x14ac:dyDescent="0.25">
      <c r="A50" s="2" t="s">
        <v>9</v>
      </c>
      <c r="B50" s="2" t="s">
        <v>10</v>
      </c>
      <c r="C50" s="2" t="s">
        <v>79</v>
      </c>
      <c r="D50" s="2" t="s">
        <v>44</v>
      </c>
      <c r="E50" s="2" t="s">
        <v>80</v>
      </c>
      <c r="F50" s="2" t="s">
        <v>81</v>
      </c>
      <c r="G50" s="2" t="s">
        <v>82</v>
      </c>
      <c r="H50" s="2" t="s">
        <v>15</v>
      </c>
      <c r="I50" s="2" t="s">
        <v>16</v>
      </c>
      <c r="J50" s="7">
        <f>+FY16Calculations!J50*'Tuition Calculations'!BH50*(1+'Select Headcount Changes'!V55)</f>
        <v>314956.40486685821</v>
      </c>
      <c r="K50" s="7">
        <f>+FY16Calculations!K50*'Tuition Calculations'!BN50*(1+'Select Headcount Changes'!V55)</f>
        <v>175988.71401789694</v>
      </c>
      <c r="L50" s="7">
        <f t="shared" si="3"/>
        <v>7039.548560715878</v>
      </c>
      <c r="M50" s="7">
        <f>+FY16Calculations!M50*'Tuition Calculations'!BH50*(1+'Select Headcount Changes'!V55)</f>
        <v>0</v>
      </c>
      <c r="N50" s="7">
        <f>+FY16Calculations!N50*'Tuition Calculations'!BN50*(1+'Select Headcount Changes'!V55)</f>
        <v>0</v>
      </c>
      <c r="O50" s="7">
        <f>+FY16Calculations!O50*'Tuition Calculations'!BT50*(1+'Select Headcount Changes'!V55)</f>
        <v>45853.693646060878</v>
      </c>
      <c r="P50" s="7">
        <f t="shared" si="4"/>
        <v>45853.693646060878</v>
      </c>
      <c r="Q50" s="7">
        <f t="shared" si="5"/>
        <v>13103.158133004074</v>
      </c>
      <c r="R50" s="7">
        <f t="shared" si="6"/>
        <v>248960.0045270774</v>
      </c>
      <c r="T50" s="5">
        <v>1</v>
      </c>
      <c r="U50" s="5">
        <v>0</v>
      </c>
      <c r="V50" s="5">
        <v>0</v>
      </c>
      <c r="W50" s="5">
        <f t="shared" si="7"/>
        <v>248960.0045270774</v>
      </c>
      <c r="X50" s="5">
        <f t="shared" si="7"/>
        <v>0</v>
      </c>
      <c r="Y50" s="5">
        <f t="shared" si="7"/>
        <v>0</v>
      </c>
      <c r="Z50" s="7">
        <f>+FY16Calculations!Z50*'Tuition Calculations'!BZ50*(1+'Select Headcount Changes'!V55)</f>
        <v>11340.735720524017</v>
      </c>
      <c r="AA50" s="7">
        <f>+FY16Calculations!AA50*'Tuition Calculations'!CF50*(1+'Select Headcount Changes'!V55)</f>
        <v>5401.3852353161647</v>
      </c>
      <c r="AB50" s="7">
        <f t="shared" si="8"/>
        <v>216.05540941264658</v>
      </c>
      <c r="AC50" s="7">
        <f>+FY16Calculations!AC50*'Tuition Calculations'!BZ50*(1+'Select Headcount Changes'!V55)</f>
        <v>8.6422163765058642</v>
      </c>
      <c r="AD50" s="7">
        <f>+FY16Calculations!AD50*'Tuition Calculations'!CF50*(1+'Select Headcount Changes'!V55)</f>
        <v>0</v>
      </c>
      <c r="AE50" s="7">
        <f>+FY16Calculations!AE50*'Tuition Calculations'!CL50*(1+'Select Headcount Changes'!V55)</f>
        <v>1934.9765572710821</v>
      </c>
      <c r="AF50" s="7">
        <f t="shared" si="9"/>
        <v>1943.6187736475879</v>
      </c>
      <c r="AG50" s="7">
        <f t="shared" si="10"/>
        <v>459.05307687318913</v>
      </c>
      <c r="AH50" s="7">
        <f t="shared" si="11"/>
        <v>8722.0084605905922</v>
      </c>
      <c r="AJ50" s="5">
        <v>1</v>
      </c>
      <c r="AK50" s="5">
        <v>0</v>
      </c>
      <c r="AL50" s="5">
        <v>0</v>
      </c>
      <c r="AM50" s="10">
        <f t="shared" si="12"/>
        <v>8722.0084605905922</v>
      </c>
      <c r="AN50" s="10">
        <f t="shared" si="12"/>
        <v>0</v>
      </c>
      <c r="AO50" s="10">
        <f t="shared" si="12"/>
        <v>0</v>
      </c>
      <c r="AP50" s="38">
        <f t="shared" si="13"/>
        <v>8722.0084605905922</v>
      </c>
    </row>
    <row r="51" spans="1:42" ht="18" customHeight="1" x14ac:dyDescent="0.25">
      <c r="A51" s="2" t="s">
        <v>9</v>
      </c>
      <c r="B51" s="2" t="s">
        <v>10</v>
      </c>
      <c r="C51" s="2" t="s">
        <v>84</v>
      </c>
      <c r="D51" s="2" t="s">
        <v>83</v>
      </c>
      <c r="E51" s="2" t="s">
        <v>85</v>
      </c>
      <c r="F51" s="2" t="s">
        <v>57</v>
      </c>
      <c r="G51" s="2" t="s">
        <v>86</v>
      </c>
      <c r="H51" s="2" t="s">
        <v>13</v>
      </c>
      <c r="I51" s="2" t="s">
        <v>14</v>
      </c>
      <c r="J51" s="7">
        <f>+FY16Calculations!J51*'Tuition Calculations'!BH51*(1+'Select Headcount Changes'!V56)</f>
        <v>7240340.106118829</v>
      </c>
      <c r="K51" s="7">
        <f>+FY16Calculations!K51*'Tuition Calculations'!BN51*(1+'Select Headcount Changes'!V56)</f>
        <v>7240340.106118829</v>
      </c>
      <c r="L51" s="7">
        <f t="shared" si="3"/>
        <v>289613.60424475319</v>
      </c>
      <c r="M51" s="7">
        <f>+FY16Calculations!M51*'Tuition Calculations'!BH51*(1+'Select Headcount Changes'!V56)</f>
        <v>783134.76924567181</v>
      </c>
      <c r="N51" s="7">
        <f>+FY16Calculations!N51*'Tuition Calculations'!BN51*(1+'Select Headcount Changes'!V56)</f>
        <v>8565.9446522223043</v>
      </c>
      <c r="O51" s="7">
        <f>+FY16Calculations!O51*'Tuition Calculations'!BT51*(1+'Select Headcount Changes'!V56)</f>
        <v>0</v>
      </c>
      <c r="P51" s="7">
        <f t="shared" si="4"/>
        <v>791700.71389789414</v>
      </c>
      <c r="Q51" s="7">
        <f t="shared" si="5"/>
        <v>307951.28939880914</v>
      </c>
      <c r="R51" s="7">
        <f t="shared" si="6"/>
        <v>5851074.4985773731</v>
      </c>
      <c r="T51" s="5">
        <v>1</v>
      </c>
      <c r="U51" s="5">
        <v>0</v>
      </c>
      <c r="V51" s="5">
        <v>0</v>
      </c>
      <c r="W51" s="5">
        <f t="shared" si="7"/>
        <v>5851074.4985773731</v>
      </c>
      <c r="X51" s="5">
        <f t="shared" si="7"/>
        <v>0</v>
      </c>
      <c r="Y51" s="5">
        <f t="shared" si="7"/>
        <v>0</v>
      </c>
      <c r="Z51" s="7">
        <f>+FY16Calculations!Z51*'Tuition Calculations'!BZ51*(1+'Select Headcount Changes'!V56)</f>
        <v>199874.86901886793</v>
      </c>
      <c r="AA51" s="7">
        <f>+FY16Calculations!AA51*'Tuition Calculations'!CF51*(1+'Select Headcount Changes'!V56)</f>
        <v>194017.73</v>
      </c>
      <c r="AB51" s="7">
        <f t="shared" si="8"/>
        <v>7760.7092000000002</v>
      </c>
      <c r="AC51" s="7">
        <f>+FY16Calculations!AC51*'Tuition Calculations'!BZ51*(1+'Select Headcount Changes'!V56)</f>
        <v>310.42836800000003</v>
      </c>
      <c r="AD51" s="7">
        <f>+FY16Calculations!AD51*'Tuition Calculations'!CF51*(1+'Select Headcount Changes'!V56)</f>
        <v>211.430943556778</v>
      </c>
      <c r="AE51" s="7">
        <f>+FY16Calculations!AE51*'Tuition Calculations'!CL51*(1+'Select Headcount Changes'!V56)</f>
        <v>0</v>
      </c>
      <c r="AF51" s="7">
        <f t="shared" si="9"/>
        <v>521.85931155677804</v>
      </c>
      <c r="AG51" s="7">
        <f t="shared" si="10"/>
        <v>9579.6150253655578</v>
      </c>
      <c r="AH51" s="7">
        <f t="shared" si="11"/>
        <v>182012.68548194561</v>
      </c>
      <c r="AJ51" s="5">
        <v>1</v>
      </c>
      <c r="AK51" s="5">
        <v>0</v>
      </c>
      <c r="AL51" s="5">
        <v>0</v>
      </c>
      <c r="AM51" s="10">
        <f t="shared" si="12"/>
        <v>182012.68548194561</v>
      </c>
      <c r="AN51" s="10">
        <f t="shared" si="12"/>
        <v>0</v>
      </c>
      <c r="AO51" s="10">
        <f t="shared" si="12"/>
        <v>0</v>
      </c>
      <c r="AP51" s="38">
        <f t="shared" si="13"/>
        <v>182012.68548194561</v>
      </c>
    </row>
    <row r="52" spans="1:42" ht="18" customHeight="1" x14ac:dyDescent="0.25">
      <c r="A52" s="2" t="s">
        <v>9</v>
      </c>
      <c r="B52" s="2" t="s">
        <v>10</v>
      </c>
      <c r="C52" s="2" t="s">
        <v>84</v>
      </c>
      <c r="D52" s="2" t="s">
        <v>83</v>
      </c>
      <c r="E52" s="2" t="s">
        <v>85</v>
      </c>
      <c r="F52" s="2" t="s">
        <v>57</v>
      </c>
      <c r="G52" s="2" t="s">
        <v>86</v>
      </c>
      <c r="H52" s="2" t="s">
        <v>15</v>
      </c>
      <c r="I52" s="2" t="s">
        <v>16</v>
      </c>
      <c r="J52" s="7">
        <f>+FY16Calculations!J52*'Tuition Calculations'!BH52*(1+'Select Headcount Changes'!V57)</f>
        <v>6689265.907664448</v>
      </c>
      <c r="K52" s="7">
        <f>+FY16Calculations!K52*'Tuition Calculations'!BN52*(1+'Select Headcount Changes'!V57)</f>
        <v>3617487.0914999419</v>
      </c>
      <c r="L52" s="7">
        <f t="shared" si="3"/>
        <v>144699.48365999767</v>
      </c>
      <c r="M52" s="7">
        <f>+FY16Calculations!M52*'Tuition Calculations'!BH52*(1+'Select Headcount Changes'!V57)</f>
        <v>858320.08673423214</v>
      </c>
      <c r="N52" s="7">
        <f>+FY16Calculations!N52*'Tuition Calculations'!BN52*(1+'Select Headcount Changes'!V57)</f>
        <v>8824</v>
      </c>
      <c r="O52" s="7">
        <f>+FY16Calculations!O52*'Tuition Calculations'!BT52*(1+'Select Headcount Changes'!V57)</f>
        <v>1270526.1932089957</v>
      </c>
      <c r="P52" s="7">
        <f t="shared" si="4"/>
        <v>2137670.2799432278</v>
      </c>
      <c r="Q52" s="7">
        <f t="shared" si="5"/>
        <v>220344.80720306115</v>
      </c>
      <c r="R52" s="7">
        <f t="shared" si="6"/>
        <v>4186551.3368581617</v>
      </c>
      <c r="T52" s="5">
        <v>1</v>
      </c>
      <c r="U52" s="5">
        <v>0</v>
      </c>
      <c r="V52" s="5">
        <v>0</v>
      </c>
      <c r="W52" s="5">
        <f t="shared" si="7"/>
        <v>4186551.3368581617</v>
      </c>
      <c r="X52" s="5">
        <f t="shared" si="7"/>
        <v>0</v>
      </c>
      <c r="Y52" s="5">
        <f t="shared" si="7"/>
        <v>0</v>
      </c>
      <c r="Z52" s="7">
        <f>+FY16Calculations!Z52*'Tuition Calculations'!BZ52*(1+'Select Headcount Changes'!V57)</f>
        <v>212462.22969239697</v>
      </c>
      <c r="AA52" s="7">
        <f>+FY16Calculations!AA52*'Tuition Calculations'!CF52*(1+'Select Headcount Changes'!V57)</f>
        <v>95210.67</v>
      </c>
      <c r="AB52" s="7">
        <f t="shared" si="8"/>
        <v>3808.4268000000002</v>
      </c>
      <c r="AC52" s="7">
        <f>+FY16Calculations!AC52*'Tuition Calculations'!BZ52*(1+'Select Headcount Changes'!V57)</f>
        <v>152.33707200000001</v>
      </c>
      <c r="AD52" s="7">
        <f>+FY16Calculations!AD52*'Tuition Calculations'!CF52*(1+'Select Headcount Changes'!V57)</f>
        <v>0</v>
      </c>
      <c r="AE52" s="7">
        <f>+FY16Calculations!AE52*'Tuition Calculations'!CL52*(1+'Select Headcount Changes'!V57)</f>
        <v>48691.618721858402</v>
      </c>
      <c r="AF52" s="7">
        <f t="shared" si="9"/>
        <v>48843.955793858404</v>
      </c>
      <c r="AG52" s="7">
        <f t="shared" si="10"/>
        <v>7990.4923549269297</v>
      </c>
      <c r="AH52" s="7">
        <f t="shared" si="11"/>
        <v>151819.35474361165</v>
      </c>
      <c r="AJ52" s="5">
        <v>1</v>
      </c>
      <c r="AK52" s="5">
        <v>0</v>
      </c>
      <c r="AL52" s="5">
        <v>0</v>
      </c>
      <c r="AM52" s="10">
        <f t="shared" si="12"/>
        <v>151819.35474361165</v>
      </c>
      <c r="AN52" s="10">
        <f t="shared" si="12"/>
        <v>0</v>
      </c>
      <c r="AO52" s="10">
        <f t="shared" si="12"/>
        <v>0</v>
      </c>
      <c r="AP52" s="38">
        <f t="shared" si="13"/>
        <v>151819.35474361165</v>
      </c>
    </row>
    <row r="53" spans="1:42" ht="18" customHeight="1" x14ac:dyDescent="0.25">
      <c r="A53" s="2" t="s">
        <v>9</v>
      </c>
      <c r="B53" s="2" t="s">
        <v>10</v>
      </c>
      <c r="C53" s="2" t="s">
        <v>87</v>
      </c>
      <c r="D53" s="2" t="s">
        <v>52</v>
      </c>
      <c r="E53" s="2" t="s">
        <v>88</v>
      </c>
      <c r="F53" s="2" t="s">
        <v>38</v>
      </c>
      <c r="G53" s="2" t="s">
        <v>89</v>
      </c>
      <c r="H53" s="2" t="s">
        <v>13</v>
      </c>
      <c r="I53" s="2" t="s">
        <v>14</v>
      </c>
      <c r="J53" s="7">
        <f>+FY16Calculations!J53*'Tuition Calculations'!BH53*(1+'Select Headcount Changes'!V58)</f>
        <v>13147467.064421451</v>
      </c>
      <c r="K53" s="7">
        <f>+FY16Calculations!K53*'Tuition Calculations'!BN53*(1+'Select Headcount Changes'!V58)</f>
        <v>13147467.064421451</v>
      </c>
      <c r="L53" s="7">
        <f t="shared" si="3"/>
        <v>525898.68257685809</v>
      </c>
      <c r="M53" s="7">
        <f>+FY16Calculations!M53*'Tuition Calculations'!BH53*(1+'Select Headcount Changes'!V58)</f>
        <v>0</v>
      </c>
      <c r="N53" s="7">
        <f>+FY16Calculations!N53*'Tuition Calculations'!BN53*(1+'Select Headcount Changes'!V58)</f>
        <v>50501.950860533085</v>
      </c>
      <c r="O53" s="7">
        <f>+FY16Calculations!O53*'Tuition Calculations'!BT53*(1+'Select Headcount Changes'!V58)</f>
        <v>0</v>
      </c>
      <c r="P53" s="7">
        <f t="shared" si="4"/>
        <v>50501.950860533085</v>
      </c>
      <c r="Q53" s="7">
        <f t="shared" si="5"/>
        <v>628553.32154920301</v>
      </c>
      <c r="R53" s="7">
        <f t="shared" si="6"/>
        <v>11942513.109434856</v>
      </c>
      <c r="T53" s="5">
        <v>1</v>
      </c>
      <c r="U53" s="5">
        <v>0</v>
      </c>
      <c r="V53" s="5">
        <v>0</v>
      </c>
      <c r="W53" s="5">
        <f t="shared" si="7"/>
        <v>11942513.109434856</v>
      </c>
      <c r="X53" s="5">
        <f t="shared" si="7"/>
        <v>0</v>
      </c>
      <c r="Y53" s="5">
        <f t="shared" si="7"/>
        <v>0</v>
      </c>
      <c r="Z53" s="7">
        <f>+FY16Calculations!Z53*'Tuition Calculations'!BZ53*(1+'Select Headcount Changes'!V58)</f>
        <v>691812.95933205087</v>
      </c>
      <c r="AA53" s="7">
        <f>+FY16Calculations!AA53*'Tuition Calculations'!CF53*(1+'Select Headcount Changes'!V58)</f>
        <v>671960.56000000203</v>
      </c>
      <c r="AB53" s="7">
        <f t="shared" si="8"/>
        <v>26878.422400000083</v>
      </c>
      <c r="AC53" s="7">
        <f>+FY16Calculations!AC53*'Tuition Calculations'!BZ53*(1+'Select Headcount Changes'!V58)</f>
        <v>1075.1368960000032</v>
      </c>
      <c r="AD53" s="7">
        <f>+FY16Calculations!AD53*'Tuition Calculations'!CF53*(1+'Select Headcount Changes'!V58)</f>
        <v>2581.13031001935</v>
      </c>
      <c r="AE53" s="7">
        <f>+FY16Calculations!AE53*'Tuition Calculations'!CL53*(1+'Select Headcount Changes'!V58)</f>
        <v>0</v>
      </c>
      <c r="AF53" s="7">
        <f t="shared" si="9"/>
        <v>3656.2672060193531</v>
      </c>
      <c r="AG53" s="7">
        <f t="shared" si="10"/>
        <v>33063.913486301572</v>
      </c>
      <c r="AH53" s="7">
        <f t="shared" si="11"/>
        <v>628214.35623972991</v>
      </c>
      <c r="AJ53" s="5">
        <v>1</v>
      </c>
      <c r="AK53" s="5">
        <v>0</v>
      </c>
      <c r="AL53" s="5">
        <v>0</v>
      </c>
      <c r="AM53" s="10">
        <f t="shared" si="12"/>
        <v>628214.35623972991</v>
      </c>
      <c r="AN53" s="10">
        <f t="shared" si="12"/>
        <v>0</v>
      </c>
      <c r="AO53" s="10">
        <f t="shared" si="12"/>
        <v>0</v>
      </c>
      <c r="AP53" s="38">
        <f t="shared" si="13"/>
        <v>628214.35623972991</v>
      </c>
    </row>
    <row r="54" spans="1:42" ht="18" customHeight="1" x14ac:dyDescent="0.25">
      <c r="A54" s="2" t="s">
        <v>9</v>
      </c>
      <c r="B54" s="2" t="s">
        <v>10</v>
      </c>
      <c r="C54" s="2" t="s">
        <v>87</v>
      </c>
      <c r="D54" s="2" t="s">
        <v>52</v>
      </c>
      <c r="E54" s="2" t="s">
        <v>88</v>
      </c>
      <c r="F54" s="2" t="s">
        <v>38</v>
      </c>
      <c r="G54" s="2" t="s">
        <v>89</v>
      </c>
      <c r="H54" s="2" t="s">
        <v>15</v>
      </c>
      <c r="I54" s="2" t="s">
        <v>16</v>
      </c>
      <c r="J54" s="7">
        <f>+FY16Calculations!J54*'Tuition Calculations'!BH54*(1+'Select Headcount Changes'!V59)</f>
        <v>16685893.851210708</v>
      </c>
      <c r="K54" s="7">
        <f>+FY16Calculations!K54*'Tuition Calculations'!BN54*(1+'Select Headcount Changes'!V59)</f>
        <v>8462920.4302373603</v>
      </c>
      <c r="L54" s="7">
        <f t="shared" si="3"/>
        <v>338516.81720949442</v>
      </c>
      <c r="M54" s="7">
        <f>+FY16Calculations!M54*'Tuition Calculations'!BH54*(1+'Select Headcount Changes'!V59)</f>
        <v>0</v>
      </c>
      <c r="N54" s="7">
        <f>+FY16Calculations!N54*'Tuition Calculations'!BN54*(1+'Select Headcount Changes'!V59)</f>
        <v>30737.951298373264</v>
      </c>
      <c r="O54" s="7">
        <f>+FY16Calculations!O54*'Tuition Calculations'!BT54*(1+'Select Headcount Changes'!V59)</f>
        <v>8084071.1129614851</v>
      </c>
      <c r="P54" s="7">
        <f t="shared" si="4"/>
        <v>8114809.0642598579</v>
      </c>
      <c r="Q54" s="7">
        <f t="shared" si="5"/>
        <v>411628.39848706778</v>
      </c>
      <c r="R54" s="7">
        <f t="shared" si="6"/>
        <v>7820939.5712542869</v>
      </c>
      <c r="T54" s="5">
        <v>1</v>
      </c>
      <c r="U54" s="5">
        <v>0</v>
      </c>
      <c r="V54" s="5">
        <v>0</v>
      </c>
      <c r="W54" s="5">
        <f t="shared" si="7"/>
        <v>7820939.5712542869</v>
      </c>
      <c r="X54" s="5">
        <f t="shared" si="7"/>
        <v>0</v>
      </c>
      <c r="Y54" s="5">
        <f t="shared" si="7"/>
        <v>0</v>
      </c>
      <c r="Z54" s="7">
        <f>+FY16Calculations!Z54*'Tuition Calculations'!BZ54*(1+'Select Headcount Changes'!V59)</f>
        <v>516155.9429711742</v>
      </c>
      <c r="AA54" s="7">
        <f>+FY16Calculations!AA54*'Tuition Calculations'!CF54*(1+'Select Headcount Changes'!V59)</f>
        <v>432535.72000000102</v>
      </c>
      <c r="AB54" s="7">
        <f t="shared" si="8"/>
        <v>17301.428800000042</v>
      </c>
      <c r="AC54" s="7">
        <f>+FY16Calculations!AC54*'Tuition Calculations'!BZ54*(1+'Select Headcount Changes'!V59)</f>
        <v>692.05715200000168</v>
      </c>
      <c r="AD54" s="7">
        <f>+FY16Calculations!AD54*'Tuition Calculations'!CF54*(1+'Select Headcount Changes'!V59)</f>
        <v>1571.00151561079</v>
      </c>
      <c r="AE54" s="7">
        <f>+FY16Calculations!AE54*'Tuition Calculations'!CL54*(1+'Select Headcount Changes'!V59)</f>
        <v>67458.547921188496</v>
      </c>
      <c r="AF54" s="7">
        <f t="shared" si="9"/>
        <v>69721.606588799288</v>
      </c>
      <c r="AG54" s="7">
        <f t="shared" si="10"/>
        <v>21456.645379118745</v>
      </c>
      <c r="AH54" s="7">
        <f t="shared" si="11"/>
        <v>407676.26220325613</v>
      </c>
      <c r="AJ54" s="5">
        <v>1</v>
      </c>
      <c r="AK54" s="5">
        <v>0</v>
      </c>
      <c r="AL54" s="5">
        <v>0</v>
      </c>
      <c r="AM54" s="10">
        <f t="shared" si="12"/>
        <v>407676.26220325613</v>
      </c>
      <c r="AN54" s="10">
        <f t="shared" si="12"/>
        <v>0</v>
      </c>
      <c r="AO54" s="10">
        <f t="shared" si="12"/>
        <v>0</v>
      </c>
      <c r="AP54" s="38">
        <f t="shared" si="13"/>
        <v>407676.26220325613</v>
      </c>
    </row>
    <row r="55" spans="1:42" ht="18" customHeight="1" x14ac:dyDescent="0.25">
      <c r="A55" s="2" t="s">
        <v>9</v>
      </c>
      <c r="B55" s="2" t="s">
        <v>10</v>
      </c>
      <c r="C55" s="2" t="s">
        <v>90</v>
      </c>
      <c r="D55" s="2" t="s">
        <v>30</v>
      </c>
      <c r="E55" s="2" t="s">
        <v>91</v>
      </c>
      <c r="F55" s="2" t="s">
        <v>52</v>
      </c>
      <c r="G55" s="2" t="s">
        <v>93</v>
      </c>
      <c r="H55" s="2" t="s">
        <v>13</v>
      </c>
      <c r="I55" s="2" t="s">
        <v>14</v>
      </c>
      <c r="J55" s="7">
        <f>+FY16Calculations!J55*'Tuition Calculations'!BH55*(1+'Select Headcount Changes'!V60)</f>
        <v>1855886.6766522913</v>
      </c>
      <c r="K55" s="7">
        <f>+FY16Calculations!K55*'Tuition Calculations'!BN55*(1+'Select Headcount Changes'!V60)</f>
        <v>1855886.6766522913</v>
      </c>
      <c r="L55" s="7">
        <f t="shared" si="3"/>
        <v>74235.46706609166</v>
      </c>
      <c r="M55" s="7">
        <f>+FY16Calculations!M55*'Tuition Calculations'!BH55*(1+'Select Headcount Changes'!V60)</f>
        <v>0</v>
      </c>
      <c r="N55" s="7">
        <f>+FY16Calculations!N55*'Tuition Calculations'!BN55*(1+'Select Headcount Changes'!V60)</f>
        <v>0</v>
      </c>
      <c r="O55" s="7">
        <f>+FY16Calculations!O55*'Tuition Calculations'!BT55*(1+'Select Headcount Changes'!V60)</f>
        <v>0</v>
      </c>
      <c r="P55" s="7">
        <f t="shared" si="4"/>
        <v>0</v>
      </c>
      <c r="Q55" s="7">
        <f t="shared" si="5"/>
        <v>89082.560479309992</v>
      </c>
      <c r="R55" s="7">
        <f t="shared" si="6"/>
        <v>1692568.6491068895</v>
      </c>
      <c r="T55" s="5">
        <v>1</v>
      </c>
      <c r="U55" s="5">
        <v>0</v>
      </c>
      <c r="V55" s="5">
        <v>0</v>
      </c>
      <c r="W55" s="5">
        <f t="shared" si="7"/>
        <v>1692568.6491068895</v>
      </c>
      <c r="X55" s="5">
        <f t="shared" si="7"/>
        <v>0</v>
      </c>
      <c r="Y55" s="5">
        <f t="shared" si="7"/>
        <v>0</v>
      </c>
      <c r="Z55" s="7">
        <f>+FY16Calculations!Z55*'Tuition Calculations'!BZ55*(1+'Select Headcount Changes'!V60)</f>
        <v>97670.64563278007</v>
      </c>
      <c r="AA55" s="7">
        <f>+FY16Calculations!AA55*'Tuition Calculations'!CF55*(1+'Select Headcount Changes'!V60)</f>
        <v>94818.23</v>
      </c>
      <c r="AB55" s="7">
        <f t="shared" si="8"/>
        <v>3792.7291999999998</v>
      </c>
      <c r="AC55" s="7">
        <f>+FY16Calculations!AC55*'Tuition Calculations'!BZ55*(1+'Select Headcount Changes'!V60)</f>
        <v>151.70916800000001</v>
      </c>
      <c r="AD55" s="7">
        <f>+FY16Calculations!AD55*'Tuition Calculations'!CF55*(1+'Select Headcount Changes'!V60)</f>
        <v>0</v>
      </c>
      <c r="AE55" s="7">
        <f>+FY16Calculations!AE55*'Tuition Calculations'!CL55*(1+'Select Headcount Changes'!V60)</f>
        <v>0</v>
      </c>
      <c r="AF55" s="7">
        <f t="shared" si="9"/>
        <v>151.70916800000001</v>
      </c>
      <c r="AG55" s="7">
        <f t="shared" si="10"/>
        <v>4686.3103632390039</v>
      </c>
      <c r="AH55" s="7">
        <f t="shared" si="11"/>
        <v>89039.896901541069</v>
      </c>
      <c r="AJ55" s="5">
        <v>1</v>
      </c>
      <c r="AK55" s="5">
        <v>0</v>
      </c>
      <c r="AL55" s="5">
        <v>0</v>
      </c>
      <c r="AM55" s="10">
        <f t="shared" si="12"/>
        <v>89039.896901541069</v>
      </c>
      <c r="AN55" s="10">
        <f t="shared" si="12"/>
        <v>0</v>
      </c>
      <c r="AO55" s="10">
        <f t="shared" si="12"/>
        <v>0</v>
      </c>
      <c r="AP55" s="38">
        <f t="shared" si="13"/>
        <v>89039.896901541069</v>
      </c>
    </row>
    <row r="56" spans="1:42" ht="18" customHeight="1" x14ac:dyDescent="0.25">
      <c r="A56" s="2" t="s">
        <v>9</v>
      </c>
      <c r="B56" s="2" t="s">
        <v>10</v>
      </c>
      <c r="C56" s="2" t="s">
        <v>90</v>
      </c>
      <c r="D56" s="2" t="s">
        <v>30</v>
      </c>
      <c r="E56" s="2" t="s">
        <v>91</v>
      </c>
      <c r="F56" s="2" t="s">
        <v>52</v>
      </c>
      <c r="G56" s="2" t="s">
        <v>93</v>
      </c>
      <c r="H56" s="2" t="s">
        <v>15</v>
      </c>
      <c r="I56" s="2" t="s">
        <v>16</v>
      </c>
      <c r="J56" s="7">
        <f>+FY16Calculations!J56*'Tuition Calculations'!BH56*(1+'Select Headcount Changes'!V61)</f>
        <v>415891.00000000006</v>
      </c>
      <c r="K56" s="7">
        <f>+FY16Calculations!K56*'Tuition Calculations'!BN56*(1+'Select Headcount Changes'!V61)</f>
        <v>264159</v>
      </c>
      <c r="L56" s="7">
        <f t="shared" si="3"/>
        <v>10566.36</v>
      </c>
      <c r="M56" s="7">
        <f>+FY16Calculations!M56*'Tuition Calculations'!BH56*(1+'Select Headcount Changes'!V61)</f>
        <v>0</v>
      </c>
      <c r="N56" s="7">
        <f>+FY16Calculations!N56*'Tuition Calculations'!BN56*(1+'Select Headcount Changes'!V61)</f>
        <v>0</v>
      </c>
      <c r="O56" s="7">
        <f>+FY16Calculations!O56*'Tuition Calculations'!BT56*(1+'Select Headcount Changes'!V61)</f>
        <v>43352</v>
      </c>
      <c r="P56" s="7">
        <f t="shared" si="4"/>
        <v>43352</v>
      </c>
      <c r="Q56" s="7">
        <f t="shared" si="5"/>
        <v>18098.632000000005</v>
      </c>
      <c r="R56" s="7">
        <f t="shared" si="6"/>
        <v>343874.00800000009</v>
      </c>
      <c r="T56" s="5">
        <v>1</v>
      </c>
      <c r="U56" s="5">
        <v>0</v>
      </c>
      <c r="V56" s="5">
        <v>0</v>
      </c>
      <c r="W56" s="5">
        <f t="shared" si="7"/>
        <v>343874.00800000009</v>
      </c>
      <c r="X56" s="5">
        <f t="shared" si="7"/>
        <v>0</v>
      </c>
      <c r="Y56" s="5">
        <f t="shared" si="7"/>
        <v>0</v>
      </c>
      <c r="Z56" s="7">
        <f>+FY16Calculations!Z56*'Tuition Calculations'!BZ56*(1+'Select Headcount Changes'!V61)</f>
        <v>12866</v>
      </c>
      <c r="AA56" s="7">
        <f>+FY16Calculations!AA56*'Tuition Calculations'!CF56*(1+'Select Headcount Changes'!V61)</f>
        <v>13496</v>
      </c>
      <c r="AB56" s="7">
        <f t="shared" si="8"/>
        <v>539.84</v>
      </c>
      <c r="AC56" s="7">
        <f>+FY16Calculations!AC56*'Tuition Calculations'!BZ56*(1+'Select Headcount Changes'!V61)</f>
        <v>21.593600000000002</v>
      </c>
      <c r="AD56" s="7">
        <f>+FY16Calculations!AD56*'Tuition Calculations'!CF56*(1+'Select Headcount Changes'!V61)</f>
        <v>0</v>
      </c>
      <c r="AE56" s="7">
        <f>+FY16Calculations!AE56*'Tuition Calculations'!CL56*(1+'Select Headcount Changes'!V61)</f>
        <v>0</v>
      </c>
      <c r="AF56" s="7">
        <f t="shared" si="9"/>
        <v>21.593600000000002</v>
      </c>
      <c r="AG56" s="7">
        <f t="shared" si="10"/>
        <v>615.22832000000005</v>
      </c>
      <c r="AH56" s="7">
        <f t="shared" si="11"/>
        <v>11689.33808</v>
      </c>
      <c r="AJ56" s="5">
        <v>1</v>
      </c>
      <c r="AK56" s="5">
        <v>0</v>
      </c>
      <c r="AL56" s="5">
        <v>0</v>
      </c>
      <c r="AM56" s="10">
        <f t="shared" si="12"/>
        <v>11689.33808</v>
      </c>
      <c r="AN56" s="10">
        <f t="shared" si="12"/>
        <v>0</v>
      </c>
      <c r="AO56" s="10">
        <f t="shared" si="12"/>
        <v>0</v>
      </c>
      <c r="AP56" s="38">
        <f t="shared" si="13"/>
        <v>11689.33808</v>
      </c>
    </row>
    <row r="57" spans="1:42" ht="18" customHeight="1" x14ac:dyDescent="0.25">
      <c r="A57" s="2" t="s">
        <v>9</v>
      </c>
      <c r="B57" s="2" t="s">
        <v>10</v>
      </c>
      <c r="C57" s="2" t="s">
        <v>90</v>
      </c>
      <c r="D57" s="2" t="s">
        <v>30</v>
      </c>
      <c r="E57" s="2" t="s">
        <v>91</v>
      </c>
      <c r="F57" s="2" t="s">
        <v>83</v>
      </c>
      <c r="G57" s="2" t="s">
        <v>92</v>
      </c>
      <c r="H57" s="2" t="s">
        <v>13</v>
      </c>
      <c r="I57" s="2" t="s">
        <v>14</v>
      </c>
      <c r="J57" s="7">
        <f>+FY16Calculations!J57*'Tuition Calculations'!BH57*(1+'Select Headcount Changes'!V62)</f>
        <v>2075535</v>
      </c>
      <c r="K57" s="7">
        <f>+FY16Calculations!K57*'Tuition Calculations'!BN57*(1+'Select Headcount Changes'!V62)</f>
        <v>2075535</v>
      </c>
      <c r="L57" s="7">
        <f t="shared" si="3"/>
        <v>83021.400000000009</v>
      </c>
      <c r="M57" s="7">
        <f>+FY16Calculations!M57*'Tuition Calculations'!BH57*(1+'Select Headcount Changes'!V62)</f>
        <v>0</v>
      </c>
      <c r="N57" s="7">
        <f>+FY16Calculations!N57*'Tuition Calculations'!BN57*(1+'Select Headcount Changes'!V62)</f>
        <v>0</v>
      </c>
      <c r="O57" s="7">
        <f>+FY16Calculations!O57*'Tuition Calculations'!BT57*(1+'Select Headcount Changes'!V62)</f>
        <v>0</v>
      </c>
      <c r="P57" s="7">
        <f t="shared" si="4"/>
        <v>0</v>
      </c>
      <c r="Q57" s="7">
        <f t="shared" si="5"/>
        <v>99625.680000000008</v>
      </c>
      <c r="R57" s="7">
        <f t="shared" si="6"/>
        <v>1892887.9200000002</v>
      </c>
      <c r="T57" s="5">
        <v>1</v>
      </c>
      <c r="U57" s="5">
        <v>0</v>
      </c>
      <c r="V57" s="5">
        <v>0</v>
      </c>
      <c r="W57" s="5">
        <f t="shared" ref="W57:Y58" si="14">+$R57*T57</f>
        <v>1892887.9200000002</v>
      </c>
      <c r="X57" s="5">
        <f t="shared" si="14"/>
        <v>0</v>
      </c>
      <c r="Y57" s="5">
        <f t="shared" si="14"/>
        <v>0</v>
      </c>
      <c r="Z57" s="7">
        <f>+FY16Calculations!Z57*'Tuition Calculations'!BZ57*(1+'Select Headcount Changes'!V62)</f>
        <v>109229.99999999999</v>
      </c>
      <c r="AA57" s="7">
        <f>+FY16Calculations!AA57*'Tuition Calculations'!CF57*(1+'Select Headcount Changes'!V62)</f>
        <v>106040</v>
      </c>
      <c r="AB57" s="7">
        <f t="shared" si="8"/>
        <v>4241.6000000000004</v>
      </c>
      <c r="AC57" s="7">
        <f>+FY16Calculations!AC57*'Tuition Calculations'!BZ57*(1+'Select Headcount Changes'!V62)</f>
        <v>169.66400000000002</v>
      </c>
      <c r="AD57" s="7">
        <f>+FY16Calculations!AD57*'Tuition Calculations'!CF57*(1+'Select Headcount Changes'!V62)</f>
        <v>0</v>
      </c>
      <c r="AE57" s="7">
        <f>+FY16Calculations!AE57*'Tuition Calculations'!CL57*(1+'Select Headcount Changes'!V62)</f>
        <v>0</v>
      </c>
      <c r="AF57" s="7">
        <f t="shared" si="9"/>
        <v>169.66400000000002</v>
      </c>
      <c r="AG57" s="7">
        <f t="shared" si="10"/>
        <v>5240.9367999999995</v>
      </c>
      <c r="AH57" s="7">
        <f t="shared" si="11"/>
        <v>99577.799199999979</v>
      </c>
      <c r="AJ57" s="5">
        <v>1</v>
      </c>
      <c r="AK57" s="5">
        <v>0</v>
      </c>
      <c r="AL57" s="5">
        <v>0</v>
      </c>
      <c r="AM57" s="10">
        <f t="shared" ref="AM57:AO58" si="15">+$AH57*AJ57</f>
        <v>99577.799199999979</v>
      </c>
      <c r="AN57" s="10">
        <f t="shared" si="15"/>
        <v>0</v>
      </c>
      <c r="AO57" s="10">
        <f t="shared" si="15"/>
        <v>0</v>
      </c>
      <c r="AP57" s="38">
        <f t="shared" si="13"/>
        <v>99577.799199999979</v>
      </c>
    </row>
    <row r="58" spans="1:42" ht="18" customHeight="1" x14ac:dyDescent="0.25">
      <c r="A58" s="2" t="s">
        <v>9</v>
      </c>
      <c r="B58" s="2" t="s">
        <v>10</v>
      </c>
      <c r="C58" s="2" t="s">
        <v>90</v>
      </c>
      <c r="D58" s="2" t="s">
        <v>30</v>
      </c>
      <c r="E58" s="2" t="s">
        <v>91</v>
      </c>
      <c r="F58" s="2" t="s">
        <v>83</v>
      </c>
      <c r="G58" s="2" t="s">
        <v>92</v>
      </c>
      <c r="H58" s="2" t="s">
        <v>15</v>
      </c>
      <c r="I58" s="2" t="s">
        <v>16</v>
      </c>
      <c r="J58" s="7">
        <f>+FY16Calculations!J58*'Tuition Calculations'!BH58*(1+'Select Headcount Changes'!V63)</f>
        <v>415891.00000000006</v>
      </c>
      <c r="K58" s="7">
        <f>+FY16Calculations!K58*'Tuition Calculations'!BN58*(1+'Select Headcount Changes'!V63)</f>
        <v>264159</v>
      </c>
      <c r="L58" s="7">
        <f t="shared" si="3"/>
        <v>10566.36</v>
      </c>
      <c r="M58" s="7">
        <f>+FY16Calculations!M58*'Tuition Calculations'!BH58*(1+'Select Headcount Changes'!V63)</f>
        <v>0</v>
      </c>
      <c r="N58" s="7">
        <f>+FY16Calculations!N58*'Tuition Calculations'!BN58*(1+'Select Headcount Changes'!V63)</f>
        <v>0</v>
      </c>
      <c r="O58" s="7">
        <f>+FY16Calculations!O58*'Tuition Calculations'!BT58*(1+'Select Headcount Changes'!V63)</f>
        <v>65028</v>
      </c>
      <c r="P58" s="7">
        <f t="shared" si="4"/>
        <v>65028</v>
      </c>
      <c r="Q58" s="7">
        <f t="shared" si="5"/>
        <v>17014.832000000006</v>
      </c>
      <c r="R58" s="7">
        <f t="shared" si="6"/>
        <v>323281.80800000008</v>
      </c>
      <c r="T58" s="5">
        <v>1</v>
      </c>
      <c r="U58" s="5">
        <v>0</v>
      </c>
      <c r="V58" s="5">
        <v>0</v>
      </c>
      <c r="W58" s="5">
        <f t="shared" si="14"/>
        <v>323281.80800000008</v>
      </c>
      <c r="X58" s="5">
        <f t="shared" si="14"/>
        <v>0</v>
      </c>
      <c r="Y58" s="5">
        <f t="shared" si="14"/>
        <v>0</v>
      </c>
      <c r="Z58" s="7">
        <f>+FY16Calculations!Z58*'Tuition Calculations'!BZ58*(1+'Select Headcount Changes'!V63)</f>
        <v>12866</v>
      </c>
      <c r="AA58" s="7">
        <f>+FY16Calculations!AA58*'Tuition Calculations'!CF58*(1+'Select Headcount Changes'!V63)</f>
        <v>13496</v>
      </c>
      <c r="AB58" s="7">
        <f t="shared" si="8"/>
        <v>539.84</v>
      </c>
      <c r="AC58" s="7">
        <f>+FY16Calculations!AC58*'Tuition Calculations'!BZ58*(1+'Select Headcount Changes'!V63)</f>
        <v>21.593600000000002</v>
      </c>
      <c r="AD58" s="7">
        <f>+FY16Calculations!AD58*'Tuition Calculations'!CF58*(1+'Select Headcount Changes'!V63)</f>
        <v>0</v>
      </c>
      <c r="AE58" s="7">
        <f>+FY16Calculations!AE58*'Tuition Calculations'!CL58*(1+'Select Headcount Changes'!V63)</f>
        <v>0</v>
      </c>
      <c r="AF58" s="7">
        <f t="shared" si="9"/>
        <v>21.593600000000002</v>
      </c>
      <c r="AG58" s="7">
        <f t="shared" si="10"/>
        <v>615.22832000000005</v>
      </c>
      <c r="AH58" s="7">
        <f t="shared" si="11"/>
        <v>11689.33808</v>
      </c>
      <c r="AJ58" s="5">
        <v>1</v>
      </c>
      <c r="AK58" s="5">
        <v>0</v>
      </c>
      <c r="AL58" s="5">
        <v>0</v>
      </c>
      <c r="AM58" s="10">
        <f t="shared" si="15"/>
        <v>11689.33808</v>
      </c>
      <c r="AN58" s="10">
        <f t="shared" si="15"/>
        <v>0</v>
      </c>
      <c r="AO58" s="10">
        <f t="shared" si="15"/>
        <v>0</v>
      </c>
      <c r="AP58" s="38">
        <f t="shared" si="13"/>
        <v>11689.33808</v>
      </c>
    </row>
    <row r="59" spans="1:42" ht="18" customHeight="1" x14ac:dyDescent="0.25">
      <c r="A59" s="2" t="s">
        <v>9</v>
      </c>
      <c r="B59" s="2" t="s">
        <v>10</v>
      </c>
      <c r="C59" s="2" t="s">
        <v>90</v>
      </c>
      <c r="D59" s="2" t="s">
        <v>30</v>
      </c>
      <c r="E59" s="2" t="s">
        <v>91</v>
      </c>
      <c r="F59" s="2" t="s">
        <v>94</v>
      </c>
      <c r="G59" s="2" t="s">
        <v>95</v>
      </c>
      <c r="H59" s="2" t="s">
        <v>13</v>
      </c>
      <c r="I59" s="2" t="s">
        <v>14</v>
      </c>
      <c r="J59" s="7">
        <f>+FY16Calculations!J59*'Tuition Calculations'!BH59*(1+'Select Headcount Changes'!V64)</f>
        <v>2228240.3696380411</v>
      </c>
      <c r="K59" s="7">
        <f>+FY16Calculations!K59*'Tuition Calculations'!BN59*(1+'Select Headcount Changes'!V64)</f>
        <v>2228240.3696380411</v>
      </c>
      <c r="L59" s="7">
        <f t="shared" si="3"/>
        <v>89129.61478552164</v>
      </c>
      <c r="M59" s="7">
        <f>+FY16Calculations!M59*'Tuition Calculations'!BH59*(1+'Select Headcount Changes'!V64)</f>
        <v>0</v>
      </c>
      <c r="N59" s="7">
        <f>+FY16Calculations!N59*'Tuition Calculations'!BN59*(1+'Select Headcount Changes'!V64)</f>
        <v>19019.637305699518</v>
      </c>
      <c r="O59" s="7">
        <f>+FY16Calculations!O59*'Tuition Calculations'!BT59*(1+'Select Headcount Changes'!V64)</f>
        <v>0</v>
      </c>
      <c r="P59" s="7">
        <f t="shared" si="4"/>
        <v>19019.637305699518</v>
      </c>
      <c r="Q59" s="7">
        <f t="shared" si="5"/>
        <v>106004.55587734102</v>
      </c>
      <c r="R59" s="7">
        <f t="shared" si="6"/>
        <v>2014086.5616694791</v>
      </c>
      <c r="T59" s="5">
        <v>1</v>
      </c>
      <c r="U59" s="5">
        <v>0</v>
      </c>
      <c r="V59" s="5">
        <v>0</v>
      </c>
      <c r="W59" s="5">
        <f t="shared" si="7"/>
        <v>2014086.5616694791</v>
      </c>
      <c r="X59" s="5">
        <f t="shared" si="7"/>
        <v>0</v>
      </c>
      <c r="Y59" s="5">
        <f t="shared" si="7"/>
        <v>0</v>
      </c>
      <c r="Z59" s="7">
        <f>+FY16Calculations!Z59*'Tuition Calculations'!BZ59*(1+'Select Headcount Changes'!V64)</f>
        <v>117275.85460580912</v>
      </c>
      <c r="AA59" s="7">
        <f>+FY16Calculations!AA59*'Tuition Calculations'!CF59*(1+'Select Headcount Changes'!V64)</f>
        <v>113850.88</v>
      </c>
      <c r="AB59" s="7">
        <f t="shared" si="8"/>
        <v>4554.0352000000003</v>
      </c>
      <c r="AC59" s="7">
        <f>+FY16Calculations!AC59*'Tuition Calculations'!BZ59*(1+'Select Headcount Changes'!V64)</f>
        <v>182.16140800000002</v>
      </c>
      <c r="AD59" s="7">
        <f>+FY16Calculations!AD59*'Tuition Calculations'!CF59*(1+'Select Headcount Changes'!V64)</f>
        <v>971.79892737023897</v>
      </c>
      <c r="AE59" s="7">
        <f>+FY16Calculations!AE59*'Tuition Calculations'!CL59*(1+'Select Headcount Changes'!V64)</f>
        <v>0</v>
      </c>
      <c r="AF59" s="7">
        <f t="shared" si="9"/>
        <v>1153.9603353702389</v>
      </c>
      <c r="AG59" s="7">
        <f t="shared" si="10"/>
        <v>5578.392953521944</v>
      </c>
      <c r="AH59" s="7">
        <f t="shared" si="11"/>
        <v>105989.46611691693</v>
      </c>
      <c r="AJ59" s="5">
        <v>1</v>
      </c>
      <c r="AK59" s="5">
        <v>0</v>
      </c>
      <c r="AL59" s="5">
        <v>0</v>
      </c>
      <c r="AM59" s="10">
        <f t="shared" si="12"/>
        <v>105989.46611691693</v>
      </c>
      <c r="AN59" s="10">
        <f t="shared" si="12"/>
        <v>0</v>
      </c>
      <c r="AO59" s="10">
        <f t="shared" si="12"/>
        <v>0</v>
      </c>
      <c r="AP59" s="38">
        <f t="shared" si="13"/>
        <v>105989.46611691693</v>
      </c>
    </row>
    <row r="60" spans="1:42" ht="18" customHeight="1" x14ac:dyDescent="0.25">
      <c r="A60" s="2" t="s">
        <v>9</v>
      </c>
      <c r="B60" s="2" t="s">
        <v>10</v>
      </c>
      <c r="C60" s="2" t="s">
        <v>90</v>
      </c>
      <c r="D60" s="2" t="s">
        <v>30</v>
      </c>
      <c r="E60" s="2" t="s">
        <v>91</v>
      </c>
      <c r="F60" s="2" t="s">
        <v>94</v>
      </c>
      <c r="G60" s="2" t="s">
        <v>95</v>
      </c>
      <c r="H60" s="2" t="s">
        <v>15</v>
      </c>
      <c r="I60" s="2" t="s">
        <v>16</v>
      </c>
      <c r="J60" s="7">
        <f>+FY16Calculations!J60*'Tuition Calculations'!BH60*(1+'Select Headcount Changes'!V65)</f>
        <v>178239</v>
      </c>
      <c r="K60" s="7">
        <f>+FY16Calculations!K60*'Tuition Calculations'!BN60*(1+'Select Headcount Changes'!V65)</f>
        <v>113202</v>
      </c>
      <c r="L60" s="7">
        <f t="shared" si="3"/>
        <v>4528.08</v>
      </c>
      <c r="M60" s="7">
        <f>+FY16Calculations!M60*'Tuition Calculations'!BH60*(1+'Select Headcount Changes'!V65)</f>
        <v>0</v>
      </c>
      <c r="N60" s="7">
        <f>+FY16Calculations!N60*'Tuition Calculations'!BN60*(1+'Select Headcount Changes'!V65)</f>
        <v>0</v>
      </c>
      <c r="O60" s="7">
        <f>+FY16Calculations!O60*'Tuition Calculations'!BT60*(1+'Select Headcount Changes'!V65)</f>
        <v>65037</v>
      </c>
      <c r="P60" s="7">
        <f t="shared" si="4"/>
        <v>65037</v>
      </c>
      <c r="Q60" s="7">
        <f t="shared" si="5"/>
        <v>5433.6960000000008</v>
      </c>
      <c r="R60" s="7">
        <f t="shared" si="6"/>
        <v>103240.22400000002</v>
      </c>
      <c r="T60" s="5">
        <v>1</v>
      </c>
      <c r="U60" s="5">
        <v>0</v>
      </c>
      <c r="V60" s="5">
        <v>0</v>
      </c>
      <c r="W60" s="5">
        <f t="shared" si="7"/>
        <v>103240.22400000002</v>
      </c>
      <c r="X60" s="5">
        <f t="shared" si="7"/>
        <v>0</v>
      </c>
      <c r="Y60" s="5">
        <f t="shared" si="7"/>
        <v>0</v>
      </c>
      <c r="Z60" s="7">
        <f>+FY16Calculations!Z60*'Tuition Calculations'!BZ60*(1+'Select Headcount Changes'!V65)</f>
        <v>5514</v>
      </c>
      <c r="AA60" s="7">
        <f>+FY16Calculations!AA60*'Tuition Calculations'!CF60*(1+'Select Headcount Changes'!V65)</f>
        <v>5784</v>
      </c>
      <c r="AB60" s="7">
        <f t="shared" si="8"/>
        <v>231.36</v>
      </c>
      <c r="AC60" s="7">
        <f>+FY16Calculations!AC60*'Tuition Calculations'!BZ60*(1+'Select Headcount Changes'!V65)</f>
        <v>9.2544000000000004</v>
      </c>
      <c r="AD60" s="7">
        <f>+FY16Calculations!AD60*'Tuition Calculations'!CF60*(1+'Select Headcount Changes'!V65)</f>
        <v>0</v>
      </c>
      <c r="AE60" s="7">
        <f>+FY16Calculations!AE60*'Tuition Calculations'!CL60*(1+'Select Headcount Changes'!V65)</f>
        <v>0</v>
      </c>
      <c r="AF60" s="7">
        <f t="shared" si="9"/>
        <v>9.2544000000000004</v>
      </c>
      <c r="AG60" s="7">
        <f t="shared" si="10"/>
        <v>263.66928000000001</v>
      </c>
      <c r="AH60" s="7">
        <f t="shared" si="11"/>
        <v>5009.7163200000005</v>
      </c>
      <c r="AJ60" s="5">
        <v>1</v>
      </c>
      <c r="AK60" s="5">
        <v>0</v>
      </c>
      <c r="AL60" s="5">
        <v>0</v>
      </c>
      <c r="AM60" s="10">
        <f t="shared" si="12"/>
        <v>5009.7163200000005</v>
      </c>
      <c r="AN60" s="10">
        <f t="shared" si="12"/>
        <v>0</v>
      </c>
      <c r="AO60" s="10">
        <f t="shared" si="12"/>
        <v>0</v>
      </c>
      <c r="AP60" s="38">
        <f t="shared" si="13"/>
        <v>5009.7163200000005</v>
      </c>
    </row>
    <row r="61" spans="1:42" ht="18" customHeight="1" x14ac:dyDescent="0.25">
      <c r="A61" s="2" t="s">
        <v>9</v>
      </c>
      <c r="B61" s="2" t="s">
        <v>10</v>
      </c>
      <c r="C61" s="2" t="s">
        <v>90</v>
      </c>
      <c r="D61" s="2" t="s">
        <v>30</v>
      </c>
      <c r="E61" s="2" t="s">
        <v>91</v>
      </c>
      <c r="F61" s="2" t="s">
        <v>96</v>
      </c>
      <c r="G61" s="2" t="s">
        <v>97</v>
      </c>
      <c r="H61" s="2" t="s">
        <v>13</v>
      </c>
      <c r="I61" s="2" t="s">
        <v>14</v>
      </c>
      <c r="J61" s="7">
        <f>+FY16Calculations!J61*'Tuition Calculations'!BH61*(1+'Select Headcount Changes'!V66)</f>
        <v>1896992.4108664067</v>
      </c>
      <c r="K61" s="7">
        <f>+FY16Calculations!K61*'Tuition Calculations'!BN61*(1+'Select Headcount Changes'!V66)</f>
        <v>1896992.4108664067</v>
      </c>
      <c r="L61" s="7">
        <f t="shared" si="3"/>
        <v>75879.696434656275</v>
      </c>
      <c r="M61" s="7">
        <f>+FY16Calculations!M61*'Tuition Calculations'!BH61*(1+'Select Headcount Changes'!V66)</f>
        <v>0</v>
      </c>
      <c r="N61" s="7">
        <f>+FY16Calculations!N61*'Tuition Calculations'!BN61*(1+'Select Headcount Changes'!V66)</f>
        <v>0</v>
      </c>
      <c r="O61" s="7">
        <f>+FY16Calculations!O61*'Tuition Calculations'!BT61*(1+'Select Headcount Changes'!V66)</f>
        <v>0</v>
      </c>
      <c r="P61" s="7">
        <f t="shared" si="4"/>
        <v>0</v>
      </c>
      <c r="Q61" s="7">
        <f t="shared" si="5"/>
        <v>91055.635721587532</v>
      </c>
      <c r="R61" s="7">
        <f t="shared" si="6"/>
        <v>1730057.078710163</v>
      </c>
      <c r="T61" s="5">
        <v>1</v>
      </c>
      <c r="U61" s="5">
        <v>0</v>
      </c>
      <c r="V61" s="5">
        <v>0</v>
      </c>
      <c r="W61" s="5">
        <f t="shared" si="7"/>
        <v>1730057.078710163</v>
      </c>
      <c r="X61" s="5">
        <f t="shared" si="7"/>
        <v>0</v>
      </c>
      <c r="Y61" s="5">
        <f t="shared" si="7"/>
        <v>0</v>
      </c>
      <c r="Z61" s="7">
        <f>+FY16Calculations!Z61*'Tuition Calculations'!BZ61*(1+'Select Headcount Changes'!V66)</f>
        <v>99850.241818181705</v>
      </c>
      <c r="AA61" s="7">
        <f>+FY16Calculations!AA61*'Tuition Calculations'!CF61*(1+'Select Headcount Changes'!V66)</f>
        <v>96913.469999999899</v>
      </c>
      <c r="AB61" s="7">
        <f t="shared" si="8"/>
        <v>3876.5387999999962</v>
      </c>
      <c r="AC61" s="7">
        <f>+FY16Calculations!AC61*'Tuition Calculations'!BZ61*(1+'Select Headcount Changes'!V66)</f>
        <v>155.06155199999986</v>
      </c>
      <c r="AD61" s="7">
        <f>+FY16Calculations!AD61*'Tuition Calculations'!CF61*(1+'Select Headcount Changes'!V66)</f>
        <v>0</v>
      </c>
      <c r="AE61" s="7">
        <f>+FY16Calculations!AE61*'Tuition Calculations'!CL61*(1+'Select Headcount Changes'!V66)</f>
        <v>0</v>
      </c>
      <c r="AF61" s="7">
        <f t="shared" si="9"/>
        <v>155.06155199999986</v>
      </c>
      <c r="AG61" s="7">
        <f t="shared" si="10"/>
        <v>4790.9320733090854</v>
      </c>
      <c r="AH61" s="7">
        <f t="shared" si="11"/>
        <v>91027.709392872624</v>
      </c>
      <c r="AJ61" s="5">
        <v>1</v>
      </c>
      <c r="AK61" s="5">
        <v>0</v>
      </c>
      <c r="AL61" s="5">
        <v>0</v>
      </c>
      <c r="AM61" s="10">
        <f t="shared" si="12"/>
        <v>91027.709392872624</v>
      </c>
      <c r="AN61" s="10">
        <f t="shared" si="12"/>
        <v>0</v>
      </c>
      <c r="AO61" s="10">
        <f t="shared" si="12"/>
        <v>0</v>
      </c>
      <c r="AP61" s="38">
        <f t="shared" si="13"/>
        <v>91027.709392872624</v>
      </c>
    </row>
    <row r="62" spans="1:42" ht="18" customHeight="1" x14ac:dyDescent="0.25">
      <c r="A62" s="2" t="s">
        <v>9</v>
      </c>
      <c r="B62" s="2" t="s">
        <v>10</v>
      </c>
      <c r="C62" s="2" t="s">
        <v>90</v>
      </c>
      <c r="D62" s="2" t="s">
        <v>30</v>
      </c>
      <c r="E62" s="2" t="s">
        <v>91</v>
      </c>
      <c r="F62" s="2" t="s">
        <v>96</v>
      </c>
      <c r="G62" s="2" t="s">
        <v>97</v>
      </c>
      <c r="H62" s="2" t="s">
        <v>15</v>
      </c>
      <c r="I62" s="2" t="s">
        <v>16</v>
      </c>
      <c r="J62" s="7">
        <f>+FY16Calculations!J62*'Tuition Calculations'!BH62*(1+'Select Headcount Changes'!V67)</f>
        <v>405225.6959639056</v>
      </c>
      <c r="K62" s="7">
        <f>+FY16Calculations!K62*'Tuition Calculations'!BN62*(1+'Select Headcount Changes'!V67)</f>
        <v>237906.81636959602</v>
      </c>
      <c r="L62" s="7">
        <f t="shared" si="3"/>
        <v>9516.2726547838411</v>
      </c>
      <c r="M62" s="7">
        <f>+FY16Calculations!M62*'Tuition Calculations'!BH62*(1+'Select Headcount Changes'!V67)</f>
        <v>0</v>
      </c>
      <c r="N62" s="7">
        <f>+FY16Calculations!N62*'Tuition Calculations'!BN62*(1+'Select Headcount Changes'!V67)</f>
        <v>0</v>
      </c>
      <c r="O62" s="7">
        <f>+FY16Calculations!O62*'Tuition Calculations'!BT62*(1+'Select Headcount Changes'!V67)</f>
        <v>166689.88043444871</v>
      </c>
      <c r="P62" s="7">
        <f t="shared" si="4"/>
        <v>166689.88043444871</v>
      </c>
      <c r="Q62" s="7">
        <f t="shared" si="5"/>
        <v>11450.977143733653</v>
      </c>
      <c r="R62" s="7">
        <f t="shared" si="6"/>
        <v>217568.56573093939</v>
      </c>
      <c r="T62" s="5">
        <v>1</v>
      </c>
      <c r="U62" s="5">
        <v>0</v>
      </c>
      <c r="V62" s="5">
        <v>0</v>
      </c>
      <c r="W62" s="5">
        <f t="shared" si="7"/>
        <v>217568.56573093939</v>
      </c>
      <c r="X62" s="5">
        <f t="shared" si="7"/>
        <v>0</v>
      </c>
      <c r="Y62" s="5">
        <f t="shared" si="7"/>
        <v>0</v>
      </c>
      <c r="Z62" s="7">
        <f>+FY16Calculations!Z62*'Tuition Calculations'!BZ62*(1+'Select Headcount Changes'!V67)</f>
        <v>12536.416928251121</v>
      </c>
      <c r="AA62" s="7">
        <f>+FY16Calculations!AA62*'Tuition Calculations'!CF62*(1+'Select Headcount Changes'!V67)</f>
        <v>12154.17</v>
      </c>
      <c r="AB62" s="7">
        <f t="shared" si="8"/>
        <v>486.16680000000002</v>
      </c>
      <c r="AC62" s="7">
        <f>+FY16Calculations!AC62*'Tuition Calculations'!BZ62*(1+'Select Headcount Changes'!V67)</f>
        <v>19.446672000000003</v>
      </c>
      <c r="AD62" s="7">
        <f>+FY16Calculations!AD62*'Tuition Calculations'!CF62*(1+'Select Headcount Changes'!V67)</f>
        <v>0</v>
      </c>
      <c r="AE62" s="7">
        <f>+FY16Calculations!AE62*'Tuition Calculations'!CL62*(1+'Select Headcount Changes'!V67)</f>
        <v>13.930000000000099</v>
      </c>
      <c r="AF62" s="7">
        <f t="shared" si="9"/>
        <v>33.376672000000099</v>
      </c>
      <c r="AG62" s="7">
        <f t="shared" si="10"/>
        <v>600.84367281255606</v>
      </c>
      <c r="AH62" s="7">
        <f t="shared" si="11"/>
        <v>11416.029783438564</v>
      </c>
      <c r="AJ62" s="5">
        <v>1</v>
      </c>
      <c r="AK62" s="5">
        <v>0</v>
      </c>
      <c r="AL62" s="5">
        <v>0</v>
      </c>
      <c r="AM62" s="10">
        <f t="shared" si="12"/>
        <v>11416.029783438564</v>
      </c>
      <c r="AN62" s="10">
        <f t="shared" si="12"/>
        <v>0</v>
      </c>
      <c r="AO62" s="10">
        <f t="shared" si="12"/>
        <v>0</v>
      </c>
      <c r="AP62" s="38">
        <f t="shared" si="13"/>
        <v>11416.029783438564</v>
      </c>
    </row>
    <row r="63" spans="1:42" ht="18" customHeight="1" x14ac:dyDescent="0.25">
      <c r="A63" s="2" t="s">
        <v>9</v>
      </c>
      <c r="B63" s="2" t="s">
        <v>10</v>
      </c>
      <c r="C63" s="2" t="s">
        <v>98</v>
      </c>
      <c r="D63" s="2" t="s">
        <v>34</v>
      </c>
      <c r="E63" s="2" t="s">
        <v>99</v>
      </c>
      <c r="F63" s="2" t="s">
        <v>65</v>
      </c>
      <c r="G63" s="2" t="s">
        <v>100</v>
      </c>
      <c r="H63" s="2" t="s">
        <v>13</v>
      </c>
      <c r="I63" s="2" t="s">
        <v>14</v>
      </c>
      <c r="J63" s="7">
        <f>+FY16Calculations!J63*'Tuition Calculations'!BH63*(1+'Select Headcount Changes'!V68)</f>
        <v>116752</v>
      </c>
      <c r="K63" s="7">
        <f>+FY16Calculations!K63*'Tuition Calculations'!BN63*(1+'Select Headcount Changes'!V68)</f>
        <v>116752</v>
      </c>
      <c r="L63" s="7">
        <f t="shared" si="3"/>
        <v>4670.08</v>
      </c>
      <c r="M63" s="7">
        <f>+FY16Calculations!M63*'Tuition Calculations'!BH63*(1+'Select Headcount Changes'!V68)</f>
        <v>0</v>
      </c>
      <c r="N63" s="7">
        <f>+FY16Calculations!N63*'Tuition Calculations'!BN63*(1+'Select Headcount Changes'!V68)</f>
        <v>0</v>
      </c>
      <c r="O63" s="7">
        <f>+FY16Calculations!O63*'Tuition Calculations'!BT63*(1+'Select Headcount Changes'!V68)</f>
        <v>0</v>
      </c>
      <c r="P63" s="7">
        <f t="shared" si="4"/>
        <v>0</v>
      </c>
      <c r="Q63" s="7">
        <f t="shared" si="5"/>
        <v>5604.0960000000005</v>
      </c>
      <c r="R63" s="7">
        <f t="shared" si="6"/>
        <v>106477.82399999999</v>
      </c>
      <c r="T63" s="5">
        <v>1</v>
      </c>
      <c r="U63" s="5">
        <v>0</v>
      </c>
      <c r="V63" s="5">
        <v>0</v>
      </c>
      <c r="W63" s="5">
        <f t="shared" si="7"/>
        <v>106477.82399999999</v>
      </c>
      <c r="X63" s="5">
        <f t="shared" si="7"/>
        <v>0</v>
      </c>
      <c r="Y63" s="5">
        <f t="shared" si="7"/>
        <v>0</v>
      </c>
      <c r="Z63" s="7">
        <f>+FY16Calculations!Z63*'Tuition Calculations'!BZ63*(1+'Select Headcount Changes'!V68)</f>
        <v>3608</v>
      </c>
      <c r="AA63" s="7">
        <f>+FY16Calculations!AA63*'Tuition Calculations'!CF63*(1+'Select Headcount Changes'!V68)</f>
        <v>3604.8216259043807</v>
      </c>
      <c r="AB63" s="7">
        <f t="shared" si="8"/>
        <v>144.19286503617522</v>
      </c>
      <c r="AC63" s="7">
        <f>+FY16Calculations!AC63*'Tuition Calculations'!BZ63*(1+'Select Headcount Changes'!V68)</f>
        <v>5.7677146014470093</v>
      </c>
      <c r="AD63" s="7">
        <f>+FY16Calculations!AD63*'Tuition Calculations'!CF63*(1+'Select Headcount Changes'!V68)</f>
        <v>0</v>
      </c>
      <c r="AE63" s="7">
        <f>+FY16Calculations!AE63*'Tuition Calculations'!CL63*(1+'Select Headcount Changes'!V68)</f>
        <v>0</v>
      </c>
      <c r="AF63" s="7">
        <f t="shared" si="9"/>
        <v>5.7677146014470093</v>
      </c>
      <c r="AG63" s="7">
        <f t="shared" si="10"/>
        <v>172.9019710181189</v>
      </c>
      <c r="AH63" s="7">
        <f t="shared" si="11"/>
        <v>3285.137449344259</v>
      </c>
      <c r="AJ63" s="5">
        <v>1</v>
      </c>
      <c r="AK63" s="5">
        <v>0</v>
      </c>
      <c r="AL63" s="5">
        <v>0</v>
      </c>
      <c r="AM63" s="10">
        <f t="shared" si="12"/>
        <v>3285.137449344259</v>
      </c>
      <c r="AN63" s="10">
        <f t="shared" si="12"/>
        <v>0</v>
      </c>
      <c r="AO63" s="10">
        <f t="shared" si="12"/>
        <v>0</v>
      </c>
      <c r="AP63" s="38">
        <f t="shared" si="13"/>
        <v>3285.137449344259</v>
      </c>
    </row>
    <row r="64" spans="1:42" ht="18" customHeight="1" x14ac:dyDescent="0.25">
      <c r="A64" s="2" t="s">
        <v>9</v>
      </c>
      <c r="B64" s="2" t="s">
        <v>10</v>
      </c>
      <c r="C64" s="2" t="s">
        <v>98</v>
      </c>
      <c r="D64" s="2" t="s">
        <v>34</v>
      </c>
      <c r="E64" s="2" t="s">
        <v>99</v>
      </c>
      <c r="F64" s="2" t="s">
        <v>65</v>
      </c>
      <c r="G64" s="2" t="s">
        <v>100</v>
      </c>
      <c r="H64" s="2" t="s">
        <v>15</v>
      </c>
      <c r="I64" s="2" t="s">
        <v>16</v>
      </c>
      <c r="J64" s="7">
        <f>+FY16Calculations!J64*'Tuition Calculations'!BH64*(1+'Select Headcount Changes'!V69)</f>
        <v>427247.18249630998</v>
      </c>
      <c r="K64" s="7">
        <f>+FY16Calculations!K64*'Tuition Calculations'!BN64*(1+'Select Headcount Changes'!V69)</f>
        <v>222409.70550570785</v>
      </c>
      <c r="L64" s="7">
        <f t="shared" si="3"/>
        <v>8896.3882202283148</v>
      </c>
      <c r="M64" s="7">
        <f>+FY16Calculations!M64*'Tuition Calculations'!BH64*(1+'Select Headcount Changes'!V69)</f>
        <v>0</v>
      </c>
      <c r="N64" s="7">
        <f>+FY16Calculations!N64*'Tuition Calculations'!BN64*(1+'Select Headcount Changes'!V69)</f>
        <v>9729.6870500981604</v>
      </c>
      <c r="O64" s="7">
        <f>+FY16Calculations!O64*'Tuition Calculations'!BT64*(1+'Select Headcount Changes'!V69)</f>
        <v>53764</v>
      </c>
      <c r="P64" s="7">
        <f t="shared" si="4"/>
        <v>63493.68705009816</v>
      </c>
      <c r="Q64" s="7">
        <f t="shared" si="5"/>
        <v>17742.855361299178</v>
      </c>
      <c r="R64" s="7">
        <f t="shared" si="6"/>
        <v>337114.25186468434</v>
      </c>
      <c r="T64" s="5">
        <v>1</v>
      </c>
      <c r="U64" s="5">
        <v>0</v>
      </c>
      <c r="V64" s="5">
        <v>0</v>
      </c>
      <c r="W64" s="5">
        <f t="shared" si="7"/>
        <v>337114.25186468434</v>
      </c>
      <c r="X64" s="5">
        <f t="shared" si="7"/>
        <v>0</v>
      </c>
      <c r="Y64" s="5">
        <f t="shared" si="7"/>
        <v>0</v>
      </c>
      <c r="Z64" s="7">
        <f>+FY16Calculations!Z64*'Tuition Calculations'!BZ64*(1+'Select Headcount Changes'!V69)</f>
        <v>15450.809655532359</v>
      </c>
      <c r="AA64" s="7">
        <f>+FY16Calculations!AA64*'Tuition Calculations'!CF64*(1+'Select Headcount Changes'!V69)</f>
        <v>6851.6875067660403</v>
      </c>
      <c r="AB64" s="7">
        <f t="shared" si="8"/>
        <v>274.06750027064163</v>
      </c>
      <c r="AC64" s="7">
        <f>+FY16Calculations!AC64*'Tuition Calculations'!BZ64*(1+'Select Headcount Changes'!V69)</f>
        <v>10.962700010825664</v>
      </c>
      <c r="AD64" s="7">
        <f>+FY16Calculations!AD64*'Tuition Calculations'!CF64*(1+'Select Headcount Changes'!V69)</f>
        <v>0</v>
      </c>
      <c r="AE64" s="7">
        <f>+FY16Calculations!AE64*'Tuition Calculations'!CL64*(1+'Select Headcount Changes'!V69)</f>
        <v>2263.2561984845843</v>
      </c>
      <c r="AF64" s="7">
        <f t="shared" si="9"/>
        <v>2274.21889849541</v>
      </c>
      <c r="AG64" s="7">
        <f t="shared" si="10"/>
        <v>645.12616283831539</v>
      </c>
      <c r="AH64" s="7">
        <f t="shared" si="11"/>
        <v>12257.397093927993</v>
      </c>
      <c r="AJ64" s="5">
        <v>1</v>
      </c>
      <c r="AK64" s="5">
        <v>0</v>
      </c>
      <c r="AL64" s="5">
        <v>0</v>
      </c>
      <c r="AM64" s="10">
        <f t="shared" si="12"/>
        <v>12257.397093927993</v>
      </c>
      <c r="AN64" s="10">
        <f t="shared" si="12"/>
        <v>0</v>
      </c>
      <c r="AO64" s="10">
        <f t="shared" si="12"/>
        <v>0</v>
      </c>
      <c r="AP64" s="38">
        <f t="shared" si="13"/>
        <v>12257.397093927993</v>
      </c>
    </row>
    <row r="65" spans="1:42" ht="18" customHeight="1" x14ac:dyDescent="0.25">
      <c r="A65" s="2" t="s">
        <v>9</v>
      </c>
      <c r="B65" s="2" t="s">
        <v>10</v>
      </c>
      <c r="C65" s="2" t="s">
        <v>98</v>
      </c>
      <c r="D65" s="2" t="s">
        <v>34</v>
      </c>
      <c r="E65" s="2" t="s">
        <v>99</v>
      </c>
      <c r="F65" s="2" t="s">
        <v>101</v>
      </c>
      <c r="G65" s="2" t="s">
        <v>102</v>
      </c>
      <c r="H65" s="2" t="s">
        <v>13</v>
      </c>
      <c r="I65" s="2" t="s">
        <v>14</v>
      </c>
      <c r="J65" s="7">
        <f>+FY16Calculations!J65*'Tuition Calculations'!BH65*(1+'Select Headcount Changes'!V70)</f>
        <v>145881</v>
      </c>
      <c r="K65" s="7">
        <f>+FY16Calculations!K65*'Tuition Calculations'!BN65*(1+'Select Headcount Changes'!V70)</f>
        <v>145881</v>
      </c>
      <c r="L65" s="7">
        <f t="shared" si="3"/>
        <v>5835.24</v>
      </c>
      <c r="M65" s="7">
        <f>+FY16Calculations!M65*'Tuition Calculations'!BH65*(1+'Select Headcount Changes'!V70)</f>
        <v>0</v>
      </c>
      <c r="N65" s="7">
        <f>+FY16Calculations!N65*'Tuition Calculations'!BN65*(1+'Select Headcount Changes'!V70)</f>
        <v>0</v>
      </c>
      <c r="O65" s="7">
        <f>+FY16Calculations!O65*'Tuition Calculations'!BT65*(1+'Select Headcount Changes'!V70)</f>
        <v>0</v>
      </c>
      <c r="P65" s="7">
        <f t="shared" si="4"/>
        <v>0</v>
      </c>
      <c r="Q65" s="7">
        <f t="shared" si="5"/>
        <v>7002.2880000000005</v>
      </c>
      <c r="R65" s="7">
        <f t="shared" si="6"/>
        <v>133043.47200000001</v>
      </c>
      <c r="T65" s="5">
        <v>1</v>
      </c>
      <c r="U65" s="5">
        <v>0</v>
      </c>
      <c r="V65" s="5">
        <v>0</v>
      </c>
      <c r="W65" s="5">
        <f t="shared" si="7"/>
        <v>133043.47200000001</v>
      </c>
      <c r="X65" s="5">
        <f t="shared" si="7"/>
        <v>0</v>
      </c>
      <c r="Y65" s="5">
        <f t="shared" si="7"/>
        <v>0</v>
      </c>
      <c r="Z65" s="7">
        <f>+FY16Calculations!Z65*'Tuition Calculations'!BZ65*(1+'Select Headcount Changes'!V70)</f>
        <v>4509</v>
      </c>
      <c r="AA65" s="7">
        <f>+FY16Calculations!AA65*'Tuition Calculations'!CF65*(1+'Select Headcount Changes'!V70)</f>
        <v>4495.7488035957495</v>
      </c>
      <c r="AB65" s="7">
        <f t="shared" si="8"/>
        <v>179.82995214382998</v>
      </c>
      <c r="AC65" s="7">
        <f>+FY16Calculations!AC65*'Tuition Calculations'!BZ65*(1+'Select Headcount Changes'!V70)</f>
        <v>7.1931980857531972</v>
      </c>
      <c r="AD65" s="7">
        <f>+FY16Calculations!AD65*'Tuition Calculations'!CF65*(1+'Select Headcount Changes'!V70)</f>
        <v>0</v>
      </c>
      <c r="AE65" s="7">
        <f>+FY16Calculations!AE65*'Tuition Calculations'!CL65*(1+'Select Headcount Changes'!V70)</f>
        <v>0</v>
      </c>
      <c r="AF65" s="7">
        <f t="shared" si="9"/>
        <v>7.1931980857531972</v>
      </c>
      <c r="AG65" s="7">
        <f t="shared" si="10"/>
        <v>216.09884248852083</v>
      </c>
      <c r="AH65" s="7">
        <f t="shared" si="11"/>
        <v>4105.8780072818954</v>
      </c>
      <c r="AJ65" s="5">
        <v>1</v>
      </c>
      <c r="AK65" s="5">
        <v>0</v>
      </c>
      <c r="AL65" s="5">
        <v>0</v>
      </c>
      <c r="AM65" s="10">
        <f t="shared" si="12"/>
        <v>4105.8780072818954</v>
      </c>
      <c r="AN65" s="10">
        <f t="shared" si="12"/>
        <v>0</v>
      </c>
      <c r="AO65" s="10">
        <f t="shared" si="12"/>
        <v>0</v>
      </c>
      <c r="AP65" s="38">
        <f t="shared" si="13"/>
        <v>4105.8780072818954</v>
      </c>
    </row>
    <row r="66" spans="1:42" ht="18" customHeight="1" x14ac:dyDescent="0.25">
      <c r="A66" s="2" t="s">
        <v>9</v>
      </c>
      <c r="B66" s="2" t="s">
        <v>10</v>
      </c>
      <c r="C66" s="2" t="s">
        <v>98</v>
      </c>
      <c r="D66" s="2" t="s">
        <v>34</v>
      </c>
      <c r="E66" s="2" t="s">
        <v>99</v>
      </c>
      <c r="F66" s="2" t="s">
        <v>101</v>
      </c>
      <c r="G66" s="2" t="s">
        <v>102</v>
      </c>
      <c r="H66" s="2" t="s">
        <v>15</v>
      </c>
      <c r="I66" s="2" t="s">
        <v>16</v>
      </c>
      <c r="J66" s="7">
        <f>+FY16Calculations!J66*'Tuition Calculations'!BH66*(1+'Select Headcount Changes'!V71)</f>
        <v>501625.92116223724</v>
      </c>
      <c r="K66" s="7">
        <f>+FY16Calculations!K66*'Tuition Calculations'!BN66*(1+'Select Headcount Changes'!V71)</f>
        <v>276320.26137152204</v>
      </c>
      <c r="L66" s="7">
        <f t="shared" si="3"/>
        <v>11052.810454860881</v>
      </c>
      <c r="M66" s="7">
        <f>+FY16Calculations!M66*'Tuition Calculations'!BH66*(1+'Select Headcount Changes'!V71)</f>
        <v>0</v>
      </c>
      <c r="N66" s="7">
        <f>+FY16Calculations!N66*'Tuition Calculations'!BN66*(1+'Select Headcount Changes'!V71)</f>
        <v>0</v>
      </c>
      <c r="O66" s="7">
        <f>+FY16Calculations!O66*'Tuition Calculations'!BT66*(1+'Select Headcount Changes'!V71)</f>
        <v>44684.021304590933</v>
      </c>
      <c r="P66" s="7">
        <f t="shared" si="4"/>
        <v>44684.021304590933</v>
      </c>
      <c r="Q66" s="7">
        <f t="shared" si="5"/>
        <v>22294.454470139273</v>
      </c>
      <c r="R66" s="7">
        <f t="shared" si="6"/>
        <v>423594.63493264618</v>
      </c>
      <c r="T66" s="5">
        <v>1</v>
      </c>
      <c r="U66" s="5">
        <v>0</v>
      </c>
      <c r="V66" s="5">
        <v>0</v>
      </c>
      <c r="W66" s="5">
        <f t="shared" ref="W66:Y103" si="16">+$R66*T66</f>
        <v>423594.63493264618</v>
      </c>
      <c r="X66" s="5">
        <f t="shared" si="16"/>
        <v>0</v>
      </c>
      <c r="Y66" s="5">
        <f t="shared" si="16"/>
        <v>0</v>
      </c>
      <c r="Z66" s="7">
        <f>+FY16Calculations!Z66*'Tuition Calculations'!BZ66*(1+'Select Headcount Changes'!V71)</f>
        <v>18188.563528827039</v>
      </c>
      <c r="AA66" s="7">
        <f>+FY16Calculations!AA66*'Tuition Calculations'!CF66*(1+'Select Headcount Changes'!V71)</f>
        <v>8524.1023193573456</v>
      </c>
      <c r="AB66" s="7">
        <f t="shared" si="8"/>
        <v>340.96409277429382</v>
      </c>
      <c r="AC66" s="7">
        <f>+FY16Calculations!AC66*'Tuition Calculations'!BZ66*(1+'Select Headcount Changes'!V71)</f>
        <v>13.638563710971754</v>
      </c>
      <c r="AD66" s="7">
        <f>+FY16Calculations!AD66*'Tuition Calculations'!CF66*(1+'Select Headcount Changes'!V71)</f>
        <v>0</v>
      </c>
      <c r="AE66" s="7">
        <f>+FY16Calculations!AE66*'Tuition Calculations'!CL66*(1+'Select Headcount Changes'!V71)</f>
        <v>1914.8841525958853</v>
      </c>
      <c r="AF66" s="7">
        <f t="shared" si="9"/>
        <v>1928.5227163068571</v>
      </c>
      <c r="AG66" s="7">
        <f t="shared" si="10"/>
        <v>795.95383598729438</v>
      </c>
      <c r="AH66" s="7">
        <f t="shared" si="11"/>
        <v>15123.122883758591</v>
      </c>
      <c r="AJ66" s="5">
        <v>1</v>
      </c>
      <c r="AK66" s="5">
        <v>0</v>
      </c>
      <c r="AL66" s="5">
        <v>0</v>
      </c>
      <c r="AM66" s="10">
        <f t="shared" ref="AM66:AO103" si="17">+$AH66*AJ66</f>
        <v>15123.122883758591</v>
      </c>
      <c r="AN66" s="10">
        <f t="shared" si="17"/>
        <v>0</v>
      </c>
      <c r="AO66" s="10">
        <f t="shared" si="17"/>
        <v>0</v>
      </c>
      <c r="AP66" s="38">
        <f t="shared" si="13"/>
        <v>15123.122883758591</v>
      </c>
    </row>
    <row r="67" spans="1:42" ht="18" customHeight="1" x14ac:dyDescent="0.25">
      <c r="A67" s="2" t="s">
        <v>9</v>
      </c>
      <c r="B67" s="2" t="s">
        <v>10</v>
      </c>
      <c r="C67" s="2" t="s">
        <v>98</v>
      </c>
      <c r="D67" s="2" t="s">
        <v>34</v>
      </c>
      <c r="E67" s="2" t="s">
        <v>99</v>
      </c>
      <c r="F67" s="2" t="s">
        <v>103</v>
      </c>
      <c r="G67" s="2" t="s">
        <v>104</v>
      </c>
      <c r="H67" s="2" t="s">
        <v>13</v>
      </c>
      <c r="I67" s="2" t="s">
        <v>14</v>
      </c>
      <c r="J67" s="7">
        <f>+FY16Calculations!J67*'Tuition Calculations'!BH67*(1+'Select Headcount Changes'!V72)</f>
        <v>106962</v>
      </c>
      <c r="K67" s="7">
        <f>+FY16Calculations!K67*'Tuition Calculations'!BN67*(1+'Select Headcount Changes'!V72)</f>
        <v>106962</v>
      </c>
      <c r="L67" s="7">
        <f t="shared" si="3"/>
        <v>4278.4800000000005</v>
      </c>
      <c r="M67" s="7">
        <f>+FY16Calculations!M67*'Tuition Calculations'!BH67*(1+'Select Headcount Changes'!V72)</f>
        <v>0</v>
      </c>
      <c r="N67" s="7">
        <f>+FY16Calculations!N67*'Tuition Calculations'!BN67*(1+'Select Headcount Changes'!V72)</f>
        <v>0</v>
      </c>
      <c r="O67" s="7">
        <f>+FY16Calculations!O67*'Tuition Calculations'!BT67*(1+'Select Headcount Changes'!V72)</f>
        <v>0</v>
      </c>
      <c r="P67" s="7">
        <f t="shared" si="4"/>
        <v>0</v>
      </c>
      <c r="Q67" s="7">
        <f t="shared" si="5"/>
        <v>5134.1760000000004</v>
      </c>
      <c r="R67" s="7">
        <f t="shared" si="6"/>
        <v>97549.343999999997</v>
      </c>
      <c r="T67" s="5">
        <v>1</v>
      </c>
      <c r="U67" s="5">
        <v>0</v>
      </c>
      <c r="V67" s="5">
        <v>0</v>
      </c>
      <c r="W67" s="5">
        <f t="shared" si="16"/>
        <v>97549.343999999997</v>
      </c>
      <c r="X67" s="5">
        <f t="shared" si="16"/>
        <v>0</v>
      </c>
      <c r="Y67" s="5">
        <f t="shared" si="16"/>
        <v>0</v>
      </c>
      <c r="Z67" s="7">
        <f>+FY16Calculations!Z67*'Tuition Calculations'!BZ67*(1+'Select Headcount Changes'!V72)</f>
        <v>3305.9999999999991</v>
      </c>
      <c r="AA67" s="7">
        <f>+FY16Calculations!AA67*'Tuition Calculations'!CF67*(1+'Select Headcount Changes'!V72)</f>
        <v>3309.4073543540917</v>
      </c>
      <c r="AB67" s="7">
        <f t="shared" si="8"/>
        <v>132.37629417416366</v>
      </c>
      <c r="AC67" s="7">
        <f>+FY16Calculations!AC67*'Tuition Calculations'!BZ67*(1+'Select Headcount Changes'!V72)</f>
        <v>5.2950517669665471</v>
      </c>
      <c r="AD67" s="7">
        <f>+FY16Calculations!AD67*'Tuition Calculations'!CF67*(1+'Select Headcount Changes'!V72)</f>
        <v>0</v>
      </c>
      <c r="AE67" s="7">
        <f>+FY16Calculations!AE67*'Tuition Calculations'!CL67*(1+'Select Headcount Changes'!V72)</f>
        <v>0</v>
      </c>
      <c r="AF67" s="7">
        <f t="shared" si="9"/>
        <v>5.2950517669665471</v>
      </c>
      <c r="AG67" s="7">
        <f t="shared" si="10"/>
        <v>158.41643270294344</v>
      </c>
      <c r="AH67" s="7">
        <f t="shared" si="11"/>
        <v>3009.9122213559253</v>
      </c>
      <c r="AJ67" s="5">
        <v>1</v>
      </c>
      <c r="AK67" s="5">
        <v>0</v>
      </c>
      <c r="AL67" s="5">
        <v>0</v>
      </c>
      <c r="AM67" s="10">
        <f t="shared" si="17"/>
        <v>3009.9122213559253</v>
      </c>
      <c r="AN67" s="10">
        <f t="shared" si="17"/>
        <v>0</v>
      </c>
      <c r="AO67" s="10">
        <f t="shared" si="17"/>
        <v>0</v>
      </c>
      <c r="AP67" s="38">
        <f t="shared" ref="AP67:AP103" si="18">SUM(AM67:AO67)</f>
        <v>3009.9122213559253</v>
      </c>
    </row>
    <row r="68" spans="1:42" ht="18" customHeight="1" x14ac:dyDescent="0.25">
      <c r="A68" s="2" t="s">
        <v>9</v>
      </c>
      <c r="B68" s="2" t="s">
        <v>10</v>
      </c>
      <c r="C68" s="2" t="s">
        <v>98</v>
      </c>
      <c r="D68" s="2" t="s">
        <v>34</v>
      </c>
      <c r="E68" s="2" t="s">
        <v>99</v>
      </c>
      <c r="F68" s="2" t="s">
        <v>103</v>
      </c>
      <c r="G68" s="2" t="s">
        <v>104</v>
      </c>
      <c r="H68" s="2" t="s">
        <v>15</v>
      </c>
      <c r="I68" s="2" t="s">
        <v>16</v>
      </c>
      <c r="J68" s="7">
        <f>+FY16Calculations!J68*'Tuition Calculations'!BH68*(1+'Select Headcount Changes'!V73)</f>
        <v>58850</v>
      </c>
      <c r="K68" s="7">
        <f>+FY16Calculations!K68*'Tuition Calculations'!BN68*(1+'Select Headcount Changes'!V73)</f>
        <v>35654</v>
      </c>
      <c r="L68" s="7">
        <f t="shared" ref="L68:L70" si="19">0.04*K68</f>
        <v>1426.16</v>
      </c>
      <c r="M68" s="7">
        <f>+FY16Calculations!M68*'Tuition Calculations'!BH68*(1+'Select Headcount Changes'!V73)</f>
        <v>0</v>
      </c>
      <c r="N68" s="7">
        <f>+FY16Calculations!N68*'Tuition Calculations'!BN68*(1+'Select Headcount Changes'!V73)</f>
        <v>17932.339116598017</v>
      </c>
      <c r="O68" s="7">
        <f>+FY16Calculations!O68*'Tuition Calculations'!BT68*(1+'Select Headcount Changes'!V73)</f>
        <v>0</v>
      </c>
      <c r="P68" s="7">
        <f t="shared" ref="P68:P70" si="20">SUM(M68:O68)</f>
        <v>17932.339116598017</v>
      </c>
      <c r="Q68" s="7">
        <f t="shared" ref="Q68:Q70" si="21">0.05*(J68-L68-P68)</f>
        <v>1974.5750441700993</v>
      </c>
      <c r="R68" s="7">
        <f t="shared" ref="R68:R70" si="22">+J68-L68-P68-Q68</f>
        <v>37516.925839231881</v>
      </c>
      <c r="T68" s="5">
        <v>1</v>
      </c>
      <c r="U68" s="5">
        <v>0</v>
      </c>
      <c r="V68" s="5">
        <v>0</v>
      </c>
      <c r="W68" s="5">
        <f t="shared" si="16"/>
        <v>37516.925839231881</v>
      </c>
      <c r="X68" s="5">
        <f t="shared" si="16"/>
        <v>0</v>
      </c>
      <c r="Y68" s="5">
        <f t="shared" si="16"/>
        <v>0</v>
      </c>
      <c r="Z68" s="7">
        <f>+FY16Calculations!Z68*'Tuition Calculations'!BZ68*(1+'Select Headcount Changes'!V73)</f>
        <v>2134</v>
      </c>
      <c r="AA68" s="7">
        <f>+FY16Calculations!AA68*'Tuition Calculations'!CF68*(1+'Select Headcount Changes'!V73)</f>
        <v>1103.1531772092519</v>
      </c>
      <c r="AB68" s="7">
        <f t="shared" ref="AB68:AB70" si="23">0.04*AA68</f>
        <v>44.126127088370076</v>
      </c>
      <c r="AC68" s="7">
        <f>+FY16Calculations!AC68*'Tuition Calculations'!BZ68*(1+'Select Headcount Changes'!V73)</f>
        <v>1.7650450835348028</v>
      </c>
      <c r="AD68" s="7">
        <f>+FY16Calculations!AD68*'Tuition Calculations'!CF68*(1+'Select Headcount Changes'!V73)</f>
        <v>554.81554916935215</v>
      </c>
      <c r="AE68" s="7">
        <f>+FY16Calculations!AE68*'Tuition Calculations'!CL68*(1+'Select Headcount Changes'!V73)</f>
        <v>0</v>
      </c>
      <c r="AF68" s="7">
        <f t="shared" ref="AF68:AF70" si="24">SUM(AC68:AE68)</f>
        <v>556.58059425288695</v>
      </c>
      <c r="AG68" s="7">
        <f t="shared" ref="AG68:AG70" si="25">0.05*(Z68-AB68-AF68)</f>
        <v>76.66466393293716</v>
      </c>
      <c r="AH68" s="7">
        <f t="shared" ref="AH68:AH70" si="26">+Z68-AB68-AF68-AG68</f>
        <v>1456.6286147258058</v>
      </c>
      <c r="AJ68" s="5">
        <v>1</v>
      </c>
      <c r="AK68" s="5">
        <v>0</v>
      </c>
      <c r="AL68" s="5">
        <v>0</v>
      </c>
      <c r="AM68" s="10">
        <f t="shared" si="17"/>
        <v>1456.6286147258058</v>
      </c>
      <c r="AN68" s="10">
        <f t="shared" si="17"/>
        <v>0</v>
      </c>
      <c r="AO68" s="10">
        <f t="shared" si="17"/>
        <v>0</v>
      </c>
      <c r="AP68" s="38">
        <f t="shared" si="18"/>
        <v>1456.6286147258058</v>
      </c>
    </row>
    <row r="69" spans="1:42" ht="18" customHeight="1" x14ac:dyDescent="0.25">
      <c r="A69" s="2" t="s">
        <v>9</v>
      </c>
      <c r="B69" s="2" t="s">
        <v>10</v>
      </c>
      <c r="C69" s="2" t="s">
        <v>98</v>
      </c>
      <c r="D69" s="2" t="s">
        <v>34</v>
      </c>
      <c r="E69" s="2" t="s">
        <v>99</v>
      </c>
      <c r="F69" s="2" t="s">
        <v>105</v>
      </c>
      <c r="G69" s="2" t="s">
        <v>106</v>
      </c>
      <c r="H69" s="2" t="s">
        <v>13</v>
      </c>
      <c r="I69" s="2" t="s">
        <v>14</v>
      </c>
      <c r="J69" s="7">
        <f>+FY16Calculations!J69*'Tuition Calculations'!BH69*(1+'Select Headcount Changes'!V74)</f>
        <v>45398.122200925623</v>
      </c>
      <c r="K69" s="7">
        <f>+FY16Calculations!K69*'Tuition Calculations'!BN69*(1+'Select Headcount Changes'!V74)</f>
        <v>45398.122200925623</v>
      </c>
      <c r="L69" s="7">
        <f t="shared" si="19"/>
        <v>1815.9248880370251</v>
      </c>
      <c r="M69" s="7">
        <f>+FY16Calculations!M69*'Tuition Calculations'!BH69*(1+'Select Headcount Changes'!V74)</f>
        <v>0</v>
      </c>
      <c r="N69" s="7">
        <f>+FY16Calculations!N69*'Tuition Calculations'!BN69*(1+'Select Headcount Changes'!V74)</f>
        <v>0</v>
      </c>
      <c r="O69" s="7">
        <f>+FY16Calculations!O69*'Tuition Calculations'!BT69*(1+'Select Headcount Changes'!V74)</f>
        <v>0</v>
      </c>
      <c r="P69" s="7">
        <f t="shared" si="20"/>
        <v>0</v>
      </c>
      <c r="Q69" s="7">
        <f t="shared" si="21"/>
        <v>2179.1098656444301</v>
      </c>
      <c r="R69" s="7">
        <f t="shared" si="22"/>
        <v>41403.087447244172</v>
      </c>
      <c r="T69" s="5">
        <v>1</v>
      </c>
      <c r="U69" s="5">
        <v>0</v>
      </c>
      <c r="V69" s="5">
        <v>0</v>
      </c>
      <c r="W69" s="5">
        <f t="shared" si="16"/>
        <v>41403.087447244172</v>
      </c>
      <c r="X69" s="5">
        <f t="shared" si="16"/>
        <v>0</v>
      </c>
      <c r="Y69" s="5">
        <f t="shared" si="16"/>
        <v>0</v>
      </c>
      <c r="Z69" s="7">
        <f>+FY16Calculations!Z69*'Tuition Calculations'!BZ69*(1+'Select Headcount Changes'!V74)</f>
        <v>1405.060422960725</v>
      </c>
      <c r="AA69" s="7">
        <f>+FY16Calculations!AA69*'Tuition Calculations'!CF69*(1+'Select Headcount Changes'!V74)</f>
        <v>1407.9780317879254</v>
      </c>
      <c r="AB69" s="7">
        <f t="shared" si="23"/>
        <v>56.31912127151702</v>
      </c>
      <c r="AC69" s="7">
        <f>+FY16Calculations!AC69*'Tuition Calculations'!BZ69*(1+'Select Headcount Changes'!V74)</f>
        <v>2.2527648508606806</v>
      </c>
      <c r="AD69" s="7">
        <f>+FY16Calculations!AD69*'Tuition Calculations'!CF69*(1+'Select Headcount Changes'!V74)</f>
        <v>0</v>
      </c>
      <c r="AE69" s="7">
        <f>+FY16Calculations!AE69*'Tuition Calculations'!CL69*(1+'Select Headcount Changes'!V74)</f>
        <v>0</v>
      </c>
      <c r="AF69" s="7">
        <f t="shared" si="24"/>
        <v>2.2527648508606806</v>
      </c>
      <c r="AG69" s="7">
        <f t="shared" si="25"/>
        <v>67.324426841917358</v>
      </c>
      <c r="AH69" s="7">
        <f t="shared" si="26"/>
        <v>1279.1641099964297</v>
      </c>
      <c r="AJ69" s="5">
        <v>1</v>
      </c>
      <c r="AK69" s="5">
        <v>0</v>
      </c>
      <c r="AL69" s="5">
        <v>0</v>
      </c>
      <c r="AM69" s="10">
        <f t="shared" si="17"/>
        <v>1279.1641099964297</v>
      </c>
      <c r="AN69" s="10">
        <f t="shared" si="17"/>
        <v>0</v>
      </c>
      <c r="AO69" s="10">
        <f t="shared" si="17"/>
        <v>0</v>
      </c>
      <c r="AP69" s="38">
        <f t="shared" si="18"/>
        <v>1279.1641099964297</v>
      </c>
    </row>
    <row r="70" spans="1:42" ht="18" customHeight="1" x14ac:dyDescent="0.25">
      <c r="A70" s="2" t="s">
        <v>9</v>
      </c>
      <c r="B70" s="2" t="s">
        <v>10</v>
      </c>
      <c r="C70" s="2" t="s">
        <v>98</v>
      </c>
      <c r="D70" s="2" t="s">
        <v>34</v>
      </c>
      <c r="E70" s="2" t="s">
        <v>99</v>
      </c>
      <c r="F70" s="2" t="s">
        <v>105</v>
      </c>
      <c r="G70" s="2" t="s">
        <v>106</v>
      </c>
      <c r="H70" s="2" t="s">
        <v>15</v>
      </c>
      <c r="I70" s="2" t="s">
        <v>16</v>
      </c>
      <c r="J70" s="7">
        <f>+FY16Calculations!J70*'Tuition Calculations'!BH70*(1+'Select Headcount Changes'!V75)</f>
        <v>281639.04621182068</v>
      </c>
      <c r="K70" s="7">
        <f>+FY16Calculations!K70*'Tuition Calculations'!BN70*(1+'Select Headcount Changes'!V75)</f>
        <v>217254.05926791643</v>
      </c>
      <c r="L70" s="7">
        <f t="shared" si="19"/>
        <v>8690.1623707166564</v>
      </c>
      <c r="M70" s="7">
        <f>+FY16Calculations!M70*'Tuition Calculations'!BH70*(1+'Select Headcount Changes'!V75)</f>
        <v>0</v>
      </c>
      <c r="N70" s="7">
        <f>+FY16Calculations!N70*'Tuition Calculations'!BN70*(1+'Select Headcount Changes'!V75)</f>
        <v>0</v>
      </c>
      <c r="O70" s="7">
        <f>+FY16Calculations!O70*'Tuition Calculations'!BT70*(1+'Select Headcount Changes'!V75)</f>
        <v>8968.9796529968462</v>
      </c>
      <c r="P70" s="7">
        <f t="shared" si="20"/>
        <v>8968.9796529968462</v>
      </c>
      <c r="Q70" s="7">
        <f t="shared" si="21"/>
        <v>13198.995209405359</v>
      </c>
      <c r="R70" s="7">
        <f t="shared" si="22"/>
        <v>250780.9089787018</v>
      </c>
      <c r="T70" s="5">
        <v>1</v>
      </c>
      <c r="U70" s="5">
        <v>0</v>
      </c>
      <c r="V70" s="5">
        <v>0</v>
      </c>
      <c r="W70" s="5">
        <f t="shared" si="16"/>
        <v>250780.9089787018</v>
      </c>
      <c r="X70" s="5">
        <f t="shared" si="16"/>
        <v>0</v>
      </c>
      <c r="Y70" s="5">
        <f t="shared" si="16"/>
        <v>0</v>
      </c>
      <c r="Z70" s="7">
        <f>+FY16Calculations!Z70*'Tuition Calculations'!BZ70*(1+'Select Headcount Changes'!V75)</f>
        <v>10213.8946222664</v>
      </c>
      <c r="AA70" s="7">
        <f>+FY16Calculations!AA70*'Tuition Calculations'!CF70*(1+'Select Headcount Changes'!V75)</f>
        <v>6727.7440675760718</v>
      </c>
      <c r="AB70" s="7">
        <f t="shared" si="23"/>
        <v>269.10976270304286</v>
      </c>
      <c r="AC70" s="7">
        <f>+FY16Calculations!AC70*'Tuition Calculations'!BZ70*(1+'Select Headcount Changes'!V75)</f>
        <v>10.764390508121714</v>
      </c>
      <c r="AD70" s="7">
        <f>+FY16Calculations!AD70*'Tuition Calculations'!CF70*(1+'Select Headcount Changes'!V75)</f>
        <v>0</v>
      </c>
      <c r="AE70" s="7">
        <f>+FY16Calculations!AE70*'Tuition Calculations'!CL70*(1+'Select Headcount Changes'!V75)</f>
        <v>486.48247192405535</v>
      </c>
      <c r="AF70" s="7">
        <f t="shared" si="24"/>
        <v>497.24686243217707</v>
      </c>
      <c r="AG70" s="7">
        <f t="shared" si="25"/>
        <v>472.37689985655902</v>
      </c>
      <c r="AH70" s="7">
        <f t="shared" si="26"/>
        <v>8975.1610972746203</v>
      </c>
      <c r="AJ70" s="5">
        <v>1</v>
      </c>
      <c r="AK70" s="5">
        <v>0</v>
      </c>
      <c r="AL70" s="5">
        <v>0</v>
      </c>
      <c r="AM70" s="10">
        <f t="shared" si="17"/>
        <v>8975.1610972746203</v>
      </c>
      <c r="AN70" s="10">
        <f t="shared" si="17"/>
        <v>0</v>
      </c>
      <c r="AO70" s="10">
        <f t="shared" si="17"/>
        <v>0</v>
      </c>
      <c r="AP70" s="38">
        <f t="shared" si="18"/>
        <v>8975.1610972746203</v>
      </c>
    </row>
    <row r="71" spans="1:42" ht="18" customHeight="1" x14ac:dyDescent="0.25">
      <c r="A71" s="2"/>
      <c r="B71" s="2"/>
      <c r="C71" s="2"/>
      <c r="D71" s="2"/>
      <c r="E71" s="2"/>
      <c r="F71" s="2"/>
      <c r="G71" s="2"/>
      <c r="H71" s="2"/>
      <c r="I71" s="2"/>
      <c r="T71" s="5"/>
      <c r="U71" s="5"/>
      <c r="V71" s="5"/>
      <c r="W71" s="5"/>
      <c r="X71" s="5"/>
      <c r="Y71" s="5"/>
      <c r="Z71" s="7"/>
      <c r="AA71" s="7"/>
      <c r="AB71" s="7"/>
      <c r="AC71" s="7"/>
      <c r="AD71" s="7"/>
      <c r="AE71" s="7"/>
      <c r="AF71" s="7"/>
      <c r="AG71" s="7"/>
      <c r="AH71" s="7"/>
      <c r="AJ71" s="5"/>
      <c r="AK71" s="5"/>
      <c r="AL71" s="5"/>
      <c r="AM71" s="10"/>
      <c r="AN71" s="10"/>
      <c r="AO71" s="10"/>
      <c r="AP71" s="38"/>
    </row>
    <row r="72" spans="1:42" ht="18" customHeight="1" x14ac:dyDescent="0.25">
      <c r="A72" s="2"/>
      <c r="B72" s="2"/>
      <c r="C72" s="2"/>
      <c r="D72" s="2"/>
      <c r="E72" s="2"/>
      <c r="F72" s="2"/>
      <c r="G72" s="39" t="s">
        <v>186</v>
      </c>
      <c r="H72" s="2"/>
      <c r="I72" s="39" t="s">
        <v>195</v>
      </c>
      <c r="J72" s="5">
        <f>+J3+J5</f>
        <v>219018801.36664572</v>
      </c>
      <c r="K72" s="5">
        <f t="shared" ref="K72:R73" si="27">+K3+K5</f>
        <v>219018801.36664572</v>
      </c>
      <c r="L72" s="5">
        <f t="shared" si="27"/>
        <v>8760752.0546658281</v>
      </c>
      <c r="M72" s="5">
        <f t="shared" si="27"/>
        <v>572166.99138102622</v>
      </c>
      <c r="N72" s="5">
        <f t="shared" si="27"/>
        <v>952097.53034507623</v>
      </c>
      <c r="O72" s="5">
        <f t="shared" si="27"/>
        <v>0</v>
      </c>
      <c r="P72" s="5">
        <f t="shared" si="27"/>
        <v>1524264.5217261026</v>
      </c>
      <c r="Q72" s="5">
        <f t="shared" si="27"/>
        <v>10436689.239512689</v>
      </c>
      <c r="R72" s="5">
        <f t="shared" si="27"/>
        <v>198297095.55074108</v>
      </c>
      <c r="S72" s="5"/>
      <c r="T72" s="5"/>
      <c r="U72" s="5"/>
      <c r="V72" s="5"/>
      <c r="W72" s="5"/>
      <c r="X72" s="5"/>
      <c r="Y72" s="5"/>
      <c r="Z72" s="5">
        <f>+Z3+Z5</f>
        <v>11507003.178138291</v>
      </c>
      <c r="AA72" s="5">
        <f t="shared" ref="AA72:AH73" si="28">+AA3+AA5</f>
        <v>11507066.288558083</v>
      </c>
      <c r="AB72" s="5">
        <f t="shared" si="28"/>
        <v>460282.65154232335</v>
      </c>
      <c r="AC72" s="5">
        <f t="shared" si="28"/>
        <v>30221.014698082286</v>
      </c>
      <c r="AD72" s="5">
        <f t="shared" si="28"/>
        <v>49997.259295237724</v>
      </c>
      <c r="AE72" s="5">
        <f t="shared" si="28"/>
        <v>0</v>
      </c>
      <c r="AF72" s="5">
        <f t="shared" si="28"/>
        <v>80218.273993320006</v>
      </c>
      <c r="AG72" s="5">
        <f t="shared" si="28"/>
        <v>548325.11263013235</v>
      </c>
      <c r="AH72" s="5">
        <f t="shared" si="28"/>
        <v>10418177.139972515</v>
      </c>
      <c r="AJ72" s="5"/>
      <c r="AK72" s="5"/>
      <c r="AL72" s="5"/>
      <c r="AM72" s="5"/>
      <c r="AN72" s="5"/>
      <c r="AO72" s="5"/>
      <c r="AP72" s="11"/>
    </row>
    <row r="73" spans="1:42" ht="18" customHeight="1" x14ac:dyDescent="0.25">
      <c r="A73" s="2"/>
      <c r="B73" s="2"/>
      <c r="C73" s="2"/>
      <c r="D73" s="2"/>
      <c r="E73" s="2"/>
      <c r="F73" s="2"/>
      <c r="G73" s="39" t="s">
        <v>186</v>
      </c>
      <c r="H73" s="2"/>
      <c r="I73" s="39" t="s">
        <v>196</v>
      </c>
      <c r="J73" s="5">
        <f>+J4+J6</f>
        <v>275252243.62158072</v>
      </c>
      <c r="K73" s="5">
        <f t="shared" si="27"/>
        <v>99299229.711739555</v>
      </c>
      <c r="L73" s="5">
        <f t="shared" si="27"/>
        <v>3971969.1884695822</v>
      </c>
      <c r="M73" s="5">
        <f t="shared" si="27"/>
        <v>4188939.8699495574</v>
      </c>
      <c r="N73" s="5">
        <f t="shared" si="27"/>
        <v>52078.206079549396</v>
      </c>
      <c r="O73" s="5">
        <f t="shared" si="27"/>
        <v>25055.645695047155</v>
      </c>
      <c r="P73" s="5">
        <f t="shared" si="27"/>
        <v>4266073.7217241544</v>
      </c>
      <c r="Q73" s="5">
        <f t="shared" si="27"/>
        <v>13350710.035569347</v>
      </c>
      <c r="R73" s="5">
        <f t="shared" si="27"/>
        <v>253663490.67581761</v>
      </c>
      <c r="S73" s="5"/>
      <c r="T73" s="5"/>
      <c r="U73" s="5"/>
      <c r="V73" s="5"/>
      <c r="W73" s="5"/>
      <c r="X73" s="5"/>
      <c r="Y73" s="5"/>
      <c r="Z73" s="5">
        <f>+Z4+Z6</f>
        <v>12932294.645761902</v>
      </c>
      <c r="AA73" s="5">
        <f t="shared" si="28"/>
        <v>5110875.3271145653</v>
      </c>
      <c r="AB73" s="5">
        <f t="shared" si="28"/>
        <v>204435.01308458261</v>
      </c>
      <c r="AC73" s="5">
        <f t="shared" si="28"/>
        <v>8177.400523383305</v>
      </c>
      <c r="AD73" s="5">
        <f t="shared" si="28"/>
        <v>2690.3779447707357</v>
      </c>
      <c r="AE73" s="5">
        <f t="shared" si="28"/>
        <v>1139.6760026001468</v>
      </c>
      <c r="AF73" s="5">
        <f t="shared" si="28"/>
        <v>12007.454470754188</v>
      </c>
      <c r="AG73" s="5">
        <f t="shared" si="28"/>
        <v>635792.60891032836</v>
      </c>
      <c r="AH73" s="5">
        <f t="shared" si="28"/>
        <v>12080059.569296237</v>
      </c>
      <c r="AJ73" s="5"/>
      <c r="AK73" s="5"/>
      <c r="AL73" s="5"/>
      <c r="AM73" s="5"/>
      <c r="AN73" s="5"/>
      <c r="AO73" s="5"/>
      <c r="AP73" s="11"/>
    </row>
    <row r="74" spans="1:42" ht="18" customHeight="1" x14ac:dyDescent="0.25">
      <c r="A74" s="2"/>
      <c r="B74" s="2"/>
      <c r="C74" s="2"/>
      <c r="D74" s="2"/>
      <c r="E74" s="2"/>
      <c r="F74" s="2"/>
      <c r="G74" s="39" t="s">
        <v>197</v>
      </c>
      <c r="H74" s="2"/>
      <c r="I74" s="39" t="s">
        <v>195</v>
      </c>
      <c r="J74" s="5">
        <f>+J7+J9+J11+J13+J15+J17+J19+J21+J23+J25+J27+J29+J31+J33+J35+J37+J39+J41+J43+J45+J47+J49+J51+J53+J55+J57+J59+J61+J63+J65+J67+J69</f>
        <v>85490552.707184583</v>
      </c>
      <c r="K74" s="5">
        <f t="shared" ref="K74:R75" si="29">+K7+K9+K11+K13+K15+K17+K19+K21+K23+K25+K27+K29+K31+K33+K35+K37+K39+K41+K43+K45+K47+K49+K51+K53+K55+K57+K59+K61+K63+K65+K67+K69</f>
        <v>85490552.707184583</v>
      </c>
      <c r="L74" s="5">
        <f t="shared" si="29"/>
        <v>3419622.1082873833</v>
      </c>
      <c r="M74" s="5">
        <f t="shared" si="29"/>
        <v>825273.70503528602</v>
      </c>
      <c r="N74" s="5">
        <f t="shared" si="29"/>
        <v>8288739.7033063797</v>
      </c>
      <c r="O74" s="5">
        <f t="shared" si="29"/>
        <v>0</v>
      </c>
      <c r="P74" s="5">
        <f t="shared" si="29"/>
        <v>9114013.4083416667</v>
      </c>
      <c r="Q74" s="5">
        <f t="shared" si="29"/>
        <v>3647845.8595277769</v>
      </c>
      <c r="R74" s="5">
        <f t="shared" si="29"/>
        <v>69309071.331027761</v>
      </c>
      <c r="S74" s="5"/>
      <c r="T74" s="5"/>
      <c r="U74" s="5"/>
      <c r="V74" s="5"/>
      <c r="W74" s="5"/>
      <c r="X74" s="5"/>
      <c r="Y74" s="5"/>
      <c r="Z74" s="5">
        <f>+Z7+Z9+Z11+Z13+Z15+Z17+Z19+Z21+Z23+Z25+Z27+Z29+Z31+Z33+Z35+Z37+Z39+Z41+Z43+Z45+Z47+Z49+Z51+Z53+Z55+Z57+Z59+Z61+Z63+Z65+Z67+Z69</f>
        <v>3325800.3365185889</v>
      </c>
      <c r="AA74" s="5">
        <f t="shared" ref="AA74:AH75" si="30">+AA7+AA9+AA11+AA13+AA15+AA17+AA19+AA21+AA23+AA25+AA27+AA29+AA31+AA33+AA35+AA37+AA39+AA41+AA43+AA45+AA47+AA49+AA51+AA53+AA55+AA57+AA59+AA61+AA63+AA65+AA67+AA69</f>
        <v>3305401.8940260978</v>
      </c>
      <c r="AB74" s="5">
        <f t="shared" si="30"/>
        <v>132216.07576104396</v>
      </c>
      <c r="AC74" s="5">
        <f t="shared" si="30"/>
        <v>5288.6430304417572</v>
      </c>
      <c r="AD74" s="5">
        <f t="shared" si="30"/>
        <v>12021.701596652287</v>
      </c>
      <c r="AE74" s="5">
        <f t="shared" si="30"/>
        <v>0</v>
      </c>
      <c r="AF74" s="5">
        <f t="shared" si="30"/>
        <v>17310.344627094044</v>
      </c>
      <c r="AG74" s="5">
        <f t="shared" si="30"/>
        <v>158813.69580652256</v>
      </c>
      <c r="AH74" s="5">
        <f t="shared" si="30"/>
        <v>3017460.2203239282</v>
      </c>
      <c r="AJ74" s="5"/>
      <c r="AK74" s="5"/>
      <c r="AL74" s="5"/>
      <c r="AM74" s="5"/>
      <c r="AN74" s="5"/>
      <c r="AO74" s="5"/>
      <c r="AP74" s="11"/>
    </row>
    <row r="75" spans="1:42" ht="18" customHeight="1" x14ac:dyDescent="0.25">
      <c r="A75" s="2"/>
      <c r="B75" s="2"/>
      <c r="C75" s="2"/>
      <c r="D75" s="2"/>
      <c r="E75" s="2"/>
      <c r="F75" s="2"/>
      <c r="G75" s="39" t="s">
        <v>197</v>
      </c>
      <c r="H75" s="2"/>
      <c r="I75" s="39" t="s">
        <v>196</v>
      </c>
      <c r="J75" s="5">
        <f>+J8+J10+J12+J14+J16+J18+J20+J22+J24+J26+J28+J30+J32+J34+J36+J38+J40+J42+J44+J46+J48+J50+J52+J54+J56+J58+J60+J62+J64+J66+J68+J70</f>
        <v>143516067.66952717</v>
      </c>
      <c r="K75" s="5">
        <f t="shared" si="29"/>
        <v>81971826.163295358</v>
      </c>
      <c r="L75" s="5">
        <f t="shared" si="29"/>
        <v>3278873.0465318128</v>
      </c>
      <c r="M75" s="5">
        <f t="shared" si="29"/>
        <v>2897158.3944994328</v>
      </c>
      <c r="N75" s="5">
        <f t="shared" si="29"/>
        <v>19262936.255539097</v>
      </c>
      <c r="O75" s="5">
        <f t="shared" si="29"/>
        <v>45293281.360066958</v>
      </c>
      <c r="P75" s="5">
        <f t="shared" si="29"/>
        <v>67453376.010105506</v>
      </c>
      <c r="Q75" s="5">
        <f t="shared" si="29"/>
        <v>3639190.9306444926</v>
      </c>
      <c r="R75" s="5">
        <f t="shared" si="29"/>
        <v>69144627.682245374</v>
      </c>
      <c r="S75" s="5"/>
      <c r="T75" s="5"/>
      <c r="U75" s="5"/>
      <c r="V75" s="5"/>
      <c r="W75" s="5"/>
      <c r="X75" s="5"/>
      <c r="Y75" s="5"/>
      <c r="Z75" s="5">
        <f>+Z8+Z10+Z12+Z14+Z16+Z18+Z20+Z22+Z24+Z26+Z28+Z30+Z32+Z34+Z36+Z38+Z40+Z42+Z44+Z46+Z48+Z50+Z52+Z54+Z56+Z58+Z60+Z62+Z64+Z66+Z68+Z70</f>
        <v>5025761.0363739422</v>
      </c>
      <c r="AA75" s="5">
        <f t="shared" si="30"/>
        <v>2815502.2915185052</v>
      </c>
      <c r="AB75" s="5">
        <f t="shared" si="30"/>
        <v>112620.09166074019</v>
      </c>
      <c r="AC75" s="5">
        <f t="shared" si="30"/>
        <v>4504.8036664296087</v>
      </c>
      <c r="AD75" s="5">
        <f t="shared" si="30"/>
        <v>5289.4599493428195</v>
      </c>
      <c r="AE75" s="5">
        <f t="shared" si="30"/>
        <v>1665090.367154636</v>
      </c>
      <c r="AF75" s="5">
        <f t="shared" si="30"/>
        <v>1674884.6307704078</v>
      </c>
      <c r="AG75" s="5">
        <f t="shared" si="30"/>
        <v>161912.81569713965</v>
      </c>
      <c r="AH75" s="5">
        <f t="shared" si="30"/>
        <v>3076343.4982456542</v>
      </c>
      <c r="AJ75" s="5"/>
      <c r="AK75" s="5"/>
      <c r="AL75" s="5"/>
      <c r="AM75" s="5"/>
      <c r="AN75" s="5"/>
      <c r="AO75" s="5"/>
      <c r="AP75" s="11"/>
    </row>
    <row r="76" spans="1:42" ht="18" customHeight="1" x14ac:dyDescent="0.25">
      <c r="A76" s="2"/>
      <c r="B76" s="2"/>
      <c r="C76" s="2"/>
      <c r="D76" s="2"/>
      <c r="E76" s="2"/>
      <c r="F76" s="2"/>
      <c r="G76" s="39" t="s">
        <v>187</v>
      </c>
      <c r="H76" s="2"/>
      <c r="I76" s="2"/>
      <c r="J76" s="5">
        <f>SUM(J72:J75)</f>
        <v>723277665.36493814</v>
      </c>
      <c r="K76" s="5">
        <f t="shared" ref="K76:R76" si="31">SUM(K72:K75)</f>
        <v>485780409.94886529</v>
      </c>
      <c r="L76" s="5">
        <f t="shared" si="31"/>
        <v>19431216.397954606</v>
      </c>
      <c r="M76" s="5">
        <f t="shared" si="31"/>
        <v>8483538.960865302</v>
      </c>
      <c r="N76" s="5">
        <f t="shared" si="31"/>
        <v>28555851.695270102</v>
      </c>
      <c r="O76" s="5">
        <f t="shared" si="31"/>
        <v>45318337.005762003</v>
      </c>
      <c r="P76" s="5">
        <f t="shared" si="31"/>
        <v>82357727.661897421</v>
      </c>
      <c r="Q76" s="5">
        <f t="shared" si="31"/>
        <v>31074436.065254308</v>
      </c>
      <c r="R76" s="5">
        <f t="shared" si="31"/>
        <v>590414285.23983181</v>
      </c>
      <c r="S76" s="5"/>
      <c r="T76" s="5"/>
      <c r="U76" s="5"/>
      <c r="V76" s="5"/>
      <c r="W76" s="5"/>
      <c r="X76" s="5"/>
      <c r="Y76" s="5"/>
      <c r="Z76" s="5">
        <f>SUM(Z72:Z75)</f>
        <v>32790859.196792725</v>
      </c>
      <c r="AA76" s="5">
        <f t="shared" ref="AA76:AH76" si="32">SUM(AA72:AA75)</f>
        <v>22738845.801217251</v>
      </c>
      <c r="AB76" s="5">
        <f t="shared" si="32"/>
        <v>909553.83204869006</v>
      </c>
      <c r="AC76" s="5">
        <f t="shared" si="32"/>
        <v>48191.861918336959</v>
      </c>
      <c r="AD76" s="5">
        <f t="shared" si="32"/>
        <v>69998.798786003565</v>
      </c>
      <c r="AE76" s="5">
        <f t="shared" si="32"/>
        <v>1666230.0431572362</v>
      </c>
      <c r="AF76" s="5">
        <f t="shared" si="32"/>
        <v>1784420.703861576</v>
      </c>
      <c r="AG76" s="5">
        <f t="shared" si="32"/>
        <v>1504844.233044123</v>
      </c>
      <c r="AH76" s="5">
        <f t="shared" si="32"/>
        <v>28592040.427838333</v>
      </c>
      <c r="AJ76" s="5"/>
      <c r="AK76" s="5"/>
      <c r="AL76" s="5"/>
      <c r="AM76" s="5"/>
      <c r="AN76" s="5"/>
      <c r="AO76" s="5"/>
      <c r="AP76" s="11"/>
    </row>
    <row r="77" spans="1:42" ht="18" customHeight="1" x14ac:dyDescent="0.25">
      <c r="A77" s="2"/>
      <c r="B77" s="2"/>
      <c r="C77" s="2"/>
      <c r="D77" s="2"/>
      <c r="E77" s="2"/>
      <c r="F77" s="2"/>
      <c r="G77" s="2"/>
      <c r="H77" s="2"/>
      <c r="I77" s="2"/>
      <c r="T77" s="5"/>
      <c r="U77" s="5"/>
      <c r="V77" s="5"/>
      <c r="W77" s="5"/>
      <c r="X77" s="5"/>
      <c r="Y77" s="5"/>
      <c r="Z77" s="7"/>
      <c r="AA77" s="7"/>
      <c r="AB77" s="7"/>
      <c r="AC77" s="7"/>
      <c r="AD77" s="7"/>
      <c r="AE77" s="7"/>
      <c r="AF77" s="7"/>
      <c r="AG77" s="7"/>
      <c r="AH77" s="7"/>
      <c r="AJ77" s="5"/>
      <c r="AK77" s="5"/>
      <c r="AL77" s="5"/>
      <c r="AM77" s="10"/>
      <c r="AN77" s="10"/>
      <c r="AO77" s="10"/>
      <c r="AP77" s="38"/>
    </row>
    <row r="78" spans="1:42" ht="18" customHeight="1" x14ac:dyDescent="0.25">
      <c r="A78" s="2" t="s">
        <v>13</v>
      </c>
      <c r="B78" s="2" t="s">
        <v>107</v>
      </c>
      <c r="C78" s="2" t="s">
        <v>11</v>
      </c>
      <c r="D78" s="2" t="s">
        <v>11</v>
      </c>
      <c r="E78" s="2" t="s">
        <v>12</v>
      </c>
      <c r="F78" s="2" t="s">
        <v>11</v>
      </c>
      <c r="G78" s="2" t="s">
        <v>12</v>
      </c>
      <c r="H78" s="2" t="s">
        <v>13</v>
      </c>
      <c r="I78" s="2" t="s">
        <v>14</v>
      </c>
      <c r="J78" s="7">
        <f>+FY16Calculations!J78*'Tuition Calculations'!BH71*(1+'Select Headcount Changes'!V77)</f>
        <v>48509001.900449865</v>
      </c>
      <c r="K78" s="7">
        <f>+FY16Calculations!K78*'Tuition Calculations'!BN71*(1+'Select Headcount Changes'!V77)</f>
        <v>48509001.900449865</v>
      </c>
      <c r="L78" s="7">
        <f t="shared" ref="L78:L103" si="33">0.04*K78</f>
        <v>1940360.0760179947</v>
      </c>
      <c r="M78" s="7">
        <f>+FY16Calculations!M78*'Tuition Calculations'!BH71*(1+'Select Headcount Changes'!V77)</f>
        <v>0</v>
      </c>
      <c r="N78" s="7">
        <f>+FY16Calculations!N78*'Tuition Calculations'!BN71*(1+'Select Headcount Changes'!V77)</f>
        <v>396615.35917765927</v>
      </c>
      <c r="O78" s="7">
        <f>+FY16Calculations!O78*'Tuition Calculations'!BT71*(1+'Select Headcount Changes'!V77)</f>
        <v>0</v>
      </c>
      <c r="P78" s="7">
        <f t="shared" ref="P78:P103" si="34">SUM(M78:O78)</f>
        <v>396615.35917765927</v>
      </c>
      <c r="Q78" s="7">
        <f t="shared" ref="Q78:Q103" si="35">0.05*(J78-L78-P78)</f>
        <v>2308601.3232627106</v>
      </c>
      <c r="R78" s="7">
        <f t="shared" ref="R78:R103" si="36">+J78-L78-P78-Q78</f>
        <v>43863425.141991496</v>
      </c>
      <c r="T78" s="5">
        <v>0</v>
      </c>
      <c r="U78" s="5">
        <v>1</v>
      </c>
      <c r="V78" s="5">
        <v>0</v>
      </c>
      <c r="W78" s="5">
        <f t="shared" si="16"/>
        <v>0</v>
      </c>
      <c r="X78" s="5">
        <f t="shared" si="16"/>
        <v>43863425.141991496</v>
      </c>
      <c r="Y78" s="5">
        <f t="shared" si="16"/>
        <v>0</v>
      </c>
      <c r="Z78" s="7">
        <f>+FY16Calculations!Z78*'Tuition Calculations'!BZ71*(1+'Select Headcount Changes'!V77)</f>
        <v>2542279.8831029986</v>
      </c>
      <c r="AA78" s="7">
        <f>+FY16Calculations!AA78*'Tuition Calculations'!CF71*(1+'Select Headcount Changes'!V77)</f>
        <v>2542279.8831029986</v>
      </c>
      <c r="AB78" s="7">
        <f t="shared" ref="AB78:AB103" si="37">0.04*AA78</f>
        <v>101691.19532411995</v>
      </c>
      <c r="AC78" s="7">
        <f>+FY16Calculations!AC78*'Tuition Calculations'!BZ71*(1+'Select Headcount Changes'!V77)</f>
        <v>0</v>
      </c>
      <c r="AD78" s="7">
        <f>+FY16Calculations!AD78*'Tuition Calculations'!CF71*(1+'Select Headcount Changes'!V77)</f>
        <v>20760.050888404417</v>
      </c>
      <c r="AE78" s="7">
        <f>+FY16Calculations!AE78*'Tuition Calculations'!CL71*(1+'Select Headcount Changes'!V77)</f>
        <v>0</v>
      </c>
      <c r="AF78" s="7">
        <f t="shared" ref="AF78:AF103" si="38">SUM(AC78:AE78)</f>
        <v>20760.050888404417</v>
      </c>
      <c r="AG78" s="7">
        <f t="shared" ref="AG78:AG103" si="39">0.05*(Z78-AB78-AF78)</f>
        <v>120991.43184452371</v>
      </c>
      <c r="AH78" s="7">
        <f t="shared" ref="AH78:AH103" si="40">+Z78-AB78-AF78-AG78</f>
        <v>2298837.2050459506</v>
      </c>
      <c r="AJ78" s="5">
        <v>0</v>
      </c>
      <c r="AK78" s="5">
        <v>1</v>
      </c>
      <c r="AL78" s="5">
        <v>0</v>
      </c>
      <c r="AM78" s="10">
        <f t="shared" si="17"/>
        <v>0</v>
      </c>
      <c r="AN78" s="10">
        <f t="shared" si="17"/>
        <v>2298837.2050459506</v>
      </c>
      <c r="AO78" s="10">
        <f t="shared" si="17"/>
        <v>0</v>
      </c>
      <c r="AP78" s="38">
        <f t="shared" si="18"/>
        <v>2298837.2050459506</v>
      </c>
    </row>
    <row r="79" spans="1:42" ht="18" customHeight="1" x14ac:dyDescent="0.25">
      <c r="A79" s="2" t="s">
        <v>13</v>
      </c>
      <c r="B79" s="2" t="s">
        <v>107</v>
      </c>
      <c r="C79" s="2" t="s">
        <v>11</v>
      </c>
      <c r="D79" s="2" t="s">
        <v>11</v>
      </c>
      <c r="E79" s="2" t="s">
        <v>12</v>
      </c>
      <c r="F79" s="2" t="s">
        <v>11</v>
      </c>
      <c r="G79" s="2" t="s">
        <v>12</v>
      </c>
      <c r="H79" s="2" t="s">
        <v>15</v>
      </c>
      <c r="I79" s="2" t="s">
        <v>16</v>
      </c>
      <c r="J79" s="7">
        <f>+FY16Calculations!J79*'Tuition Calculations'!BH72*(1+'Select Headcount Changes'!V78)</f>
        <v>13721510.304641331</v>
      </c>
      <c r="K79" s="7">
        <f>+FY16Calculations!K79*'Tuition Calculations'!BN72*(1+'Select Headcount Changes'!V78)</f>
        <v>4950407.2458999371</v>
      </c>
      <c r="L79" s="7">
        <f t="shared" ref="L79:L95" si="41">0.04*K79</f>
        <v>198016.28983599748</v>
      </c>
      <c r="M79" s="7">
        <f>+FY16Calculations!M79*'Tuition Calculations'!BH72*(1+'Select Headcount Changes'!V78)</f>
        <v>0</v>
      </c>
      <c r="N79" s="7">
        <f>+FY16Calculations!N79*'Tuition Calculations'!BN72*(1+'Select Headcount Changes'!V78)</f>
        <v>2340.8439460367626</v>
      </c>
      <c r="O79" s="7">
        <f>+FY16Calculations!O79*'Tuition Calculations'!BT72*(1+'Select Headcount Changes'!V78)</f>
        <v>0</v>
      </c>
      <c r="P79" s="7">
        <f t="shared" ref="P79:P95" si="42">SUM(M79:O79)</f>
        <v>2340.8439460367626</v>
      </c>
      <c r="Q79" s="7">
        <f t="shared" ref="Q79:Q95" si="43">0.05*(J79-L79-P79)</f>
        <v>676057.65854296496</v>
      </c>
      <c r="R79" s="7">
        <f t="shared" ref="R79:R95" si="44">+J79-L79-P79-Q79</f>
        <v>12845095.512316333</v>
      </c>
      <c r="T79" s="5">
        <v>0</v>
      </c>
      <c r="U79" s="5">
        <v>1</v>
      </c>
      <c r="V79" s="5">
        <v>0</v>
      </c>
      <c r="W79" s="5">
        <f t="shared" ref="W79:W95" si="45">+$R79*T79</f>
        <v>0</v>
      </c>
      <c r="X79" s="5">
        <f t="shared" ref="X79:X95" si="46">+$R79*U79</f>
        <v>12845095.512316333</v>
      </c>
      <c r="Y79" s="5">
        <f t="shared" ref="Y79:Y95" si="47">+$R79*V79</f>
        <v>0</v>
      </c>
      <c r="Z79" s="7">
        <f>+FY16Calculations!Z79*'Tuition Calculations'!BZ72*(1+'Select Headcount Changes'!V78)</f>
        <v>639990.80130174558</v>
      </c>
      <c r="AA79" s="7">
        <f>+FY16Calculations!AA79*'Tuition Calculations'!CF72*(1+'Select Headcount Changes'!V78)</f>
        <v>257892.67104780299</v>
      </c>
      <c r="AB79" s="7">
        <f t="shared" ref="AB79:AB95" si="48">0.04*AA79</f>
        <v>10315.706841912119</v>
      </c>
      <c r="AC79" s="7">
        <f>+FY16Calculations!AC79*'Tuition Calculations'!BZ72*(1+'Select Headcount Changes'!V78)</f>
        <v>0</v>
      </c>
      <c r="AD79" s="7">
        <f>+FY16Calculations!AD79*'Tuition Calculations'!CF72*(1+'Select Headcount Changes'!V78)</f>
        <v>123.67097232414147</v>
      </c>
      <c r="AE79" s="7">
        <f>+FY16Calculations!AE79*'Tuition Calculations'!CL72*(1+'Select Headcount Changes'!V78)</f>
        <v>0</v>
      </c>
      <c r="AF79" s="7">
        <f t="shared" ref="AF79:AF95" si="49">SUM(AC79:AE79)</f>
        <v>123.67097232414147</v>
      </c>
      <c r="AG79" s="7">
        <f t="shared" ref="AG79:AG95" si="50">0.05*(Z79-AB79-AF79)</f>
        <v>31477.571174375469</v>
      </c>
      <c r="AH79" s="7">
        <f t="shared" ref="AH79:AH95" si="51">+Z79-AB79-AF79-AG79</f>
        <v>598073.85231313389</v>
      </c>
      <c r="AJ79" s="5">
        <v>0</v>
      </c>
      <c r="AK79" s="5">
        <v>1</v>
      </c>
      <c r="AL79" s="5">
        <v>0</v>
      </c>
      <c r="AM79" s="10">
        <f t="shared" si="17"/>
        <v>0</v>
      </c>
      <c r="AN79" s="10">
        <f t="shared" si="17"/>
        <v>598073.85231313389</v>
      </c>
      <c r="AO79" s="10">
        <f t="shared" si="17"/>
        <v>0</v>
      </c>
      <c r="AP79" s="38">
        <f t="shared" si="18"/>
        <v>598073.85231313389</v>
      </c>
    </row>
    <row r="80" spans="1:42" ht="18" customHeight="1" x14ac:dyDescent="0.25">
      <c r="A80" s="2" t="s">
        <v>13</v>
      </c>
      <c r="B80" s="2" t="s">
        <v>107</v>
      </c>
      <c r="C80" s="2" t="s">
        <v>11</v>
      </c>
      <c r="D80" s="2" t="s">
        <v>11</v>
      </c>
      <c r="E80" s="2" t="s">
        <v>12</v>
      </c>
      <c r="F80" s="2" t="s">
        <v>17</v>
      </c>
      <c r="G80" s="2" t="s">
        <v>18</v>
      </c>
      <c r="H80" s="2" t="s">
        <v>13</v>
      </c>
      <c r="I80" s="2" t="s">
        <v>14</v>
      </c>
      <c r="J80" s="7">
        <f>+FY16Calculations!J80*'Tuition Calculations'!BH73*(1+'Select Headcount Changes'!V79)</f>
        <v>2355358.5562684489</v>
      </c>
      <c r="K80" s="7">
        <f>+FY16Calculations!K80*'Tuition Calculations'!BN73*(1+'Select Headcount Changes'!V79)</f>
        <v>2355358.5562684489</v>
      </c>
      <c r="L80" s="7">
        <f t="shared" si="41"/>
        <v>94214.342250737958</v>
      </c>
      <c r="M80" s="7">
        <f>+FY16Calculations!M80*'Tuition Calculations'!BH73*(1+'Select Headcount Changes'!V79)</f>
        <v>0</v>
      </c>
      <c r="N80" s="7">
        <f>+FY16Calculations!N80*'Tuition Calculations'!BN73*(1+'Select Headcount Changes'!V79)</f>
        <v>21229.597195048653</v>
      </c>
      <c r="O80" s="7">
        <f>+FY16Calculations!O80*'Tuition Calculations'!BT73*(1+'Select Headcount Changes'!V79)</f>
        <v>0</v>
      </c>
      <c r="P80" s="7">
        <f t="shared" si="42"/>
        <v>21229.597195048653</v>
      </c>
      <c r="Q80" s="7">
        <f t="shared" si="43"/>
        <v>111995.73084113312</v>
      </c>
      <c r="R80" s="7">
        <f t="shared" si="44"/>
        <v>2127918.885981529</v>
      </c>
      <c r="T80" s="5">
        <v>0</v>
      </c>
      <c r="U80" s="5">
        <v>1</v>
      </c>
      <c r="V80" s="5">
        <v>0</v>
      </c>
      <c r="W80" s="5">
        <f t="shared" si="45"/>
        <v>0</v>
      </c>
      <c r="X80" s="5">
        <f t="shared" si="46"/>
        <v>2127918.885981529</v>
      </c>
      <c r="Y80" s="5">
        <f t="shared" si="47"/>
        <v>0</v>
      </c>
      <c r="Z80" s="7">
        <f>+FY16Calculations!Z80*'Tuition Calculations'!BZ73*(1+'Select Headcount Changes'!V79)</f>
        <v>123700.38523503719</v>
      </c>
      <c r="AA80" s="7">
        <f>+FY16Calculations!AA80*'Tuition Calculations'!CF73*(1+'Select Headcount Changes'!V79)</f>
        <v>123700.38523503719</v>
      </c>
      <c r="AB80" s="7">
        <f t="shared" si="48"/>
        <v>4948.0154094014879</v>
      </c>
      <c r="AC80" s="7">
        <f>+FY16Calculations!AC80*'Tuition Calculations'!BZ73*(1+'Select Headcount Changes'!V79)</f>
        <v>0</v>
      </c>
      <c r="AD80" s="7">
        <f>+FY16Calculations!AD80*'Tuition Calculations'!CF73*(1+'Select Headcount Changes'!V79)</f>
        <v>1117.596302052141</v>
      </c>
      <c r="AE80" s="7">
        <f>+FY16Calculations!AE80*'Tuition Calculations'!CL73*(1+'Select Headcount Changes'!V79)</f>
        <v>0</v>
      </c>
      <c r="AF80" s="7">
        <f t="shared" si="49"/>
        <v>1117.596302052141</v>
      </c>
      <c r="AG80" s="7">
        <f t="shared" si="50"/>
        <v>5881.7386761791786</v>
      </c>
      <c r="AH80" s="7">
        <f t="shared" si="51"/>
        <v>111753.03484740437</v>
      </c>
      <c r="AJ80" s="5">
        <v>0</v>
      </c>
      <c r="AK80" s="5">
        <v>1</v>
      </c>
      <c r="AL80" s="5">
        <v>0</v>
      </c>
      <c r="AM80" s="10">
        <f t="shared" si="17"/>
        <v>0</v>
      </c>
      <c r="AN80" s="10">
        <f t="shared" si="17"/>
        <v>111753.03484740437</v>
      </c>
      <c r="AO80" s="10">
        <f t="shared" si="17"/>
        <v>0</v>
      </c>
      <c r="AP80" s="38">
        <f t="shared" si="18"/>
        <v>111753.03484740437</v>
      </c>
    </row>
    <row r="81" spans="1:42" ht="18" customHeight="1" x14ac:dyDescent="0.25">
      <c r="A81" s="2" t="s">
        <v>13</v>
      </c>
      <c r="B81" s="2" t="s">
        <v>107</v>
      </c>
      <c r="C81" s="2" t="s">
        <v>11</v>
      </c>
      <c r="D81" s="2" t="s">
        <v>11</v>
      </c>
      <c r="E81" s="2" t="s">
        <v>12</v>
      </c>
      <c r="F81" s="2" t="s">
        <v>17</v>
      </c>
      <c r="G81" s="2" t="s">
        <v>18</v>
      </c>
      <c r="H81" s="2" t="s">
        <v>15</v>
      </c>
      <c r="I81" s="2" t="s">
        <v>16</v>
      </c>
      <c r="J81" s="7">
        <f>+FY16Calculations!J81*'Tuition Calculations'!BH74*(1+'Select Headcount Changes'!V80)</f>
        <v>258160.8424189098</v>
      </c>
      <c r="K81" s="7">
        <f>+FY16Calculations!K81*'Tuition Calculations'!BN74*(1+'Select Headcount Changes'!V80)</f>
        <v>93133.944848157087</v>
      </c>
      <c r="L81" s="7">
        <f t="shared" si="41"/>
        <v>3725.3577939262836</v>
      </c>
      <c r="M81" s="7">
        <f>+FY16Calculations!M81*'Tuition Calculations'!BH74*(1+'Select Headcount Changes'!V80)</f>
        <v>0</v>
      </c>
      <c r="N81" s="7">
        <f>+FY16Calculations!N81*'Tuition Calculations'!BN74*(1+'Select Headcount Changes'!V80)</f>
        <v>0</v>
      </c>
      <c r="O81" s="7">
        <f>+FY16Calculations!O81*'Tuition Calculations'!BT74*(1+'Select Headcount Changes'!V80)</f>
        <v>0</v>
      </c>
      <c r="P81" s="7">
        <f t="shared" si="42"/>
        <v>0</v>
      </c>
      <c r="Q81" s="7">
        <f t="shared" si="43"/>
        <v>12721.774231249176</v>
      </c>
      <c r="R81" s="7">
        <f t="shared" si="44"/>
        <v>241713.71039373433</v>
      </c>
      <c r="T81" s="5">
        <v>0</v>
      </c>
      <c r="U81" s="5">
        <v>1</v>
      </c>
      <c r="V81" s="5">
        <v>0</v>
      </c>
      <c r="W81" s="5">
        <f t="shared" si="45"/>
        <v>0</v>
      </c>
      <c r="X81" s="5">
        <f t="shared" si="46"/>
        <v>241713.71039373433</v>
      </c>
      <c r="Y81" s="5">
        <f t="shared" si="47"/>
        <v>0</v>
      </c>
      <c r="Z81" s="7">
        <f>+FY16Calculations!Z81*'Tuition Calculations'!BZ74*(1+'Select Headcount Changes'!V80)</f>
        <v>12168.152283352372</v>
      </c>
      <c r="AA81" s="7">
        <f>+FY16Calculations!AA81*'Tuition Calculations'!CF74*(1+'Select Headcount Changes'!V80)</f>
        <v>4903.5737450118459</v>
      </c>
      <c r="AB81" s="7">
        <f t="shared" si="48"/>
        <v>196.14294980047384</v>
      </c>
      <c r="AC81" s="7">
        <f>+FY16Calculations!AC81*'Tuition Calculations'!BZ74*(1+'Select Headcount Changes'!V80)</f>
        <v>0</v>
      </c>
      <c r="AD81" s="7">
        <f>+FY16Calculations!AD81*'Tuition Calculations'!CF74*(1+'Select Headcount Changes'!V80)</f>
        <v>0</v>
      </c>
      <c r="AE81" s="7">
        <f>+FY16Calculations!AE81*'Tuition Calculations'!CL74*(1+'Select Headcount Changes'!V80)</f>
        <v>0</v>
      </c>
      <c r="AF81" s="7">
        <f t="shared" si="49"/>
        <v>0</v>
      </c>
      <c r="AG81" s="7">
        <f t="shared" si="50"/>
        <v>598.60046667759491</v>
      </c>
      <c r="AH81" s="7">
        <f t="shared" si="51"/>
        <v>11373.408866874302</v>
      </c>
      <c r="AJ81" s="5">
        <v>0</v>
      </c>
      <c r="AK81" s="5">
        <v>1</v>
      </c>
      <c r="AL81" s="5">
        <v>0</v>
      </c>
      <c r="AM81" s="10">
        <f t="shared" si="17"/>
        <v>0</v>
      </c>
      <c r="AN81" s="10">
        <f t="shared" si="17"/>
        <v>11373.408866874302</v>
      </c>
      <c r="AO81" s="10">
        <f t="shared" si="17"/>
        <v>0</v>
      </c>
      <c r="AP81" s="38">
        <f t="shared" si="18"/>
        <v>11373.408866874302</v>
      </c>
    </row>
    <row r="82" spans="1:42" ht="18" customHeight="1" x14ac:dyDescent="0.25">
      <c r="A82" s="2" t="s">
        <v>13</v>
      </c>
      <c r="B82" s="2" t="s">
        <v>107</v>
      </c>
      <c r="C82" s="2" t="s">
        <v>17</v>
      </c>
      <c r="D82" s="2" t="s">
        <v>17</v>
      </c>
      <c r="E82" s="2" t="s">
        <v>20</v>
      </c>
      <c r="F82" s="2" t="s">
        <v>21</v>
      </c>
      <c r="G82" s="2" t="s">
        <v>20</v>
      </c>
      <c r="H82" s="2" t="s">
        <v>13</v>
      </c>
      <c r="I82" s="2" t="s">
        <v>14</v>
      </c>
      <c r="J82" s="7">
        <f>+FY16Calculations!J82*'Tuition Calculations'!BH75*(1+'Select Headcount Changes'!V81)</f>
        <v>427116.71276152291</v>
      </c>
      <c r="K82" s="7">
        <f>+FY16Calculations!K82*'Tuition Calculations'!BN75*(1+'Select Headcount Changes'!V81)</f>
        <v>427116.71276152291</v>
      </c>
      <c r="L82" s="7">
        <f t="shared" si="41"/>
        <v>17084.668510460917</v>
      </c>
      <c r="M82" s="7">
        <f>+FY16Calculations!M82*'Tuition Calculations'!BH75*(1+'Select Headcount Changes'!V81)</f>
        <v>0</v>
      </c>
      <c r="N82" s="7">
        <f>+FY16Calculations!N82*'Tuition Calculations'!BN75*(1+'Select Headcount Changes'!V81)</f>
        <v>38881.964961900463</v>
      </c>
      <c r="O82" s="7">
        <f>+FY16Calculations!O82*'Tuition Calculations'!BT75*(1+'Select Headcount Changes'!V81)</f>
        <v>0</v>
      </c>
      <c r="P82" s="7">
        <f t="shared" si="42"/>
        <v>38881.964961900463</v>
      </c>
      <c r="Q82" s="7">
        <f t="shared" si="43"/>
        <v>18557.503964458076</v>
      </c>
      <c r="R82" s="7">
        <f t="shared" si="44"/>
        <v>352592.57532470342</v>
      </c>
      <c r="T82" s="5">
        <v>0</v>
      </c>
      <c r="U82" s="5">
        <v>1</v>
      </c>
      <c r="V82" s="5">
        <v>0</v>
      </c>
      <c r="W82" s="5">
        <f t="shared" si="45"/>
        <v>0</v>
      </c>
      <c r="X82" s="5">
        <f t="shared" si="46"/>
        <v>352592.57532470342</v>
      </c>
      <c r="Y82" s="5">
        <f t="shared" si="47"/>
        <v>0</v>
      </c>
      <c r="Z82" s="7">
        <f>+FY16Calculations!Z82*'Tuition Calculations'!BZ75*(1+'Select Headcount Changes'!V81)</f>
        <v>13210.393680391151</v>
      </c>
      <c r="AA82" s="7">
        <f>+FY16Calculations!AA82*'Tuition Calculations'!CF75*(1+'Select Headcount Changes'!V81)</f>
        <v>13210.393680391151</v>
      </c>
      <c r="AB82" s="7">
        <f t="shared" si="48"/>
        <v>528.41574721564609</v>
      </c>
      <c r="AC82" s="7">
        <f>+FY16Calculations!AC82*'Tuition Calculations'!BZ75*(1+'Select Headcount Changes'!V81)</f>
        <v>0</v>
      </c>
      <c r="AD82" s="7">
        <f>+FY16Calculations!AD82*'Tuition Calculations'!CF75*(1+'Select Headcount Changes'!V81)</f>
        <v>400.20206254728402</v>
      </c>
      <c r="AE82" s="7">
        <f>+FY16Calculations!AE82*'Tuition Calculations'!CL75*(1+'Select Headcount Changes'!V81)</f>
        <v>0</v>
      </c>
      <c r="AF82" s="7">
        <f t="shared" si="49"/>
        <v>400.20206254728402</v>
      </c>
      <c r="AG82" s="7">
        <f t="shared" si="50"/>
        <v>614.08879353141117</v>
      </c>
      <c r="AH82" s="7">
        <f t="shared" si="51"/>
        <v>11667.687077096811</v>
      </c>
      <c r="AJ82" s="5">
        <v>0</v>
      </c>
      <c r="AK82" s="5">
        <v>1</v>
      </c>
      <c r="AL82" s="5">
        <v>0</v>
      </c>
      <c r="AM82" s="10">
        <f t="shared" si="17"/>
        <v>0</v>
      </c>
      <c r="AN82" s="10">
        <f t="shared" si="17"/>
        <v>11667.687077096811</v>
      </c>
      <c r="AO82" s="10">
        <f t="shared" si="17"/>
        <v>0</v>
      </c>
      <c r="AP82" s="38">
        <f t="shared" si="18"/>
        <v>11667.687077096811</v>
      </c>
    </row>
    <row r="83" spans="1:42" ht="18" customHeight="1" x14ac:dyDescent="0.25">
      <c r="A83" s="2" t="s">
        <v>13</v>
      </c>
      <c r="B83" s="2" t="s">
        <v>107</v>
      </c>
      <c r="C83" s="2" t="s">
        <v>17</v>
      </c>
      <c r="D83" s="2" t="s">
        <v>17</v>
      </c>
      <c r="E83" s="2" t="s">
        <v>20</v>
      </c>
      <c r="F83" s="2" t="s">
        <v>21</v>
      </c>
      <c r="G83" s="2" t="s">
        <v>20</v>
      </c>
      <c r="H83" s="2" t="s">
        <v>15</v>
      </c>
      <c r="I83" s="2" t="s">
        <v>16</v>
      </c>
      <c r="J83" s="7">
        <f>+FY16Calculations!J83*'Tuition Calculations'!BH76*(1+'Select Headcount Changes'!V82)</f>
        <v>274662.37750597711</v>
      </c>
      <c r="K83" s="7">
        <f>+FY16Calculations!K83*'Tuition Calculations'!BN76*(1+'Select Headcount Changes'!V82)</f>
        <v>158692.42570932012</v>
      </c>
      <c r="L83" s="7">
        <f t="shared" si="41"/>
        <v>6347.6970283728051</v>
      </c>
      <c r="M83" s="7">
        <f>+FY16Calculations!M83*'Tuition Calculations'!BH76*(1+'Select Headcount Changes'!V82)</f>
        <v>0</v>
      </c>
      <c r="N83" s="7">
        <f>+FY16Calculations!N83*'Tuition Calculations'!BN76*(1+'Select Headcount Changes'!V82)</f>
        <v>20699.012049041758</v>
      </c>
      <c r="O83" s="7">
        <f>+FY16Calculations!O83*'Tuition Calculations'!BT76*(1+'Select Headcount Changes'!V82)</f>
        <v>15126.515451737874</v>
      </c>
      <c r="P83" s="7">
        <f t="shared" si="42"/>
        <v>35825.52750077963</v>
      </c>
      <c r="Q83" s="7">
        <f t="shared" si="43"/>
        <v>11624.457648841235</v>
      </c>
      <c r="R83" s="7">
        <f t="shared" si="44"/>
        <v>220864.69532798347</v>
      </c>
      <c r="T83" s="5">
        <v>0</v>
      </c>
      <c r="U83" s="5">
        <v>1</v>
      </c>
      <c r="V83" s="5">
        <v>0</v>
      </c>
      <c r="W83" s="5">
        <f t="shared" si="45"/>
        <v>0</v>
      </c>
      <c r="X83" s="5">
        <f t="shared" si="46"/>
        <v>220864.69532798347</v>
      </c>
      <c r="Y83" s="5">
        <f t="shared" si="47"/>
        <v>0</v>
      </c>
      <c r="Z83" s="7">
        <f>+FY16Calculations!Z83*'Tuition Calculations'!BZ76*(1+'Select Headcount Changes'!V82)</f>
        <v>9962.6595239991711</v>
      </c>
      <c r="AA83" s="7">
        <f>+FY16Calculations!AA83*'Tuition Calculations'!CF76*(1+'Select Headcount Changes'!V82)</f>
        <v>4908.2284866662585</v>
      </c>
      <c r="AB83" s="7">
        <f t="shared" si="48"/>
        <v>196.32913946665033</v>
      </c>
      <c r="AC83" s="7">
        <f>+FY16Calculations!AC83*'Tuition Calculations'!BZ76*(1+'Select Headcount Changes'!V82)</f>
        <v>0</v>
      </c>
      <c r="AD83" s="7">
        <f>+FY16Calculations!AD83*'Tuition Calculations'!CF76*(1+'Select Headcount Changes'!V82)</f>
        <v>0</v>
      </c>
      <c r="AE83" s="7">
        <f>+FY16Calculations!AE83*'Tuition Calculations'!CL76*(1+'Select Headcount Changes'!V82)</f>
        <v>659.27361356516258</v>
      </c>
      <c r="AF83" s="7">
        <f t="shared" si="49"/>
        <v>659.27361356516258</v>
      </c>
      <c r="AG83" s="7">
        <f t="shared" si="50"/>
        <v>455.35283854836791</v>
      </c>
      <c r="AH83" s="7">
        <f t="shared" si="51"/>
        <v>8651.70393241899</v>
      </c>
      <c r="AJ83" s="5">
        <v>0</v>
      </c>
      <c r="AK83" s="5">
        <v>1</v>
      </c>
      <c r="AL83" s="5">
        <v>0</v>
      </c>
      <c r="AM83" s="10">
        <f t="shared" si="17"/>
        <v>0</v>
      </c>
      <c r="AN83" s="10">
        <f t="shared" si="17"/>
        <v>8651.70393241899</v>
      </c>
      <c r="AO83" s="10">
        <f t="shared" si="17"/>
        <v>0</v>
      </c>
      <c r="AP83" s="38">
        <f t="shared" si="18"/>
        <v>8651.70393241899</v>
      </c>
    </row>
    <row r="84" spans="1:42" ht="18" customHeight="1" x14ac:dyDescent="0.25">
      <c r="A84" s="2" t="s">
        <v>13</v>
      </c>
      <c r="B84" s="2" t="s">
        <v>107</v>
      </c>
      <c r="C84" s="2" t="s">
        <v>19</v>
      </c>
      <c r="D84" s="2" t="s">
        <v>19</v>
      </c>
      <c r="E84" s="2" t="s">
        <v>23</v>
      </c>
      <c r="F84" s="2" t="s">
        <v>22</v>
      </c>
      <c r="G84" s="2" t="s">
        <v>23</v>
      </c>
      <c r="H84" s="2" t="s">
        <v>13</v>
      </c>
      <c r="I84" s="2" t="s">
        <v>14</v>
      </c>
      <c r="J84" s="7">
        <f>+FY16Calculations!J84*'Tuition Calculations'!BH77*(1+'Select Headcount Changes'!V83)</f>
        <v>2015285.8254865059</v>
      </c>
      <c r="K84" s="7">
        <f>+FY16Calculations!K84*'Tuition Calculations'!BN77*(1+'Select Headcount Changes'!V83)</f>
        <v>2015285.8254865059</v>
      </c>
      <c r="L84" s="7">
        <f t="shared" si="41"/>
        <v>80611.433019460237</v>
      </c>
      <c r="M84" s="7">
        <f>+FY16Calculations!M84*'Tuition Calculations'!BH77*(1+'Select Headcount Changes'!V83)</f>
        <v>0</v>
      </c>
      <c r="N84" s="7">
        <f>+FY16Calculations!N84*'Tuition Calculations'!BN77*(1+'Select Headcount Changes'!V83)</f>
        <v>20717.72687935568</v>
      </c>
      <c r="O84" s="7">
        <f>+FY16Calculations!O84*'Tuition Calculations'!BT77*(1+'Select Headcount Changes'!V83)</f>
        <v>0</v>
      </c>
      <c r="P84" s="7">
        <f t="shared" si="42"/>
        <v>20717.72687935568</v>
      </c>
      <c r="Q84" s="7">
        <f t="shared" si="43"/>
        <v>95697.833279384504</v>
      </c>
      <c r="R84" s="7">
        <f t="shared" si="44"/>
        <v>1818258.8323083054</v>
      </c>
      <c r="T84" s="5">
        <v>0</v>
      </c>
      <c r="U84" s="5">
        <v>1</v>
      </c>
      <c r="V84" s="5">
        <v>0</v>
      </c>
      <c r="W84" s="5">
        <f t="shared" si="45"/>
        <v>0</v>
      </c>
      <c r="X84" s="5">
        <f t="shared" si="46"/>
        <v>1818258.8323083054</v>
      </c>
      <c r="Y84" s="5">
        <f t="shared" si="47"/>
        <v>0</v>
      </c>
      <c r="Z84" s="7">
        <f>+FY16Calculations!Z84*'Tuition Calculations'!BZ77*(1+'Select Headcount Changes'!V83)</f>
        <v>62316.610897922139</v>
      </c>
      <c r="AA84" s="7">
        <f>+FY16Calculations!AA84*'Tuition Calculations'!CF77*(1+'Select Headcount Changes'!V83)</f>
        <v>62316.610897922139</v>
      </c>
      <c r="AB84" s="7">
        <f t="shared" si="48"/>
        <v>2492.6644359168854</v>
      </c>
      <c r="AC84" s="7">
        <f>+FY16Calculations!AC84*'Tuition Calculations'!BZ77*(1+'Select Headcount Changes'!V83)</f>
        <v>0</v>
      </c>
      <c r="AD84" s="7">
        <f>+FY16Calculations!AD84*'Tuition Calculations'!CF77*(1+'Select Headcount Changes'!V83)</f>
        <v>640.94401087369067</v>
      </c>
      <c r="AE84" s="7">
        <f>+FY16Calculations!AE84*'Tuition Calculations'!CL77*(1+'Select Headcount Changes'!V83)</f>
        <v>0</v>
      </c>
      <c r="AF84" s="7">
        <f t="shared" si="49"/>
        <v>640.94401087369067</v>
      </c>
      <c r="AG84" s="7">
        <f t="shared" si="50"/>
        <v>2959.1501225565785</v>
      </c>
      <c r="AH84" s="7">
        <f t="shared" si="51"/>
        <v>56223.852328574983</v>
      </c>
      <c r="AJ84" s="5">
        <v>0</v>
      </c>
      <c r="AK84" s="5">
        <v>1</v>
      </c>
      <c r="AL84" s="5">
        <v>0</v>
      </c>
      <c r="AM84" s="10">
        <f t="shared" si="17"/>
        <v>0</v>
      </c>
      <c r="AN84" s="10">
        <f t="shared" si="17"/>
        <v>56223.852328574983</v>
      </c>
      <c r="AO84" s="10">
        <f t="shared" si="17"/>
        <v>0</v>
      </c>
      <c r="AP84" s="38">
        <f t="shared" si="18"/>
        <v>56223.852328574983</v>
      </c>
    </row>
    <row r="85" spans="1:42" ht="18" customHeight="1" x14ac:dyDescent="0.25">
      <c r="A85" s="2" t="s">
        <v>13</v>
      </c>
      <c r="B85" s="2" t="s">
        <v>107</v>
      </c>
      <c r="C85" s="2" t="s">
        <v>19</v>
      </c>
      <c r="D85" s="2" t="s">
        <v>19</v>
      </c>
      <c r="E85" s="2" t="s">
        <v>23</v>
      </c>
      <c r="F85" s="2" t="s">
        <v>22</v>
      </c>
      <c r="G85" s="2" t="s">
        <v>23</v>
      </c>
      <c r="H85" s="2" t="s">
        <v>15</v>
      </c>
      <c r="I85" s="2" t="s">
        <v>16</v>
      </c>
      <c r="J85" s="7">
        <f>+FY16Calculations!J85*'Tuition Calculations'!BH78*(1+'Select Headcount Changes'!V84)</f>
        <v>111290.15360496</v>
      </c>
      <c r="K85" s="7">
        <f>+FY16Calculations!K85*'Tuition Calculations'!BN78*(1+'Select Headcount Changes'!V84)</f>
        <v>64548.003035118498</v>
      </c>
      <c r="L85" s="7">
        <f t="shared" si="41"/>
        <v>2581.9201214047398</v>
      </c>
      <c r="M85" s="7">
        <f>+FY16Calculations!M85*'Tuition Calculations'!BH78*(1+'Select Headcount Changes'!V84)</f>
        <v>0</v>
      </c>
      <c r="N85" s="7">
        <f>+FY16Calculations!N85*'Tuition Calculations'!BN78*(1+'Select Headcount Changes'!V84)</f>
        <v>0</v>
      </c>
      <c r="O85" s="7">
        <f>+FY16Calculations!O85*'Tuition Calculations'!BT78*(1+'Select Headcount Changes'!V84)</f>
        <v>0</v>
      </c>
      <c r="P85" s="7">
        <f t="shared" si="42"/>
        <v>0</v>
      </c>
      <c r="Q85" s="7">
        <f t="shared" si="43"/>
        <v>5435.4116741777634</v>
      </c>
      <c r="R85" s="7">
        <f t="shared" si="44"/>
        <v>103272.82180937749</v>
      </c>
      <c r="T85" s="5">
        <v>0</v>
      </c>
      <c r="U85" s="5">
        <v>1</v>
      </c>
      <c r="V85" s="5">
        <v>0</v>
      </c>
      <c r="W85" s="5">
        <f t="shared" si="45"/>
        <v>0</v>
      </c>
      <c r="X85" s="5">
        <f t="shared" si="46"/>
        <v>103272.82180937749</v>
      </c>
      <c r="Y85" s="5">
        <f t="shared" si="47"/>
        <v>0</v>
      </c>
      <c r="Z85" s="7">
        <f>+FY16Calculations!Z85*'Tuition Calculations'!BZ78*(1+'Select Headcount Changes'!V84)</f>
        <v>4036.9988774799999</v>
      </c>
      <c r="AA85" s="7">
        <f>+FY16Calculations!AA85*'Tuition Calculations'!CF78*(1+'Select Headcount Changes'!V84)</f>
        <v>1996.9238964819656</v>
      </c>
      <c r="AB85" s="7">
        <f t="shared" si="48"/>
        <v>79.876955859278624</v>
      </c>
      <c r="AC85" s="7">
        <f>+FY16Calculations!AC85*'Tuition Calculations'!BZ78*(1+'Select Headcount Changes'!V84)</f>
        <v>0</v>
      </c>
      <c r="AD85" s="7">
        <f>+FY16Calculations!AD85*'Tuition Calculations'!CF78*(1+'Select Headcount Changes'!V84)</f>
        <v>0</v>
      </c>
      <c r="AE85" s="7">
        <f>+FY16Calculations!AE85*'Tuition Calculations'!CL78*(1+'Select Headcount Changes'!V84)</f>
        <v>0</v>
      </c>
      <c r="AF85" s="7">
        <f t="shared" si="49"/>
        <v>0</v>
      </c>
      <c r="AG85" s="7">
        <f t="shared" si="50"/>
        <v>197.85609608103607</v>
      </c>
      <c r="AH85" s="7">
        <f t="shared" si="51"/>
        <v>3759.2658255396855</v>
      </c>
      <c r="AJ85" s="5">
        <v>0</v>
      </c>
      <c r="AK85" s="5">
        <v>1</v>
      </c>
      <c r="AL85" s="5">
        <v>0</v>
      </c>
      <c r="AM85" s="10">
        <f t="shared" si="17"/>
        <v>0</v>
      </c>
      <c r="AN85" s="10">
        <f t="shared" si="17"/>
        <v>3759.2658255396855</v>
      </c>
      <c r="AO85" s="10">
        <f t="shared" si="17"/>
        <v>0</v>
      </c>
      <c r="AP85" s="38">
        <f t="shared" si="18"/>
        <v>3759.2658255396855</v>
      </c>
    </row>
    <row r="86" spans="1:42" ht="18" customHeight="1" x14ac:dyDescent="0.25">
      <c r="A86" s="2" t="s">
        <v>13</v>
      </c>
      <c r="B86" s="2" t="s">
        <v>107</v>
      </c>
      <c r="C86" s="2" t="s">
        <v>21</v>
      </c>
      <c r="D86" s="2" t="s">
        <v>21</v>
      </c>
      <c r="E86" s="2" t="s">
        <v>25</v>
      </c>
      <c r="F86" s="2" t="s">
        <v>19</v>
      </c>
      <c r="G86" s="2" t="s">
        <v>26</v>
      </c>
      <c r="H86" s="2" t="s">
        <v>13</v>
      </c>
      <c r="I86" s="2" t="s">
        <v>14</v>
      </c>
      <c r="J86" s="7">
        <f>+FY16Calculations!J86*'Tuition Calculations'!BH79*(1+'Select Headcount Changes'!V85)</f>
        <v>50989.843779217837</v>
      </c>
      <c r="K86" s="7">
        <f>+FY16Calculations!K86*'Tuition Calculations'!BN79*(1+'Select Headcount Changes'!V85)</f>
        <v>50989.843779217837</v>
      </c>
      <c r="L86" s="7">
        <f t="shared" si="41"/>
        <v>2039.5937511687137</v>
      </c>
      <c r="M86" s="7">
        <f>+FY16Calculations!M86*'Tuition Calculations'!BH79*(1+'Select Headcount Changes'!V85)</f>
        <v>0</v>
      </c>
      <c r="N86" s="7">
        <f>+FY16Calculations!N86*'Tuition Calculations'!BN79*(1+'Select Headcount Changes'!V85)</f>
        <v>0</v>
      </c>
      <c r="O86" s="7">
        <f>+FY16Calculations!O86*'Tuition Calculations'!BT79*(1+'Select Headcount Changes'!V85)</f>
        <v>0</v>
      </c>
      <c r="P86" s="7">
        <f t="shared" si="42"/>
        <v>0</v>
      </c>
      <c r="Q86" s="7">
        <f t="shared" si="43"/>
        <v>2447.5125014024561</v>
      </c>
      <c r="R86" s="7">
        <f t="shared" si="44"/>
        <v>46502.73752664667</v>
      </c>
      <c r="T86" s="5">
        <v>0</v>
      </c>
      <c r="U86" s="5">
        <v>1</v>
      </c>
      <c r="V86" s="5">
        <v>0</v>
      </c>
      <c r="W86" s="5">
        <f t="shared" si="45"/>
        <v>0</v>
      </c>
      <c r="X86" s="5">
        <f t="shared" si="46"/>
        <v>46502.73752664667</v>
      </c>
      <c r="Y86" s="5">
        <f t="shared" si="47"/>
        <v>0</v>
      </c>
      <c r="Z86" s="7">
        <f>+FY16Calculations!Z86*'Tuition Calculations'!BZ79*(1+'Select Headcount Changes'!V85)</f>
        <v>1577.9556233428455</v>
      </c>
      <c r="AA86" s="7">
        <f>+FY16Calculations!AA86*'Tuition Calculations'!CF79*(1+'Select Headcount Changes'!V85)</f>
        <v>1577.9556233428455</v>
      </c>
      <c r="AB86" s="7">
        <f t="shared" si="48"/>
        <v>63.118224933713819</v>
      </c>
      <c r="AC86" s="7">
        <f>+FY16Calculations!AC86*'Tuition Calculations'!BZ79*(1+'Select Headcount Changes'!V85)</f>
        <v>0</v>
      </c>
      <c r="AD86" s="7">
        <f>+FY16Calculations!AD86*'Tuition Calculations'!CF79*(1+'Select Headcount Changes'!V85)</f>
        <v>0</v>
      </c>
      <c r="AE86" s="7">
        <f>+FY16Calculations!AE86*'Tuition Calculations'!CL79*(1+'Select Headcount Changes'!V85)</f>
        <v>0</v>
      </c>
      <c r="AF86" s="7">
        <f t="shared" si="49"/>
        <v>0</v>
      </c>
      <c r="AG86" s="7">
        <f t="shared" si="50"/>
        <v>75.74186992045658</v>
      </c>
      <c r="AH86" s="7">
        <f t="shared" si="51"/>
        <v>1439.095528488675</v>
      </c>
      <c r="AJ86" s="5">
        <v>0</v>
      </c>
      <c r="AK86" s="5">
        <v>1</v>
      </c>
      <c r="AL86" s="5">
        <v>0</v>
      </c>
      <c r="AM86" s="10">
        <f t="shared" si="17"/>
        <v>0</v>
      </c>
      <c r="AN86" s="10">
        <f t="shared" si="17"/>
        <v>1439.095528488675</v>
      </c>
      <c r="AO86" s="10">
        <f t="shared" si="17"/>
        <v>0</v>
      </c>
      <c r="AP86" s="38">
        <f t="shared" si="18"/>
        <v>1439.095528488675</v>
      </c>
    </row>
    <row r="87" spans="1:42" ht="18" customHeight="1" x14ac:dyDescent="0.25">
      <c r="A87" s="2" t="s">
        <v>13</v>
      </c>
      <c r="B87" s="2" t="s">
        <v>107</v>
      </c>
      <c r="C87" s="2" t="s">
        <v>21</v>
      </c>
      <c r="D87" s="2" t="s">
        <v>21</v>
      </c>
      <c r="E87" s="2" t="s">
        <v>25</v>
      </c>
      <c r="F87" s="2" t="s">
        <v>19</v>
      </c>
      <c r="G87" s="2" t="s">
        <v>26</v>
      </c>
      <c r="H87" s="2" t="s">
        <v>15</v>
      </c>
      <c r="I87" s="2" t="s">
        <v>16</v>
      </c>
      <c r="J87" s="7">
        <f>+FY16Calculations!J87*'Tuition Calculations'!BH80*(1+'Select Headcount Changes'!V86)</f>
        <v>0</v>
      </c>
      <c r="K87" s="7">
        <f>+FY16Calculations!K87*'Tuition Calculations'!BN80*(1+'Select Headcount Changes'!V86)</f>
        <v>0</v>
      </c>
      <c r="L87" s="7">
        <f t="shared" si="41"/>
        <v>0</v>
      </c>
      <c r="M87" s="7">
        <f>+FY16Calculations!M87*'Tuition Calculations'!BH80*(1+'Select Headcount Changes'!V86)</f>
        <v>0</v>
      </c>
      <c r="N87" s="7">
        <f>+FY16Calculations!N87*'Tuition Calculations'!BN80*(1+'Select Headcount Changes'!V86)</f>
        <v>0</v>
      </c>
      <c r="O87" s="7">
        <f>+FY16Calculations!O87*'Tuition Calculations'!BT80*(1+'Select Headcount Changes'!V86)</f>
        <v>0</v>
      </c>
      <c r="P87" s="7">
        <f t="shared" si="42"/>
        <v>0</v>
      </c>
      <c r="Q87" s="7">
        <f t="shared" si="43"/>
        <v>0</v>
      </c>
      <c r="R87" s="7">
        <f t="shared" si="44"/>
        <v>0</v>
      </c>
      <c r="T87" s="5">
        <v>0</v>
      </c>
      <c r="U87" s="5">
        <v>1</v>
      </c>
      <c r="V87" s="5">
        <v>0</v>
      </c>
      <c r="W87" s="5">
        <f t="shared" si="45"/>
        <v>0</v>
      </c>
      <c r="X87" s="5">
        <f t="shared" si="46"/>
        <v>0</v>
      </c>
      <c r="Y87" s="5">
        <f t="shared" si="47"/>
        <v>0</v>
      </c>
      <c r="Z87" s="7">
        <f>+FY16Calculations!Z87*'Tuition Calculations'!BZ80*(1+'Select Headcount Changes'!V86)</f>
        <v>0</v>
      </c>
      <c r="AA87" s="7">
        <f>+FY16Calculations!AA87*'Tuition Calculations'!CF80*(1+'Select Headcount Changes'!V86)</f>
        <v>0</v>
      </c>
      <c r="AB87" s="7">
        <f t="shared" si="48"/>
        <v>0</v>
      </c>
      <c r="AC87" s="7">
        <f>+FY16Calculations!AC87*'Tuition Calculations'!BZ80*(1+'Select Headcount Changes'!V86)</f>
        <v>0</v>
      </c>
      <c r="AD87" s="7">
        <f>+FY16Calculations!AD87*'Tuition Calculations'!CF80*(1+'Select Headcount Changes'!V86)</f>
        <v>0</v>
      </c>
      <c r="AE87" s="7">
        <f>+FY16Calculations!AE87*'Tuition Calculations'!CL80*(1+'Select Headcount Changes'!V86)</f>
        <v>0</v>
      </c>
      <c r="AF87" s="7">
        <f t="shared" si="49"/>
        <v>0</v>
      </c>
      <c r="AG87" s="7">
        <f t="shared" si="50"/>
        <v>0</v>
      </c>
      <c r="AH87" s="7">
        <f t="shared" si="51"/>
        <v>0</v>
      </c>
      <c r="AJ87" s="5">
        <v>0</v>
      </c>
      <c r="AK87" s="5">
        <v>1</v>
      </c>
      <c r="AL87" s="5">
        <v>0</v>
      </c>
      <c r="AM87" s="10">
        <f t="shared" si="17"/>
        <v>0</v>
      </c>
      <c r="AN87" s="10">
        <f t="shared" si="17"/>
        <v>0</v>
      </c>
      <c r="AO87" s="10">
        <f t="shared" si="17"/>
        <v>0</v>
      </c>
      <c r="AP87" s="38">
        <f t="shared" si="18"/>
        <v>0</v>
      </c>
    </row>
    <row r="88" spans="1:42" ht="18" customHeight="1" x14ac:dyDescent="0.25">
      <c r="A88" s="2" t="s">
        <v>13</v>
      </c>
      <c r="B88" s="2" t="s">
        <v>107</v>
      </c>
      <c r="C88" s="2" t="s">
        <v>21</v>
      </c>
      <c r="D88" s="2" t="s">
        <v>21</v>
      </c>
      <c r="E88" s="2" t="s">
        <v>25</v>
      </c>
      <c r="F88" s="2" t="s">
        <v>27</v>
      </c>
      <c r="G88" s="2" t="s">
        <v>25</v>
      </c>
      <c r="H88" s="2" t="s">
        <v>13</v>
      </c>
      <c r="I88" s="2" t="s">
        <v>14</v>
      </c>
      <c r="J88" s="7">
        <f>+FY16Calculations!J88*'Tuition Calculations'!BH81*(1+'Select Headcount Changes'!V87)</f>
        <v>0</v>
      </c>
      <c r="K88" s="7">
        <f>+FY16Calculations!K88*'Tuition Calculations'!BN81*(1+'Select Headcount Changes'!V87)</f>
        <v>0</v>
      </c>
      <c r="L88" s="7">
        <f t="shared" si="41"/>
        <v>0</v>
      </c>
      <c r="M88" s="7">
        <f>+FY16Calculations!M88*'Tuition Calculations'!BH81*(1+'Select Headcount Changes'!V87)</f>
        <v>0</v>
      </c>
      <c r="N88" s="7">
        <f>+FY16Calculations!N88*'Tuition Calculations'!BN81*(1+'Select Headcount Changes'!V87)</f>
        <v>0</v>
      </c>
      <c r="O88" s="7">
        <f>+FY16Calculations!O88*'Tuition Calculations'!BT81*(1+'Select Headcount Changes'!V87)</f>
        <v>0</v>
      </c>
      <c r="P88" s="7">
        <f t="shared" si="42"/>
        <v>0</v>
      </c>
      <c r="Q88" s="7">
        <f t="shared" si="43"/>
        <v>0</v>
      </c>
      <c r="R88" s="7">
        <f t="shared" si="44"/>
        <v>0</v>
      </c>
      <c r="T88" s="5">
        <v>0</v>
      </c>
      <c r="U88" s="5">
        <v>1</v>
      </c>
      <c r="V88" s="5">
        <v>0</v>
      </c>
      <c r="W88" s="5">
        <f t="shared" si="45"/>
        <v>0</v>
      </c>
      <c r="X88" s="5">
        <f t="shared" si="46"/>
        <v>0</v>
      </c>
      <c r="Y88" s="5">
        <f t="shared" si="47"/>
        <v>0</v>
      </c>
      <c r="Z88" s="7">
        <f>+FY16Calculations!Z88*'Tuition Calculations'!BZ81*(1+'Select Headcount Changes'!V87)</f>
        <v>0</v>
      </c>
      <c r="AA88" s="7">
        <f>+FY16Calculations!AA88*'Tuition Calculations'!CF81*(1+'Select Headcount Changes'!V87)</f>
        <v>0</v>
      </c>
      <c r="AB88" s="7">
        <f t="shared" si="48"/>
        <v>0</v>
      </c>
      <c r="AC88" s="7">
        <f>+FY16Calculations!AC88*'Tuition Calculations'!BZ81*(1+'Select Headcount Changes'!V87)</f>
        <v>0</v>
      </c>
      <c r="AD88" s="7">
        <f>+FY16Calculations!AD88*'Tuition Calculations'!CF81*(1+'Select Headcount Changes'!V87)</f>
        <v>0</v>
      </c>
      <c r="AE88" s="7">
        <f>+FY16Calculations!AE88*'Tuition Calculations'!CL81*(1+'Select Headcount Changes'!V87)</f>
        <v>0</v>
      </c>
      <c r="AF88" s="7">
        <f t="shared" si="49"/>
        <v>0</v>
      </c>
      <c r="AG88" s="7">
        <f t="shared" si="50"/>
        <v>0</v>
      </c>
      <c r="AH88" s="7">
        <f t="shared" si="51"/>
        <v>0</v>
      </c>
      <c r="AJ88" s="5">
        <v>0</v>
      </c>
      <c r="AK88" s="5">
        <v>1</v>
      </c>
      <c r="AL88" s="5">
        <v>0</v>
      </c>
      <c r="AM88" s="10">
        <f t="shared" si="17"/>
        <v>0</v>
      </c>
      <c r="AN88" s="10">
        <f t="shared" si="17"/>
        <v>0</v>
      </c>
      <c r="AO88" s="10">
        <f t="shared" si="17"/>
        <v>0</v>
      </c>
      <c r="AP88" s="38">
        <f t="shared" si="18"/>
        <v>0</v>
      </c>
    </row>
    <row r="89" spans="1:42" ht="18" customHeight="1" x14ac:dyDescent="0.25">
      <c r="A89" s="2" t="s">
        <v>13</v>
      </c>
      <c r="B89" s="2" t="s">
        <v>107</v>
      </c>
      <c r="C89" s="2" t="s">
        <v>21</v>
      </c>
      <c r="D89" s="2" t="s">
        <v>21</v>
      </c>
      <c r="E89" s="2" t="s">
        <v>25</v>
      </c>
      <c r="F89" s="2" t="s">
        <v>27</v>
      </c>
      <c r="G89" s="2" t="s">
        <v>25</v>
      </c>
      <c r="H89" s="2" t="s">
        <v>15</v>
      </c>
      <c r="I89" s="2" t="s">
        <v>16</v>
      </c>
      <c r="J89" s="7">
        <f>+FY16Calculations!J89*'Tuition Calculations'!BH82*(1+'Select Headcount Changes'!V88)</f>
        <v>0</v>
      </c>
      <c r="K89" s="7">
        <f>+FY16Calculations!K89*'Tuition Calculations'!BN82*(1+'Select Headcount Changes'!V88)</f>
        <v>0</v>
      </c>
      <c r="L89" s="7">
        <f t="shared" si="41"/>
        <v>0</v>
      </c>
      <c r="M89" s="7">
        <f>+FY16Calculations!M89*'Tuition Calculations'!BH82*(1+'Select Headcount Changes'!V88)</f>
        <v>0</v>
      </c>
      <c r="N89" s="7">
        <f>+FY16Calculations!N89*'Tuition Calculations'!BN82*(1+'Select Headcount Changes'!V88)</f>
        <v>0</v>
      </c>
      <c r="O89" s="7">
        <f>+FY16Calculations!O89*'Tuition Calculations'!BT82*(1+'Select Headcount Changes'!V88)</f>
        <v>0</v>
      </c>
      <c r="P89" s="7">
        <f t="shared" si="42"/>
        <v>0</v>
      </c>
      <c r="Q89" s="7">
        <f t="shared" si="43"/>
        <v>0</v>
      </c>
      <c r="R89" s="7">
        <f t="shared" si="44"/>
        <v>0</v>
      </c>
      <c r="T89" s="5">
        <v>0</v>
      </c>
      <c r="U89" s="5">
        <v>1</v>
      </c>
      <c r="V89" s="5">
        <v>0</v>
      </c>
      <c r="W89" s="5">
        <f t="shared" si="45"/>
        <v>0</v>
      </c>
      <c r="X89" s="5">
        <f t="shared" si="46"/>
        <v>0</v>
      </c>
      <c r="Y89" s="5">
        <f t="shared" si="47"/>
        <v>0</v>
      </c>
      <c r="Z89" s="7">
        <f>+FY16Calculations!Z89*'Tuition Calculations'!BZ82*(1+'Select Headcount Changes'!V88)</f>
        <v>0</v>
      </c>
      <c r="AA89" s="7">
        <f>+FY16Calculations!AA89*'Tuition Calculations'!CF82*(1+'Select Headcount Changes'!V88)</f>
        <v>0</v>
      </c>
      <c r="AB89" s="7">
        <f t="shared" si="48"/>
        <v>0</v>
      </c>
      <c r="AC89" s="7">
        <f>+FY16Calculations!AC89*'Tuition Calculations'!BZ82*(1+'Select Headcount Changes'!V88)</f>
        <v>0</v>
      </c>
      <c r="AD89" s="7">
        <f>+FY16Calculations!AD89*'Tuition Calculations'!CF82*(1+'Select Headcount Changes'!V88)</f>
        <v>0</v>
      </c>
      <c r="AE89" s="7">
        <f>+FY16Calculations!AE89*'Tuition Calculations'!CL82*(1+'Select Headcount Changes'!V88)</f>
        <v>0</v>
      </c>
      <c r="AF89" s="7">
        <f t="shared" si="49"/>
        <v>0</v>
      </c>
      <c r="AG89" s="7">
        <f t="shared" si="50"/>
        <v>0</v>
      </c>
      <c r="AH89" s="7">
        <f t="shared" si="51"/>
        <v>0</v>
      </c>
      <c r="AJ89" s="5">
        <v>0</v>
      </c>
      <c r="AK89" s="5">
        <v>1</v>
      </c>
      <c r="AL89" s="5">
        <v>0</v>
      </c>
      <c r="AM89" s="10">
        <f t="shared" si="17"/>
        <v>0</v>
      </c>
      <c r="AN89" s="10">
        <f t="shared" si="17"/>
        <v>0</v>
      </c>
      <c r="AO89" s="10">
        <f t="shared" si="17"/>
        <v>0</v>
      </c>
      <c r="AP89" s="38">
        <f t="shared" si="18"/>
        <v>0</v>
      </c>
    </row>
    <row r="90" spans="1:42" ht="18" customHeight="1" x14ac:dyDescent="0.25">
      <c r="A90" s="2" t="s">
        <v>13</v>
      </c>
      <c r="B90" s="2" t="s">
        <v>107</v>
      </c>
      <c r="C90" s="2" t="s">
        <v>22</v>
      </c>
      <c r="D90" s="2" t="s">
        <v>43</v>
      </c>
      <c r="E90" s="2" t="s">
        <v>108</v>
      </c>
      <c r="F90" s="2" t="s">
        <v>32</v>
      </c>
      <c r="G90" s="2" t="s">
        <v>109</v>
      </c>
      <c r="H90" s="2" t="s">
        <v>13</v>
      </c>
      <c r="I90" s="2" t="s">
        <v>14</v>
      </c>
      <c r="J90" s="7">
        <f>+FY16Calculations!J90*'Tuition Calculations'!BH83*(1+'Select Headcount Changes'!V89)</f>
        <v>978200.0321486349</v>
      </c>
      <c r="K90" s="7">
        <f>+FY16Calculations!K90*'Tuition Calculations'!BN83*(1+'Select Headcount Changes'!V89)</f>
        <v>978200.0321486349</v>
      </c>
      <c r="L90" s="7">
        <f t="shared" si="41"/>
        <v>39128.0012859454</v>
      </c>
      <c r="M90" s="7">
        <f>+FY16Calculations!M90*'Tuition Calculations'!BH83*(1+'Select Headcount Changes'!V89)</f>
        <v>0</v>
      </c>
      <c r="N90" s="7">
        <f>+FY16Calculations!N90*'Tuition Calculations'!BN83*(1+'Select Headcount Changes'!V89)</f>
        <v>0</v>
      </c>
      <c r="O90" s="7">
        <f>+FY16Calculations!O90*'Tuition Calculations'!BT83*(1+'Select Headcount Changes'!V89)</f>
        <v>0</v>
      </c>
      <c r="P90" s="7">
        <f t="shared" si="42"/>
        <v>0</v>
      </c>
      <c r="Q90" s="7">
        <f t="shared" si="43"/>
        <v>46953.601543134479</v>
      </c>
      <c r="R90" s="7">
        <f t="shared" si="44"/>
        <v>892118.42931955506</v>
      </c>
      <c r="T90" s="5">
        <v>0</v>
      </c>
      <c r="U90" s="5">
        <v>1</v>
      </c>
      <c r="V90" s="5">
        <v>0</v>
      </c>
      <c r="W90" s="5">
        <f t="shared" si="45"/>
        <v>0</v>
      </c>
      <c r="X90" s="5">
        <f t="shared" si="46"/>
        <v>892118.42931955506</v>
      </c>
      <c r="Y90" s="5">
        <f t="shared" si="47"/>
        <v>0</v>
      </c>
      <c r="Z90" s="7">
        <f>+FY16Calculations!Z90*'Tuition Calculations'!BZ83*(1+'Select Headcount Changes'!V89)</f>
        <v>30263.193863351957</v>
      </c>
      <c r="AA90" s="7">
        <f>+FY16Calculations!AA90*'Tuition Calculations'!CF83*(1+'Select Headcount Changes'!V89)</f>
        <v>30263.193863351957</v>
      </c>
      <c r="AB90" s="7">
        <f t="shared" si="48"/>
        <v>1210.5277545340782</v>
      </c>
      <c r="AC90" s="7">
        <f>+FY16Calculations!AC90*'Tuition Calculations'!BZ83*(1+'Select Headcount Changes'!V89)</f>
        <v>0</v>
      </c>
      <c r="AD90" s="7">
        <f>+FY16Calculations!AD90*'Tuition Calculations'!CF83*(1+'Select Headcount Changes'!V89)</f>
        <v>0</v>
      </c>
      <c r="AE90" s="7">
        <f>+FY16Calculations!AE90*'Tuition Calculations'!CL83*(1+'Select Headcount Changes'!V89)</f>
        <v>0</v>
      </c>
      <c r="AF90" s="7">
        <f t="shared" si="49"/>
        <v>0</v>
      </c>
      <c r="AG90" s="7">
        <f t="shared" si="50"/>
        <v>1452.633305440894</v>
      </c>
      <c r="AH90" s="7">
        <f t="shared" si="51"/>
        <v>27600.032803376984</v>
      </c>
      <c r="AJ90" s="5">
        <v>0</v>
      </c>
      <c r="AK90" s="5">
        <v>1</v>
      </c>
      <c r="AL90" s="5">
        <v>0</v>
      </c>
      <c r="AM90" s="10">
        <f t="shared" si="17"/>
        <v>0</v>
      </c>
      <c r="AN90" s="10">
        <f t="shared" si="17"/>
        <v>27600.032803376984</v>
      </c>
      <c r="AO90" s="10">
        <f t="shared" si="17"/>
        <v>0</v>
      </c>
      <c r="AP90" s="38">
        <f t="shared" si="18"/>
        <v>27600.032803376984</v>
      </c>
    </row>
    <row r="91" spans="1:42" ht="18" customHeight="1" x14ac:dyDescent="0.25">
      <c r="A91" s="2" t="s">
        <v>13</v>
      </c>
      <c r="B91" s="2" t="s">
        <v>107</v>
      </c>
      <c r="C91" s="2" t="s">
        <v>22</v>
      </c>
      <c r="D91" s="2" t="s">
        <v>43</v>
      </c>
      <c r="E91" s="2" t="s">
        <v>108</v>
      </c>
      <c r="F91" s="2" t="s">
        <v>32</v>
      </c>
      <c r="G91" s="2" t="s">
        <v>109</v>
      </c>
      <c r="H91" s="2" t="s">
        <v>15</v>
      </c>
      <c r="I91" s="2" t="s">
        <v>16</v>
      </c>
      <c r="J91" s="7">
        <f>+FY16Calculations!J91*'Tuition Calculations'!BH84*(1+'Select Headcount Changes'!V90)</f>
        <v>9861.8370300000006</v>
      </c>
      <c r="K91" s="7">
        <f>+FY16Calculations!K91*'Tuition Calculations'!BN84*(1+'Select Headcount Changes'!V90)</f>
        <v>5719.2414266666665</v>
      </c>
      <c r="L91" s="7">
        <f t="shared" si="41"/>
        <v>228.76965706666667</v>
      </c>
      <c r="M91" s="7">
        <f>+FY16Calculations!M91*'Tuition Calculations'!BH84*(1+'Select Headcount Changes'!V90)</f>
        <v>0</v>
      </c>
      <c r="N91" s="7">
        <f>+FY16Calculations!N91*'Tuition Calculations'!BN84*(1+'Select Headcount Changes'!V90)</f>
        <v>0</v>
      </c>
      <c r="O91" s="7">
        <f>+FY16Calculations!O91*'Tuition Calculations'!BT84*(1+'Select Headcount Changes'!V90)</f>
        <v>0</v>
      </c>
      <c r="P91" s="7">
        <f t="shared" si="42"/>
        <v>0</v>
      </c>
      <c r="Q91" s="7">
        <f t="shared" si="43"/>
        <v>481.65336864666671</v>
      </c>
      <c r="R91" s="7">
        <f t="shared" si="44"/>
        <v>9151.4140042866675</v>
      </c>
      <c r="T91" s="5">
        <v>0</v>
      </c>
      <c r="U91" s="5">
        <v>1</v>
      </c>
      <c r="V91" s="5">
        <v>0</v>
      </c>
      <c r="W91" s="5">
        <f t="shared" si="45"/>
        <v>0</v>
      </c>
      <c r="X91" s="5">
        <f t="shared" si="46"/>
        <v>9151.4140042866675</v>
      </c>
      <c r="Y91" s="5">
        <f t="shared" si="47"/>
        <v>0</v>
      </c>
      <c r="Z91" s="7">
        <f>+FY16Calculations!Z91*'Tuition Calculations'!BZ84*(1+'Select Headcount Changes'!V90)</f>
        <v>357.91145</v>
      </c>
      <c r="AA91" s="7">
        <f>+FY16Calculations!AA91*'Tuition Calculations'!CF84*(1+'Select Headcount Changes'!V90)</f>
        <v>176.9367373333333</v>
      </c>
      <c r="AB91" s="7">
        <f t="shared" si="48"/>
        <v>7.0774694933333322</v>
      </c>
      <c r="AC91" s="7">
        <f>+FY16Calculations!AC91*'Tuition Calculations'!BZ84*(1+'Select Headcount Changes'!V90)</f>
        <v>0</v>
      </c>
      <c r="AD91" s="7">
        <f>+FY16Calculations!AD91*'Tuition Calculations'!CF84*(1+'Select Headcount Changes'!V90)</f>
        <v>0</v>
      </c>
      <c r="AE91" s="7">
        <f>+FY16Calculations!AE91*'Tuition Calculations'!CL84*(1+'Select Headcount Changes'!V90)</f>
        <v>0</v>
      </c>
      <c r="AF91" s="7">
        <f t="shared" si="49"/>
        <v>0</v>
      </c>
      <c r="AG91" s="7">
        <f t="shared" si="50"/>
        <v>17.541699025333333</v>
      </c>
      <c r="AH91" s="7">
        <f t="shared" si="51"/>
        <v>333.2922814813333</v>
      </c>
      <c r="AJ91" s="5">
        <v>0</v>
      </c>
      <c r="AK91" s="5">
        <v>1</v>
      </c>
      <c r="AL91" s="5">
        <v>0</v>
      </c>
      <c r="AM91" s="10">
        <f t="shared" si="17"/>
        <v>0</v>
      </c>
      <c r="AN91" s="10">
        <f t="shared" si="17"/>
        <v>333.2922814813333</v>
      </c>
      <c r="AO91" s="10">
        <f t="shared" si="17"/>
        <v>0</v>
      </c>
      <c r="AP91" s="38">
        <f t="shared" si="18"/>
        <v>333.2922814813333</v>
      </c>
    </row>
    <row r="92" spans="1:42" ht="18" customHeight="1" x14ac:dyDescent="0.25">
      <c r="A92" s="2" t="s">
        <v>13</v>
      </c>
      <c r="B92" s="2" t="s">
        <v>107</v>
      </c>
      <c r="C92" s="2" t="s">
        <v>27</v>
      </c>
      <c r="D92" s="2" t="s">
        <v>27</v>
      </c>
      <c r="E92" s="2" t="s">
        <v>69</v>
      </c>
      <c r="F92" s="2" t="s">
        <v>28</v>
      </c>
      <c r="G92" s="2" t="s">
        <v>70</v>
      </c>
      <c r="H92" s="2" t="s">
        <v>13</v>
      </c>
      <c r="I92" s="2" t="s">
        <v>14</v>
      </c>
      <c r="J92" s="7">
        <f>+FY16Calculations!J92*'Tuition Calculations'!BH85*(1+'Select Headcount Changes'!V91)</f>
        <v>1568442.196217587</v>
      </c>
      <c r="K92" s="7">
        <f>+FY16Calculations!K92*'Tuition Calculations'!BN85*(1+'Select Headcount Changes'!V91)</f>
        <v>1568442.196217587</v>
      </c>
      <c r="L92" s="7">
        <f t="shared" si="41"/>
        <v>62737.687848703477</v>
      </c>
      <c r="M92" s="7">
        <f>+FY16Calculations!M92*'Tuition Calculations'!BH85*(1+'Select Headcount Changes'!V91)</f>
        <v>0</v>
      </c>
      <c r="N92" s="7">
        <f>+FY16Calculations!N92*'Tuition Calculations'!BN85*(1+'Select Headcount Changes'!V91)</f>
        <v>14770.120945846791</v>
      </c>
      <c r="O92" s="7">
        <f>+FY16Calculations!O92*'Tuition Calculations'!BT85*(1+'Select Headcount Changes'!V91)</f>
        <v>0</v>
      </c>
      <c r="P92" s="7">
        <f t="shared" si="42"/>
        <v>14770.120945846791</v>
      </c>
      <c r="Q92" s="7">
        <f t="shared" si="43"/>
        <v>74546.719371151834</v>
      </c>
      <c r="R92" s="7">
        <f t="shared" si="44"/>
        <v>1416387.6680518847</v>
      </c>
      <c r="T92" s="5">
        <v>0</v>
      </c>
      <c r="U92" s="5">
        <v>1</v>
      </c>
      <c r="V92" s="5">
        <v>0</v>
      </c>
      <c r="W92" s="5">
        <f t="shared" si="45"/>
        <v>0</v>
      </c>
      <c r="X92" s="5">
        <f t="shared" si="46"/>
        <v>1416387.6680518847</v>
      </c>
      <c r="Y92" s="5">
        <f t="shared" si="47"/>
        <v>0</v>
      </c>
      <c r="Z92" s="7">
        <f>+FY16Calculations!Z92*'Tuition Calculations'!BZ85*(1+'Select Headcount Changes'!V91)</f>
        <v>48495.309654476114</v>
      </c>
      <c r="AA92" s="7">
        <f>+FY16Calculations!AA92*'Tuition Calculations'!CF85*(1+'Select Headcount Changes'!V91)</f>
        <v>48495.309654476114</v>
      </c>
      <c r="AB92" s="7">
        <f t="shared" si="48"/>
        <v>1939.8123861790446</v>
      </c>
      <c r="AC92" s="7">
        <f>+FY16Calculations!AC92*'Tuition Calculations'!BZ85*(1+'Select Headcount Changes'!V91)</f>
        <v>0</v>
      </c>
      <c r="AD92" s="7">
        <f>+FY16Calculations!AD92*'Tuition Calculations'!CF85*(1+'Select Headcount Changes'!V91)</f>
        <v>456.68345059189187</v>
      </c>
      <c r="AE92" s="7">
        <f>+FY16Calculations!AE92*'Tuition Calculations'!CL85*(1+'Select Headcount Changes'!V91)</f>
        <v>0</v>
      </c>
      <c r="AF92" s="7">
        <f t="shared" si="49"/>
        <v>456.68345059189187</v>
      </c>
      <c r="AG92" s="7">
        <f t="shared" si="50"/>
        <v>2304.9406908852593</v>
      </c>
      <c r="AH92" s="7">
        <f t="shared" si="51"/>
        <v>43793.873126819919</v>
      </c>
      <c r="AJ92" s="5">
        <v>0</v>
      </c>
      <c r="AK92" s="5">
        <v>1</v>
      </c>
      <c r="AL92" s="5">
        <v>0</v>
      </c>
      <c r="AM92" s="10">
        <f t="shared" si="17"/>
        <v>0</v>
      </c>
      <c r="AN92" s="10">
        <f t="shared" si="17"/>
        <v>43793.873126819919</v>
      </c>
      <c r="AO92" s="10">
        <f t="shared" si="17"/>
        <v>0</v>
      </c>
      <c r="AP92" s="38">
        <f t="shared" si="18"/>
        <v>43793.873126819919</v>
      </c>
    </row>
    <row r="93" spans="1:42" ht="18" customHeight="1" x14ac:dyDescent="0.25">
      <c r="A93" s="2" t="s">
        <v>13</v>
      </c>
      <c r="B93" s="2" t="s">
        <v>107</v>
      </c>
      <c r="C93" s="2" t="s">
        <v>27</v>
      </c>
      <c r="D93" s="2" t="s">
        <v>27</v>
      </c>
      <c r="E93" s="2" t="s">
        <v>69</v>
      </c>
      <c r="F93" s="2" t="s">
        <v>28</v>
      </c>
      <c r="G93" s="2" t="s">
        <v>70</v>
      </c>
      <c r="H93" s="2" t="s">
        <v>15</v>
      </c>
      <c r="I93" s="2" t="s">
        <v>16</v>
      </c>
      <c r="J93" s="7">
        <f>+FY16Calculations!J93*'Tuition Calculations'!BH86*(1+'Select Headcount Changes'!V92)</f>
        <v>63885.609121072172</v>
      </c>
      <c r="K93" s="7">
        <f>+FY16Calculations!K93*'Tuition Calculations'!BN86*(1+'Select Headcount Changes'!V92)</f>
        <v>51217.679128000003</v>
      </c>
      <c r="L93" s="7">
        <f t="shared" si="41"/>
        <v>2048.7071651200004</v>
      </c>
      <c r="M93" s="7">
        <f>+FY16Calculations!M93*'Tuition Calculations'!BH86*(1+'Select Headcount Changes'!V92)</f>
        <v>0</v>
      </c>
      <c r="N93" s="7">
        <f>+FY16Calculations!N93*'Tuition Calculations'!BN86*(1+'Select Headcount Changes'!V92)</f>
        <v>0</v>
      </c>
      <c r="O93" s="7">
        <f>+FY16Calculations!O93*'Tuition Calculations'!BT86*(1+'Select Headcount Changes'!V92)</f>
        <v>0</v>
      </c>
      <c r="P93" s="7">
        <f t="shared" si="42"/>
        <v>0</v>
      </c>
      <c r="Q93" s="7">
        <f t="shared" si="43"/>
        <v>3091.8450977976086</v>
      </c>
      <c r="R93" s="7">
        <f t="shared" si="44"/>
        <v>58745.056858154559</v>
      </c>
      <c r="T93" s="5">
        <v>0</v>
      </c>
      <c r="U93" s="5">
        <v>1</v>
      </c>
      <c r="V93" s="5">
        <v>0</v>
      </c>
      <c r="W93" s="5">
        <f t="shared" si="45"/>
        <v>0</v>
      </c>
      <c r="X93" s="5">
        <f t="shared" si="46"/>
        <v>58745.056858154559</v>
      </c>
      <c r="Y93" s="5">
        <f t="shared" si="47"/>
        <v>0</v>
      </c>
      <c r="Z93" s="7">
        <f>+FY16Calculations!Z93*'Tuition Calculations'!BZ86*(1+'Select Headcount Changes'!V92)</f>
        <v>2318.2315388306456</v>
      </c>
      <c r="AA93" s="7">
        <f>+FY16Calculations!AA93*'Tuition Calculations'!CF86*(1+'Select Headcount Changes'!V92)</f>
        <v>1583.6205080000002</v>
      </c>
      <c r="AB93" s="7">
        <f t="shared" si="48"/>
        <v>63.344820320000011</v>
      </c>
      <c r="AC93" s="7">
        <f>+FY16Calculations!AC93*'Tuition Calculations'!BZ86*(1+'Select Headcount Changes'!V92)</f>
        <v>0</v>
      </c>
      <c r="AD93" s="7">
        <f>+FY16Calculations!AD93*'Tuition Calculations'!CF86*(1+'Select Headcount Changes'!V92)</f>
        <v>0</v>
      </c>
      <c r="AE93" s="7">
        <f>+FY16Calculations!AE93*'Tuition Calculations'!CL86*(1+'Select Headcount Changes'!V92)</f>
        <v>0</v>
      </c>
      <c r="AF93" s="7">
        <f t="shared" si="49"/>
        <v>0</v>
      </c>
      <c r="AG93" s="7">
        <f t="shared" si="50"/>
        <v>112.74433592553228</v>
      </c>
      <c r="AH93" s="7">
        <f t="shared" si="51"/>
        <v>2142.1423825851134</v>
      </c>
      <c r="AJ93" s="5">
        <v>0</v>
      </c>
      <c r="AK93" s="5">
        <v>1</v>
      </c>
      <c r="AL93" s="5">
        <v>0</v>
      </c>
      <c r="AM93" s="10">
        <f t="shared" si="17"/>
        <v>0</v>
      </c>
      <c r="AN93" s="10">
        <f t="shared" si="17"/>
        <v>2142.1423825851134</v>
      </c>
      <c r="AO93" s="10">
        <f t="shared" si="17"/>
        <v>0</v>
      </c>
      <c r="AP93" s="38">
        <f t="shared" si="18"/>
        <v>2142.1423825851134</v>
      </c>
    </row>
    <row r="94" spans="1:42" ht="18" customHeight="1" x14ac:dyDescent="0.25">
      <c r="A94" s="2" t="s">
        <v>13</v>
      </c>
      <c r="B94" s="2" t="s">
        <v>107</v>
      </c>
      <c r="C94" s="2" t="s">
        <v>27</v>
      </c>
      <c r="D94" s="2" t="s">
        <v>27</v>
      </c>
      <c r="E94" s="2" t="s">
        <v>69</v>
      </c>
      <c r="F94" s="2" t="s">
        <v>43</v>
      </c>
      <c r="G94" s="2" t="s">
        <v>71</v>
      </c>
      <c r="H94" s="2" t="s">
        <v>13</v>
      </c>
      <c r="I94" s="2" t="s">
        <v>14</v>
      </c>
      <c r="J94" s="7">
        <f>+FY16Calculations!J94*'Tuition Calculations'!BH87*(1+'Select Headcount Changes'!V93)</f>
        <v>1596720.5368759676</v>
      </c>
      <c r="K94" s="7">
        <f>+FY16Calculations!K94*'Tuition Calculations'!BN87*(1+'Select Headcount Changes'!V93)</f>
        <v>1596720.5368759676</v>
      </c>
      <c r="L94" s="7">
        <f t="shared" si="41"/>
        <v>63868.821475038705</v>
      </c>
      <c r="M94" s="7">
        <f>+FY16Calculations!M94*'Tuition Calculations'!BH87*(1+'Select Headcount Changes'!V93)</f>
        <v>0</v>
      </c>
      <c r="N94" s="7">
        <f>+FY16Calculations!N94*'Tuition Calculations'!BN87*(1+'Select Headcount Changes'!V93)</f>
        <v>43816.363090020466</v>
      </c>
      <c r="O94" s="7">
        <f>+FY16Calculations!O94*'Tuition Calculations'!BT87*(1+'Select Headcount Changes'!V93)</f>
        <v>0</v>
      </c>
      <c r="P94" s="7">
        <f t="shared" si="42"/>
        <v>43816.363090020466</v>
      </c>
      <c r="Q94" s="7">
        <f t="shared" si="43"/>
        <v>74451.767615545425</v>
      </c>
      <c r="R94" s="7">
        <f t="shared" si="44"/>
        <v>1414583.584695363</v>
      </c>
      <c r="T94" s="5">
        <v>0</v>
      </c>
      <c r="U94" s="5">
        <v>1</v>
      </c>
      <c r="V94" s="5">
        <v>0</v>
      </c>
      <c r="W94" s="5">
        <f t="shared" si="45"/>
        <v>0</v>
      </c>
      <c r="X94" s="5">
        <f t="shared" si="46"/>
        <v>1414583.584695363</v>
      </c>
      <c r="Y94" s="5">
        <f t="shared" si="47"/>
        <v>0</v>
      </c>
      <c r="Z94" s="7">
        <f>+FY16Calculations!Z94*'Tuition Calculations'!BZ87*(1+'Select Headcount Changes'!V93)</f>
        <v>49288.144201806754</v>
      </c>
      <c r="AA94" s="7">
        <f>+FY16Calculations!AA94*'Tuition Calculations'!CF87*(1+'Select Headcount Changes'!V93)</f>
        <v>49288.144201806754</v>
      </c>
      <c r="AB94" s="7">
        <f t="shared" si="48"/>
        <v>1971.5257680722702</v>
      </c>
      <c r="AC94" s="7">
        <f>+FY16Calculations!AC94*'Tuition Calculations'!BZ87*(1+'Select Headcount Changes'!V93)</f>
        <v>0</v>
      </c>
      <c r="AD94" s="7">
        <f>+FY16Calculations!AD94*'Tuition Calculations'!CF87*(1+'Select Headcount Changes'!V93)</f>
        <v>1354.9682916568743</v>
      </c>
      <c r="AE94" s="7">
        <f>+FY16Calculations!AE94*'Tuition Calculations'!CL87*(1+'Select Headcount Changes'!V93)</f>
        <v>0</v>
      </c>
      <c r="AF94" s="7">
        <f t="shared" si="49"/>
        <v>1354.9682916568743</v>
      </c>
      <c r="AG94" s="7">
        <f t="shared" si="50"/>
        <v>2298.0825071038807</v>
      </c>
      <c r="AH94" s="7">
        <f t="shared" si="51"/>
        <v>43663.567634973733</v>
      </c>
      <c r="AJ94" s="5">
        <v>0</v>
      </c>
      <c r="AK94" s="5">
        <v>1</v>
      </c>
      <c r="AL94" s="5">
        <v>0</v>
      </c>
      <c r="AM94" s="10">
        <f t="shared" si="17"/>
        <v>0</v>
      </c>
      <c r="AN94" s="10">
        <f t="shared" si="17"/>
        <v>43663.567634973733</v>
      </c>
      <c r="AO94" s="10">
        <f t="shared" si="17"/>
        <v>0</v>
      </c>
      <c r="AP94" s="38">
        <f t="shared" si="18"/>
        <v>43663.567634973733</v>
      </c>
    </row>
    <row r="95" spans="1:42" ht="18" customHeight="1" x14ac:dyDescent="0.25">
      <c r="A95" s="2" t="s">
        <v>13</v>
      </c>
      <c r="B95" s="2" t="s">
        <v>107</v>
      </c>
      <c r="C95" s="2" t="s">
        <v>27</v>
      </c>
      <c r="D95" s="2" t="s">
        <v>27</v>
      </c>
      <c r="E95" s="2" t="s">
        <v>69</v>
      </c>
      <c r="F95" s="2" t="s">
        <v>43</v>
      </c>
      <c r="G95" s="2" t="s">
        <v>71</v>
      </c>
      <c r="H95" s="2" t="s">
        <v>15</v>
      </c>
      <c r="I95" s="2" t="s">
        <v>16</v>
      </c>
      <c r="J95" s="7">
        <f>+FY16Calculations!J95*'Tuition Calculations'!BH88*(1+'Select Headcount Changes'!V94)</f>
        <v>127768.88132000001</v>
      </c>
      <c r="K95" s="7">
        <f>+FY16Calculations!K95*'Tuition Calculations'!BN88*(1+'Select Headcount Changes'!V94)</f>
        <v>101422.19353600002</v>
      </c>
      <c r="L95" s="7">
        <f t="shared" si="41"/>
        <v>4056.8877414400008</v>
      </c>
      <c r="M95" s="7">
        <f>+FY16Calculations!M95*'Tuition Calculations'!BH88*(1+'Select Headcount Changes'!V94)</f>
        <v>0</v>
      </c>
      <c r="N95" s="7">
        <f>+FY16Calculations!N95*'Tuition Calculations'!BN88*(1+'Select Headcount Changes'!V94)</f>
        <v>0</v>
      </c>
      <c r="O95" s="7">
        <f>+FY16Calculations!O95*'Tuition Calculations'!BT88*(1+'Select Headcount Changes'!V94)</f>
        <v>0</v>
      </c>
      <c r="P95" s="7">
        <f t="shared" si="42"/>
        <v>0</v>
      </c>
      <c r="Q95" s="7">
        <f t="shared" si="43"/>
        <v>6185.5996789280007</v>
      </c>
      <c r="R95" s="7">
        <f t="shared" si="44"/>
        <v>117526.39389963201</v>
      </c>
      <c r="T95" s="5">
        <v>0</v>
      </c>
      <c r="U95" s="5">
        <v>1</v>
      </c>
      <c r="V95" s="5">
        <v>0</v>
      </c>
      <c r="W95" s="5">
        <f t="shared" si="45"/>
        <v>0</v>
      </c>
      <c r="X95" s="5">
        <f t="shared" si="46"/>
        <v>117526.39389963201</v>
      </c>
      <c r="Y95" s="5">
        <f t="shared" si="47"/>
        <v>0</v>
      </c>
      <c r="Z95" s="7">
        <f>+FY16Calculations!Z95*'Tuition Calculations'!BZ88*(1+'Select Headcount Changes'!V94)</f>
        <v>4634.1273280000014</v>
      </c>
      <c r="AA95" s="7">
        <f>+FY16Calculations!AA95*'Tuition Calculations'!CF88*(1+'Select Headcount Changes'!V94)</f>
        <v>3136.4055680000006</v>
      </c>
      <c r="AB95" s="7">
        <f t="shared" si="48"/>
        <v>125.45622272000003</v>
      </c>
      <c r="AC95" s="7">
        <f>+FY16Calculations!AC95*'Tuition Calculations'!BZ88*(1+'Select Headcount Changes'!V94)</f>
        <v>0</v>
      </c>
      <c r="AD95" s="7">
        <f>+FY16Calculations!AD95*'Tuition Calculations'!CF88*(1+'Select Headcount Changes'!V94)</f>
        <v>0</v>
      </c>
      <c r="AE95" s="7">
        <f>+FY16Calculations!AE95*'Tuition Calculations'!CL88*(1+'Select Headcount Changes'!V94)</f>
        <v>0</v>
      </c>
      <c r="AF95" s="7">
        <f t="shared" si="49"/>
        <v>0</v>
      </c>
      <c r="AG95" s="7">
        <f t="shared" si="50"/>
        <v>225.43355526400006</v>
      </c>
      <c r="AH95" s="7">
        <f t="shared" si="51"/>
        <v>4283.2375500160006</v>
      </c>
      <c r="AJ95" s="5">
        <v>0</v>
      </c>
      <c r="AK95" s="5">
        <v>1</v>
      </c>
      <c r="AL95" s="5">
        <v>0</v>
      </c>
      <c r="AM95" s="10">
        <f t="shared" si="17"/>
        <v>0</v>
      </c>
      <c r="AN95" s="10">
        <f t="shared" si="17"/>
        <v>4283.2375500160006</v>
      </c>
      <c r="AO95" s="10">
        <f t="shared" si="17"/>
        <v>0</v>
      </c>
      <c r="AP95" s="38">
        <f t="shared" si="18"/>
        <v>4283.2375500160006</v>
      </c>
    </row>
    <row r="96" spans="1:42" ht="18" customHeight="1" x14ac:dyDescent="0.25">
      <c r="A96" s="2"/>
      <c r="B96" s="2"/>
      <c r="C96" s="2"/>
      <c r="D96" s="2"/>
      <c r="E96" s="2"/>
      <c r="F96" s="2"/>
      <c r="G96" s="2"/>
      <c r="H96" s="2"/>
      <c r="I96" s="2"/>
      <c r="T96" s="5"/>
      <c r="U96" s="5"/>
      <c r="V96" s="5"/>
      <c r="W96" s="5"/>
      <c r="X96" s="5"/>
      <c r="Y96" s="5"/>
      <c r="Z96" s="7"/>
      <c r="AA96" s="7"/>
      <c r="AB96" s="7"/>
      <c r="AC96" s="7"/>
      <c r="AD96" s="7"/>
      <c r="AE96" s="7"/>
      <c r="AF96" s="7"/>
      <c r="AG96" s="7"/>
      <c r="AH96" s="7"/>
      <c r="AJ96" s="5"/>
      <c r="AK96" s="5"/>
      <c r="AL96" s="5"/>
      <c r="AM96" s="10"/>
      <c r="AN96" s="10"/>
      <c r="AO96" s="10"/>
      <c r="AP96" s="38"/>
    </row>
    <row r="97" spans="1:42" ht="18" customHeight="1" x14ac:dyDescent="0.25">
      <c r="A97" s="2"/>
      <c r="B97" s="2"/>
      <c r="C97" s="2"/>
      <c r="D97" s="2"/>
      <c r="E97" s="2"/>
      <c r="F97" s="2"/>
      <c r="G97" s="39" t="s">
        <v>186</v>
      </c>
      <c r="H97" s="2"/>
      <c r="I97" s="39" t="s">
        <v>195</v>
      </c>
      <c r="J97" s="5">
        <f>+J78+J80</f>
        <v>50864360.456718311</v>
      </c>
      <c r="K97" s="5">
        <f t="shared" ref="K97:R98" si="52">+K78+K80</f>
        <v>50864360.456718311</v>
      </c>
      <c r="L97" s="5">
        <f t="shared" si="52"/>
        <v>2034574.4182687327</v>
      </c>
      <c r="M97" s="5">
        <f t="shared" si="52"/>
        <v>0</v>
      </c>
      <c r="N97" s="5">
        <f t="shared" si="52"/>
        <v>417844.95637270791</v>
      </c>
      <c r="O97" s="5">
        <f t="shared" si="52"/>
        <v>0</v>
      </c>
      <c r="P97" s="5">
        <f t="shared" si="52"/>
        <v>417844.95637270791</v>
      </c>
      <c r="Q97" s="5">
        <f t="shared" si="52"/>
        <v>2420597.0541038439</v>
      </c>
      <c r="R97" s="5">
        <f t="shared" si="52"/>
        <v>45991344.027973026</v>
      </c>
      <c r="S97" s="5"/>
      <c r="T97" s="5"/>
      <c r="U97" s="5"/>
      <c r="V97" s="5"/>
      <c r="W97" s="5"/>
      <c r="X97" s="5"/>
      <c r="Y97" s="5"/>
      <c r="Z97" s="5">
        <f>+Z78+Z80</f>
        <v>2665980.2683380358</v>
      </c>
      <c r="AA97" s="5">
        <f t="shared" ref="AA97:AH98" si="53">+AA78+AA80</f>
        <v>2665980.2683380358</v>
      </c>
      <c r="AB97" s="5">
        <f t="shared" si="53"/>
        <v>106639.21073352144</v>
      </c>
      <c r="AC97" s="5">
        <f t="shared" si="53"/>
        <v>0</v>
      </c>
      <c r="AD97" s="5">
        <f t="shared" si="53"/>
        <v>21877.647190456559</v>
      </c>
      <c r="AE97" s="5">
        <f t="shared" si="53"/>
        <v>0</v>
      </c>
      <c r="AF97" s="5">
        <f t="shared" si="53"/>
        <v>21877.647190456559</v>
      </c>
      <c r="AG97" s="5">
        <f t="shared" si="53"/>
        <v>126873.1705207029</v>
      </c>
      <c r="AH97" s="5">
        <f t="shared" si="53"/>
        <v>2410590.2398933549</v>
      </c>
      <c r="AJ97" s="5"/>
      <c r="AK97" s="5"/>
      <c r="AL97" s="5"/>
      <c r="AM97" s="5"/>
      <c r="AN97" s="5"/>
      <c r="AO97" s="5"/>
      <c r="AP97" s="11"/>
    </row>
    <row r="98" spans="1:42" ht="18" customHeight="1" x14ac:dyDescent="0.25">
      <c r="A98" s="2"/>
      <c r="B98" s="2"/>
      <c r="C98" s="2"/>
      <c r="D98" s="2"/>
      <c r="E98" s="2"/>
      <c r="F98" s="2"/>
      <c r="G98" s="39" t="s">
        <v>186</v>
      </c>
      <c r="H98" s="2"/>
      <c r="I98" s="39" t="s">
        <v>196</v>
      </c>
      <c r="J98" s="5">
        <f>+J79+J81</f>
        <v>13979671.14706024</v>
      </c>
      <c r="K98" s="5">
        <f t="shared" si="52"/>
        <v>5043541.1907480946</v>
      </c>
      <c r="L98" s="5">
        <f t="shared" si="52"/>
        <v>201741.64762992377</v>
      </c>
      <c r="M98" s="5">
        <f t="shared" si="52"/>
        <v>0</v>
      </c>
      <c r="N98" s="5">
        <f t="shared" si="52"/>
        <v>2340.8439460367626</v>
      </c>
      <c r="O98" s="5">
        <f t="shared" si="52"/>
        <v>0</v>
      </c>
      <c r="P98" s="5">
        <f t="shared" si="52"/>
        <v>2340.8439460367626</v>
      </c>
      <c r="Q98" s="5">
        <f t="shared" si="52"/>
        <v>688779.43277421407</v>
      </c>
      <c r="R98" s="5">
        <f t="shared" si="52"/>
        <v>13086809.222710067</v>
      </c>
      <c r="S98" s="5"/>
      <c r="T98" s="5"/>
      <c r="U98" s="5"/>
      <c r="V98" s="5"/>
      <c r="W98" s="5"/>
      <c r="X98" s="5"/>
      <c r="Y98" s="5"/>
      <c r="Z98" s="5">
        <f>+Z79+Z81</f>
        <v>652158.95358509792</v>
      </c>
      <c r="AA98" s="5">
        <f t="shared" si="53"/>
        <v>262796.24479281483</v>
      </c>
      <c r="AB98" s="5">
        <f t="shared" si="53"/>
        <v>10511.849791712593</v>
      </c>
      <c r="AC98" s="5">
        <f t="shared" si="53"/>
        <v>0</v>
      </c>
      <c r="AD98" s="5">
        <f t="shared" si="53"/>
        <v>123.67097232414147</v>
      </c>
      <c r="AE98" s="5">
        <f t="shared" si="53"/>
        <v>0</v>
      </c>
      <c r="AF98" s="5">
        <f t="shared" si="53"/>
        <v>123.67097232414147</v>
      </c>
      <c r="AG98" s="5">
        <f t="shared" si="53"/>
        <v>32076.171641053064</v>
      </c>
      <c r="AH98" s="5">
        <f t="shared" si="53"/>
        <v>609447.26118000818</v>
      </c>
      <c r="AJ98" s="5"/>
      <c r="AK98" s="5"/>
      <c r="AL98" s="5"/>
      <c r="AM98" s="5"/>
      <c r="AN98" s="5"/>
      <c r="AO98" s="5"/>
      <c r="AP98" s="11"/>
    </row>
    <row r="99" spans="1:42" ht="18" customHeight="1" x14ac:dyDescent="0.25">
      <c r="A99" s="2"/>
      <c r="B99" s="2"/>
      <c r="C99" s="2"/>
      <c r="D99" s="2"/>
      <c r="E99" s="2"/>
      <c r="F99" s="2"/>
      <c r="G99" s="39" t="s">
        <v>197</v>
      </c>
      <c r="H99" s="2"/>
      <c r="I99" s="39" t="s">
        <v>195</v>
      </c>
      <c r="J99" s="5">
        <f>+J82+J84+J86+J88+J90+J92+J94</f>
        <v>6636755.1472694362</v>
      </c>
      <c r="K99" s="5">
        <f t="shared" ref="K99:R100" si="54">+K82+K84+K86+K88+K90+K92+K94</f>
        <v>6636755.1472694362</v>
      </c>
      <c r="L99" s="5">
        <f t="shared" si="54"/>
        <v>265470.20589077746</v>
      </c>
      <c r="M99" s="5">
        <f t="shared" si="54"/>
        <v>0</v>
      </c>
      <c r="N99" s="5">
        <f t="shared" si="54"/>
        <v>118186.1758771234</v>
      </c>
      <c r="O99" s="5">
        <f t="shared" si="54"/>
        <v>0</v>
      </c>
      <c r="P99" s="5">
        <f t="shared" si="54"/>
        <v>118186.1758771234</v>
      </c>
      <c r="Q99" s="5">
        <f t="shared" si="54"/>
        <v>312654.93827507674</v>
      </c>
      <c r="R99" s="5">
        <f t="shared" si="54"/>
        <v>5940443.8272264581</v>
      </c>
      <c r="S99" s="5"/>
      <c r="T99" s="5"/>
      <c r="U99" s="5"/>
      <c r="V99" s="5"/>
      <c r="W99" s="5"/>
      <c r="X99" s="5"/>
      <c r="Y99" s="5"/>
      <c r="Z99" s="5">
        <f>+Z82+Z84+Z86+Z88+Z90+Z92+Z94</f>
        <v>205151.60792129097</v>
      </c>
      <c r="AA99" s="5">
        <f t="shared" ref="AA99:AH100" si="55">+AA82+AA84+AA86+AA88+AA90+AA92+AA94</f>
        <v>205151.60792129097</v>
      </c>
      <c r="AB99" s="5">
        <f t="shared" si="55"/>
        <v>8206.0643168516381</v>
      </c>
      <c r="AC99" s="5">
        <f t="shared" si="55"/>
        <v>0</v>
      </c>
      <c r="AD99" s="5">
        <f t="shared" si="55"/>
        <v>2852.7978156697409</v>
      </c>
      <c r="AE99" s="5">
        <f t="shared" si="55"/>
        <v>0</v>
      </c>
      <c r="AF99" s="5">
        <f t="shared" si="55"/>
        <v>2852.7978156697409</v>
      </c>
      <c r="AG99" s="5">
        <f t="shared" si="55"/>
        <v>9704.6372894384804</v>
      </c>
      <c r="AH99" s="5">
        <f t="shared" si="55"/>
        <v>184388.10849933111</v>
      </c>
      <c r="AJ99" s="5"/>
      <c r="AK99" s="5"/>
      <c r="AL99" s="5"/>
      <c r="AM99" s="5"/>
      <c r="AN99" s="5"/>
      <c r="AO99" s="5"/>
      <c r="AP99" s="11"/>
    </row>
    <row r="100" spans="1:42" ht="18" customHeight="1" x14ac:dyDescent="0.25">
      <c r="A100" s="2"/>
      <c r="B100" s="2"/>
      <c r="C100" s="2"/>
      <c r="D100" s="2"/>
      <c r="E100" s="2"/>
      <c r="F100" s="2"/>
      <c r="G100" s="39" t="s">
        <v>197</v>
      </c>
      <c r="H100" s="2"/>
      <c r="I100" s="39" t="s">
        <v>196</v>
      </c>
      <c r="J100" s="5">
        <f>+J83+J85+J87+J89+J91+J93+J95</f>
        <v>587468.85858200933</v>
      </c>
      <c r="K100" s="5">
        <f t="shared" si="54"/>
        <v>381599.54283510533</v>
      </c>
      <c r="L100" s="5">
        <f t="shared" si="54"/>
        <v>15263.981713404213</v>
      </c>
      <c r="M100" s="5">
        <f t="shared" si="54"/>
        <v>0</v>
      </c>
      <c r="N100" s="5">
        <f t="shared" si="54"/>
        <v>20699.012049041758</v>
      </c>
      <c r="O100" s="5">
        <f t="shared" si="54"/>
        <v>15126.515451737874</v>
      </c>
      <c r="P100" s="5">
        <f t="shared" si="54"/>
        <v>35825.52750077963</v>
      </c>
      <c r="Q100" s="5">
        <f t="shared" si="54"/>
        <v>26818.967468391274</v>
      </c>
      <c r="R100" s="5">
        <f t="shared" si="54"/>
        <v>509560.38189943426</v>
      </c>
      <c r="S100" s="5"/>
      <c r="T100" s="5"/>
      <c r="U100" s="5"/>
      <c r="V100" s="5"/>
      <c r="W100" s="5"/>
      <c r="X100" s="5"/>
      <c r="Y100" s="5"/>
      <c r="Z100" s="5">
        <f>+Z83+Z85+Z87+Z89+Z91+Z93+Z95</f>
        <v>21309.92871830982</v>
      </c>
      <c r="AA100" s="5">
        <f t="shared" si="55"/>
        <v>11802.115196481558</v>
      </c>
      <c r="AB100" s="5">
        <f t="shared" si="55"/>
        <v>472.08460785926235</v>
      </c>
      <c r="AC100" s="5">
        <f t="shared" si="55"/>
        <v>0</v>
      </c>
      <c r="AD100" s="5">
        <f t="shared" si="55"/>
        <v>0</v>
      </c>
      <c r="AE100" s="5">
        <f t="shared" si="55"/>
        <v>659.27361356516258</v>
      </c>
      <c r="AF100" s="5">
        <f t="shared" si="55"/>
        <v>659.27361356516258</v>
      </c>
      <c r="AG100" s="5">
        <f t="shared" si="55"/>
        <v>1008.9285248442695</v>
      </c>
      <c r="AH100" s="5">
        <f t="shared" si="55"/>
        <v>19169.641972041125</v>
      </c>
      <c r="AJ100" s="5"/>
      <c r="AK100" s="5"/>
      <c r="AL100" s="5"/>
      <c r="AM100" s="5"/>
      <c r="AN100" s="5"/>
      <c r="AO100" s="5"/>
      <c r="AP100" s="11"/>
    </row>
    <row r="101" spans="1:42" ht="18" customHeight="1" x14ac:dyDescent="0.25">
      <c r="A101" s="2"/>
      <c r="B101" s="2"/>
      <c r="C101" s="2"/>
      <c r="D101" s="2"/>
      <c r="E101" s="2"/>
      <c r="F101" s="2"/>
      <c r="G101" s="39" t="s">
        <v>187</v>
      </c>
      <c r="H101" s="2"/>
      <c r="I101" s="2"/>
      <c r="J101" s="5">
        <f>SUM(J97:J100)</f>
        <v>72068255.609629989</v>
      </c>
      <c r="K101" s="5">
        <f t="shared" ref="K101:R101" si="56">SUM(K97:K100)</f>
        <v>62926256.33757095</v>
      </c>
      <c r="L101" s="5">
        <f t="shared" si="56"/>
        <v>2517050.2535028383</v>
      </c>
      <c r="M101" s="5">
        <f t="shared" si="56"/>
        <v>0</v>
      </c>
      <c r="N101" s="5">
        <f t="shared" si="56"/>
        <v>559070.98824490991</v>
      </c>
      <c r="O101" s="5">
        <f t="shared" si="56"/>
        <v>15126.515451737874</v>
      </c>
      <c r="P101" s="5">
        <f t="shared" si="56"/>
        <v>574197.50369664771</v>
      </c>
      <c r="Q101" s="5">
        <f t="shared" si="56"/>
        <v>3448850.392621526</v>
      </c>
      <c r="R101" s="5">
        <f t="shared" si="56"/>
        <v>65528157.459808983</v>
      </c>
      <c r="S101" s="5"/>
      <c r="T101" s="5"/>
      <c r="U101" s="5"/>
      <c r="V101" s="5"/>
      <c r="W101" s="5"/>
      <c r="X101" s="5"/>
      <c r="Y101" s="5"/>
      <c r="Z101" s="5">
        <f>SUM(Z97:Z100)</f>
        <v>3544600.7585627348</v>
      </c>
      <c r="AA101" s="5">
        <f t="shared" ref="AA101:AH101" si="57">SUM(AA97:AA100)</f>
        <v>3145730.2362486231</v>
      </c>
      <c r="AB101" s="5">
        <f t="shared" si="57"/>
        <v>125829.20944994493</v>
      </c>
      <c r="AC101" s="5">
        <f t="shared" si="57"/>
        <v>0</v>
      </c>
      <c r="AD101" s="5">
        <f t="shared" si="57"/>
        <v>24854.115978450442</v>
      </c>
      <c r="AE101" s="5">
        <f t="shared" si="57"/>
        <v>659.27361356516258</v>
      </c>
      <c r="AF101" s="5">
        <f t="shared" si="57"/>
        <v>25513.389592015603</v>
      </c>
      <c r="AG101" s="5">
        <f t="shared" si="57"/>
        <v>169662.9079760387</v>
      </c>
      <c r="AH101" s="5">
        <f t="shared" si="57"/>
        <v>3223595.2515447354</v>
      </c>
      <c r="AJ101" s="5"/>
      <c r="AK101" s="5"/>
      <c r="AL101" s="5"/>
      <c r="AM101" s="5"/>
      <c r="AN101" s="5"/>
      <c r="AO101" s="5"/>
      <c r="AP101" s="11"/>
    </row>
    <row r="102" spans="1:42" ht="18" customHeight="1" x14ac:dyDescent="0.25">
      <c r="A102" s="2"/>
      <c r="B102" s="2"/>
      <c r="C102" s="2"/>
      <c r="D102" s="2"/>
      <c r="E102" s="2"/>
      <c r="F102" s="2"/>
      <c r="G102" s="2"/>
      <c r="H102" s="2"/>
      <c r="I102" s="2"/>
      <c r="T102" s="5"/>
      <c r="U102" s="5"/>
      <c r="V102" s="5"/>
      <c r="W102" s="5"/>
      <c r="X102" s="5"/>
      <c r="Y102" s="5"/>
      <c r="Z102" s="7"/>
      <c r="AA102" s="7"/>
      <c r="AB102" s="7"/>
      <c r="AC102" s="7"/>
      <c r="AD102" s="7"/>
      <c r="AE102" s="7"/>
      <c r="AF102" s="7"/>
      <c r="AG102" s="7"/>
      <c r="AH102" s="7"/>
      <c r="AJ102" s="5"/>
      <c r="AK102" s="5"/>
      <c r="AL102" s="5"/>
      <c r="AM102" s="10"/>
      <c r="AN102" s="10"/>
      <c r="AO102" s="10"/>
      <c r="AP102" s="38"/>
    </row>
    <row r="103" spans="1:42" ht="18" customHeight="1" x14ac:dyDescent="0.25">
      <c r="A103" s="2" t="s">
        <v>15</v>
      </c>
      <c r="B103" s="2" t="s">
        <v>110</v>
      </c>
      <c r="C103" s="2" t="s">
        <v>11</v>
      </c>
      <c r="D103" s="2" t="s">
        <v>11</v>
      </c>
      <c r="E103" s="2" t="s">
        <v>12</v>
      </c>
      <c r="F103" s="2" t="s">
        <v>11</v>
      </c>
      <c r="G103" s="2" t="s">
        <v>12</v>
      </c>
      <c r="H103" s="2" t="s">
        <v>13</v>
      </c>
      <c r="I103" s="2" t="s">
        <v>14</v>
      </c>
      <c r="J103" s="7">
        <f>+FY16Calculations!J103*'Tuition Calculations'!BH89*(1+'Select Headcount Changes'!V96)</f>
        <v>44153651.809954897</v>
      </c>
      <c r="K103" s="7">
        <f>+FY16Calculations!K103*'Tuition Calculations'!BN89*(1+'Select Headcount Changes'!V96)</f>
        <v>44153651.809954897</v>
      </c>
      <c r="L103" s="7">
        <f t="shared" si="33"/>
        <v>1766146.072398196</v>
      </c>
      <c r="M103" s="7">
        <f>+FY16Calculations!M103*'Tuition Calculations'!BH89*(1+'Select Headcount Changes'!V96)</f>
        <v>0</v>
      </c>
      <c r="N103" s="7">
        <f>+FY16Calculations!N103*'Tuition Calculations'!BN89*(1+'Select Headcount Changes'!V96)</f>
        <v>937219.25409311696</v>
      </c>
      <c r="O103" s="7">
        <f>+FY16Calculations!O103*'Tuition Calculations'!BT89*(1+'Select Headcount Changes'!V96)</f>
        <v>0</v>
      </c>
      <c r="P103" s="7">
        <f t="shared" si="34"/>
        <v>937219.25409311696</v>
      </c>
      <c r="Q103" s="7">
        <f t="shared" si="35"/>
        <v>2072514.3241731795</v>
      </c>
      <c r="R103" s="7">
        <f t="shared" si="36"/>
        <v>39377772.159290403</v>
      </c>
      <c r="T103" s="5">
        <v>0</v>
      </c>
      <c r="U103" s="5">
        <v>0</v>
      </c>
      <c r="V103" s="5">
        <v>1</v>
      </c>
      <c r="W103" s="5">
        <f t="shared" si="16"/>
        <v>0</v>
      </c>
      <c r="X103" s="5">
        <f t="shared" si="16"/>
        <v>0</v>
      </c>
      <c r="Y103" s="5">
        <f t="shared" si="16"/>
        <v>39377772.159290403</v>
      </c>
      <c r="Z103" s="7">
        <f>+FY16Calculations!Z103*'Tuition Calculations'!BZ89*(1+'Select Headcount Changes'!V96)</f>
        <v>2311091.5926173949</v>
      </c>
      <c r="AA103" s="7">
        <f>+FY16Calculations!AA103*'Tuition Calculations'!CF89*(1+'Select Headcount Changes'!V96)</f>
        <v>2311091.5926173949</v>
      </c>
      <c r="AB103" s="7">
        <f t="shared" si="37"/>
        <v>92443.663704695791</v>
      </c>
      <c r="AC103" s="7">
        <f>+FY16Calculations!AC103*'Tuition Calculations'!BZ89*(1+'Select Headcount Changes'!V96)</f>
        <v>0</v>
      </c>
      <c r="AD103" s="7">
        <f>+FY16Calculations!AD103*'Tuition Calculations'!CF89*(1+'Select Headcount Changes'!V96)</f>
        <v>49188.014483308041</v>
      </c>
      <c r="AE103" s="7">
        <f>+FY16Calculations!AE103*'Tuition Calculations'!CL89*(1+'Select Headcount Changes'!V96)</f>
        <v>0</v>
      </c>
      <c r="AF103" s="7">
        <f t="shared" si="38"/>
        <v>49188.014483308041</v>
      </c>
      <c r="AG103" s="7">
        <f t="shared" si="39"/>
        <v>108472.99572146958</v>
      </c>
      <c r="AH103" s="7">
        <f t="shared" si="40"/>
        <v>2060986.9187079216</v>
      </c>
      <c r="AJ103" s="5">
        <v>0</v>
      </c>
      <c r="AK103" s="5">
        <v>0</v>
      </c>
      <c r="AL103" s="5">
        <v>1</v>
      </c>
      <c r="AM103" s="10">
        <f t="shared" si="17"/>
        <v>0</v>
      </c>
      <c r="AN103" s="10">
        <f t="shared" si="17"/>
        <v>0</v>
      </c>
      <c r="AO103" s="10">
        <f t="shared" si="17"/>
        <v>2060986.9187079216</v>
      </c>
      <c r="AP103" s="38">
        <f t="shared" si="18"/>
        <v>2060986.9187079216</v>
      </c>
    </row>
    <row r="104" spans="1:42" ht="18" customHeight="1" x14ac:dyDescent="0.25">
      <c r="A104" s="2" t="s">
        <v>15</v>
      </c>
      <c r="B104" s="2" t="s">
        <v>110</v>
      </c>
      <c r="C104" s="2" t="s">
        <v>11</v>
      </c>
      <c r="D104" s="2" t="s">
        <v>11</v>
      </c>
      <c r="E104" s="2" t="s">
        <v>12</v>
      </c>
      <c r="F104" s="2" t="s">
        <v>11</v>
      </c>
      <c r="G104" s="2" t="s">
        <v>12</v>
      </c>
      <c r="H104" s="2" t="s">
        <v>15</v>
      </c>
      <c r="I104" s="2" t="s">
        <v>16</v>
      </c>
      <c r="J104" s="7">
        <f>+FY16Calculations!J104*'Tuition Calculations'!BH90*(1+'Select Headcount Changes'!V97)</f>
        <v>7126027.0318706334</v>
      </c>
      <c r="K104" s="7">
        <f>+FY16Calculations!K104*'Tuition Calculations'!BN90*(1+'Select Headcount Changes'!V97)</f>
        <v>2570906.1143944757</v>
      </c>
      <c r="L104" s="7">
        <f t="shared" ref="L104:L120" si="58">0.04*K104</f>
        <v>102836.24457577903</v>
      </c>
      <c r="M104" s="7">
        <f>+FY16Calculations!M104*'Tuition Calculations'!BH90*(1+'Select Headcount Changes'!V97)</f>
        <v>0</v>
      </c>
      <c r="N104" s="7">
        <f>+FY16Calculations!N104*'Tuition Calculations'!BN90*(1+'Select Headcount Changes'!V97)</f>
        <v>15085.925160203253</v>
      </c>
      <c r="O104" s="7">
        <f>+FY16Calculations!O104*'Tuition Calculations'!BT90*(1+'Select Headcount Changes'!V97)</f>
        <v>37015.841547601041</v>
      </c>
      <c r="P104" s="7">
        <f t="shared" ref="P104:P120" si="59">SUM(M104:O104)</f>
        <v>52101.766707804294</v>
      </c>
      <c r="Q104" s="7">
        <f t="shared" ref="Q104:Q120" si="60">0.05*(J104-L104-P104)</f>
        <v>348554.45102935255</v>
      </c>
      <c r="R104" s="7">
        <f t="shared" ref="R104:R120" si="61">+J104-L104-P104-Q104</f>
        <v>6622534.5695576975</v>
      </c>
      <c r="T104" s="5">
        <v>0</v>
      </c>
      <c r="U104" s="5">
        <v>0</v>
      </c>
      <c r="V104" s="5">
        <v>1</v>
      </c>
      <c r="W104" s="5">
        <f t="shared" ref="W104:W120" si="62">+$R104*T104</f>
        <v>0</v>
      </c>
      <c r="X104" s="5">
        <f t="shared" ref="X104:X120" si="63">+$R104*U104</f>
        <v>0</v>
      </c>
      <c r="Y104" s="5">
        <f t="shared" ref="Y104:Y120" si="64">+$R104*V104</f>
        <v>6622534.5695576975</v>
      </c>
      <c r="Z104" s="7">
        <f>+FY16Calculations!Z104*'Tuition Calculations'!BZ90*(1+'Select Headcount Changes'!V97)</f>
        <v>331935.06876782788</v>
      </c>
      <c r="AA104" s="7">
        <f>+FY16Calculations!AA104*'Tuition Calculations'!CF90*(1+'Select Headcount Changes'!V97)</f>
        <v>133759.49698797415</v>
      </c>
      <c r="AB104" s="7">
        <f t="shared" ref="AB104:AB120" si="65">0.04*AA104</f>
        <v>5350.3798795189659</v>
      </c>
      <c r="AC104" s="7">
        <f>+FY16Calculations!AC104*'Tuition Calculations'!BZ90*(1+'Select Headcount Changes'!V97)</f>
        <v>0</v>
      </c>
      <c r="AD104" s="7">
        <f>+FY16Calculations!AD104*'Tuition Calculations'!CF90*(1+'Select Headcount Changes'!V97)</f>
        <v>794.09554590496566</v>
      </c>
      <c r="AE104" s="7">
        <f>+FY16Calculations!AE104*'Tuition Calculations'!CL90*(1+'Select Headcount Changes'!V97)</f>
        <v>1629.4548363533254</v>
      </c>
      <c r="AF104" s="7">
        <f t="shared" ref="AF104:AF120" si="66">SUM(AC104:AE104)</f>
        <v>2423.5503822582909</v>
      </c>
      <c r="AG104" s="7">
        <f t="shared" ref="AG104:AG120" si="67">0.05*(Z104-AB104-AF104)</f>
        <v>16208.05692530253</v>
      </c>
      <c r="AH104" s="7">
        <f t="shared" ref="AH104:AH120" si="68">+Z104-AB104-AF104-AG104</f>
        <v>307953.08158074802</v>
      </c>
      <c r="AJ104" s="5">
        <v>0</v>
      </c>
      <c r="AK104" s="5">
        <v>0</v>
      </c>
      <c r="AL104" s="5">
        <v>1</v>
      </c>
      <c r="AM104" s="10">
        <f t="shared" ref="AM104:AM120" si="69">+$AH104*AJ104</f>
        <v>0</v>
      </c>
      <c r="AN104" s="10">
        <f t="shared" ref="AN104:AN120" si="70">+$AH104*AK104</f>
        <v>0</v>
      </c>
      <c r="AO104" s="10">
        <f t="shared" ref="AO104:AO120" si="71">+$AH104*AL104</f>
        <v>307953.08158074802</v>
      </c>
      <c r="AP104" s="38">
        <f t="shared" ref="AP104:AP120" si="72">SUM(AM104:AO104)</f>
        <v>307953.08158074802</v>
      </c>
    </row>
    <row r="105" spans="1:42" ht="18" customHeight="1" x14ac:dyDescent="0.25">
      <c r="A105" s="2" t="s">
        <v>15</v>
      </c>
      <c r="B105" s="2" t="s">
        <v>110</v>
      </c>
      <c r="C105" s="2" t="s">
        <v>11</v>
      </c>
      <c r="D105" s="2" t="s">
        <v>11</v>
      </c>
      <c r="E105" s="2" t="s">
        <v>12</v>
      </c>
      <c r="F105" s="2" t="s">
        <v>17</v>
      </c>
      <c r="G105" s="2" t="s">
        <v>18</v>
      </c>
      <c r="H105" s="2" t="s">
        <v>13</v>
      </c>
      <c r="I105" s="2" t="s">
        <v>14</v>
      </c>
      <c r="J105" s="7">
        <f>+FY16Calculations!J105*'Tuition Calculations'!BH91*(1+'Select Headcount Changes'!V98)</f>
        <v>1156727.4001048713</v>
      </c>
      <c r="K105" s="7">
        <f>+FY16Calculations!K105*'Tuition Calculations'!BN91*(1+'Select Headcount Changes'!V98)</f>
        <v>1156727.4001048713</v>
      </c>
      <c r="L105" s="7">
        <f t="shared" si="58"/>
        <v>46269.096004194849</v>
      </c>
      <c r="M105" s="7">
        <f>+FY16Calculations!M105*'Tuition Calculations'!BH91*(1+'Select Headcount Changes'!V98)</f>
        <v>0</v>
      </c>
      <c r="N105" s="7">
        <f>+FY16Calculations!N105*'Tuition Calculations'!BN91*(1+'Select Headcount Changes'!V98)</f>
        <v>0</v>
      </c>
      <c r="O105" s="7">
        <f>+FY16Calculations!O105*'Tuition Calculations'!BT91*(1+'Select Headcount Changes'!V98)</f>
        <v>0</v>
      </c>
      <c r="P105" s="7">
        <f t="shared" si="59"/>
        <v>0</v>
      </c>
      <c r="Q105" s="7">
        <f t="shared" si="60"/>
        <v>55522.915205033823</v>
      </c>
      <c r="R105" s="7">
        <f t="shared" si="61"/>
        <v>1054935.3888956427</v>
      </c>
      <c r="T105" s="5">
        <v>0</v>
      </c>
      <c r="U105" s="5">
        <v>0</v>
      </c>
      <c r="V105" s="5">
        <v>1</v>
      </c>
      <c r="W105" s="5">
        <f t="shared" si="62"/>
        <v>0</v>
      </c>
      <c r="X105" s="5">
        <f t="shared" si="63"/>
        <v>0</v>
      </c>
      <c r="Y105" s="5">
        <f t="shared" si="64"/>
        <v>1054935.3888956427</v>
      </c>
      <c r="Z105" s="7">
        <f>+FY16Calculations!Z105*'Tuition Calculations'!BZ91*(1+'Select Headcount Changes'!V98)</f>
        <v>60441.444871981599</v>
      </c>
      <c r="AA105" s="7">
        <f>+FY16Calculations!AA105*'Tuition Calculations'!CF91*(1+'Select Headcount Changes'!V98)</f>
        <v>60441.444871981599</v>
      </c>
      <c r="AB105" s="7">
        <f t="shared" si="65"/>
        <v>2417.6577948792642</v>
      </c>
      <c r="AC105" s="7">
        <f>+FY16Calculations!AC105*'Tuition Calculations'!BZ91*(1+'Select Headcount Changes'!V98)</f>
        <v>0</v>
      </c>
      <c r="AD105" s="7">
        <f>+FY16Calculations!AD105*'Tuition Calculations'!CF91*(1+'Select Headcount Changes'!V98)</f>
        <v>0</v>
      </c>
      <c r="AE105" s="7">
        <f>+FY16Calculations!AE105*'Tuition Calculations'!CL91*(1+'Select Headcount Changes'!V98)</f>
        <v>0</v>
      </c>
      <c r="AF105" s="7">
        <f t="shared" si="66"/>
        <v>0</v>
      </c>
      <c r="AG105" s="7">
        <f t="shared" si="67"/>
        <v>2901.1893538551171</v>
      </c>
      <c r="AH105" s="7">
        <f t="shared" si="68"/>
        <v>55122.597723247221</v>
      </c>
      <c r="AJ105" s="5">
        <v>0</v>
      </c>
      <c r="AK105" s="5">
        <v>0</v>
      </c>
      <c r="AL105" s="5">
        <v>1</v>
      </c>
      <c r="AM105" s="10">
        <f t="shared" si="69"/>
        <v>0</v>
      </c>
      <c r="AN105" s="10">
        <f t="shared" si="70"/>
        <v>0</v>
      </c>
      <c r="AO105" s="10">
        <f t="shared" si="71"/>
        <v>55122.597723247221</v>
      </c>
      <c r="AP105" s="38">
        <f t="shared" si="72"/>
        <v>55122.597723247221</v>
      </c>
    </row>
    <row r="106" spans="1:42" ht="18" customHeight="1" x14ac:dyDescent="0.25">
      <c r="A106" s="2" t="s">
        <v>15</v>
      </c>
      <c r="B106" s="2" t="s">
        <v>110</v>
      </c>
      <c r="C106" s="2" t="s">
        <v>11</v>
      </c>
      <c r="D106" s="2" t="s">
        <v>11</v>
      </c>
      <c r="E106" s="2" t="s">
        <v>12</v>
      </c>
      <c r="F106" s="2" t="s">
        <v>17</v>
      </c>
      <c r="G106" s="2" t="s">
        <v>18</v>
      </c>
      <c r="H106" s="2" t="s">
        <v>15</v>
      </c>
      <c r="I106" s="2" t="s">
        <v>16</v>
      </c>
      <c r="J106" s="7">
        <f>+FY16Calculations!J106*'Tuition Calculations'!BH92*(1+'Select Headcount Changes'!V99)</f>
        <v>323376.46827386902</v>
      </c>
      <c r="K106" s="7">
        <f>+FY16Calculations!K106*'Tuition Calculations'!BN92*(1+'Select Headcount Changes'!V99)</f>
        <v>116654.01038224521</v>
      </c>
      <c r="L106" s="7">
        <f t="shared" si="58"/>
        <v>4666.160415289808</v>
      </c>
      <c r="M106" s="7">
        <f>+FY16Calculations!M106*'Tuition Calculations'!BH92*(1+'Select Headcount Changes'!V99)</f>
        <v>0</v>
      </c>
      <c r="N106" s="7">
        <f>+FY16Calculations!N106*'Tuition Calculations'!BN92*(1+'Select Headcount Changes'!V99)</f>
        <v>0</v>
      </c>
      <c r="O106" s="7">
        <f>+FY16Calculations!O106*'Tuition Calculations'!BT92*(1+'Select Headcount Changes'!V99)</f>
        <v>0</v>
      </c>
      <c r="P106" s="7">
        <f t="shared" si="59"/>
        <v>0</v>
      </c>
      <c r="Q106" s="7">
        <f t="shared" si="60"/>
        <v>15935.515392928961</v>
      </c>
      <c r="R106" s="7">
        <f t="shared" si="61"/>
        <v>302774.79246565024</v>
      </c>
      <c r="T106" s="5">
        <v>0</v>
      </c>
      <c r="U106" s="5">
        <v>0</v>
      </c>
      <c r="V106" s="5">
        <v>1</v>
      </c>
      <c r="W106" s="5">
        <f t="shared" si="62"/>
        <v>0</v>
      </c>
      <c r="X106" s="5">
        <f t="shared" si="63"/>
        <v>0</v>
      </c>
      <c r="Y106" s="5">
        <f t="shared" si="64"/>
        <v>302774.79246565024</v>
      </c>
      <c r="Z106" s="7">
        <f>+FY16Calculations!Z106*'Tuition Calculations'!BZ92*(1+'Select Headcount Changes'!V99)</f>
        <v>15241.620773638559</v>
      </c>
      <c r="AA106" s="7">
        <f>+FY16Calculations!AA106*'Tuition Calculations'!CF92*(1+'Select Headcount Changes'!V99)</f>
        <v>6141.6612510220466</v>
      </c>
      <c r="AB106" s="7">
        <f t="shared" si="65"/>
        <v>245.66645004088187</v>
      </c>
      <c r="AC106" s="7">
        <f>+FY16Calculations!AC106*'Tuition Calculations'!BZ92*(1+'Select Headcount Changes'!V99)</f>
        <v>0</v>
      </c>
      <c r="AD106" s="7">
        <f>+FY16Calculations!AD106*'Tuition Calculations'!CF92*(1+'Select Headcount Changes'!V99)</f>
        <v>0</v>
      </c>
      <c r="AE106" s="7">
        <f>+FY16Calculations!AE106*'Tuition Calculations'!CL92*(1+'Select Headcount Changes'!V99)</f>
        <v>0</v>
      </c>
      <c r="AF106" s="7">
        <f t="shared" si="66"/>
        <v>0</v>
      </c>
      <c r="AG106" s="7">
        <f t="shared" si="67"/>
        <v>749.79771617988388</v>
      </c>
      <c r="AH106" s="7">
        <f t="shared" si="68"/>
        <v>14246.156607417792</v>
      </c>
      <c r="AJ106" s="5">
        <v>0</v>
      </c>
      <c r="AK106" s="5">
        <v>0</v>
      </c>
      <c r="AL106" s="5">
        <v>1</v>
      </c>
      <c r="AM106" s="10">
        <f t="shared" si="69"/>
        <v>0</v>
      </c>
      <c r="AN106" s="10">
        <f t="shared" si="70"/>
        <v>0</v>
      </c>
      <c r="AO106" s="10">
        <f t="shared" si="71"/>
        <v>14246.156607417792</v>
      </c>
      <c r="AP106" s="38">
        <f t="shared" si="72"/>
        <v>14246.156607417792</v>
      </c>
    </row>
    <row r="107" spans="1:42" ht="18" customHeight="1" x14ac:dyDescent="0.25">
      <c r="A107" s="2" t="s">
        <v>15</v>
      </c>
      <c r="B107" s="2" t="s">
        <v>110</v>
      </c>
      <c r="C107" s="2" t="s">
        <v>17</v>
      </c>
      <c r="D107" s="2" t="s">
        <v>17</v>
      </c>
      <c r="E107" s="2" t="s">
        <v>20</v>
      </c>
      <c r="F107" s="2" t="s">
        <v>21</v>
      </c>
      <c r="G107" s="2" t="s">
        <v>20</v>
      </c>
      <c r="H107" s="2" t="s">
        <v>13</v>
      </c>
      <c r="I107" s="2" t="s">
        <v>14</v>
      </c>
      <c r="J107" s="7">
        <f>+FY16Calculations!J107*'Tuition Calculations'!BH93*(1+'Select Headcount Changes'!V100)</f>
        <v>2707312.9460004321</v>
      </c>
      <c r="K107" s="7">
        <f>+FY16Calculations!K107*'Tuition Calculations'!BN93*(1+'Select Headcount Changes'!V100)</f>
        <v>2707312.9460004321</v>
      </c>
      <c r="L107" s="7">
        <f t="shared" si="58"/>
        <v>108292.51784001729</v>
      </c>
      <c r="M107" s="7">
        <f>+FY16Calculations!M107*'Tuition Calculations'!BH93*(1+'Select Headcount Changes'!V100)</f>
        <v>0</v>
      </c>
      <c r="N107" s="7">
        <f>+FY16Calculations!N107*'Tuition Calculations'!BN93*(1+'Select Headcount Changes'!V100)</f>
        <v>15287.44667558634</v>
      </c>
      <c r="O107" s="7">
        <f>+FY16Calculations!O107*'Tuition Calculations'!BT93*(1+'Select Headcount Changes'!V100)</f>
        <v>0</v>
      </c>
      <c r="P107" s="7">
        <f t="shared" si="59"/>
        <v>15287.44667558634</v>
      </c>
      <c r="Q107" s="7">
        <f t="shared" si="60"/>
        <v>129186.64907424143</v>
      </c>
      <c r="R107" s="7">
        <f t="shared" si="61"/>
        <v>2454546.332410587</v>
      </c>
      <c r="T107" s="5">
        <v>0</v>
      </c>
      <c r="U107" s="5">
        <v>0</v>
      </c>
      <c r="V107" s="5">
        <v>1</v>
      </c>
      <c r="W107" s="5">
        <f t="shared" si="62"/>
        <v>0</v>
      </c>
      <c r="X107" s="5">
        <f t="shared" si="63"/>
        <v>0</v>
      </c>
      <c r="Y107" s="5">
        <f t="shared" si="64"/>
        <v>2454546.332410587</v>
      </c>
      <c r="Z107" s="7">
        <f>+FY16Calculations!Z107*'Tuition Calculations'!BZ93*(1+'Select Headcount Changes'!V100)</f>
        <v>83733.933887784908</v>
      </c>
      <c r="AA107" s="7">
        <f>+FY16Calculations!AA107*'Tuition Calculations'!CF93*(1+'Select Headcount Changes'!V100)</f>
        <v>83733.933887784908</v>
      </c>
      <c r="AB107" s="7">
        <f t="shared" si="65"/>
        <v>3349.3573555113962</v>
      </c>
      <c r="AC107" s="7">
        <f>+FY16Calculations!AC107*'Tuition Calculations'!BZ93*(1+'Select Headcount Changes'!V100)</f>
        <v>0</v>
      </c>
      <c r="AD107" s="7">
        <f>+FY16Calculations!AD107*'Tuition Calculations'!CF93*(1+'Select Headcount Changes'!V100)</f>
        <v>472.82837177715186</v>
      </c>
      <c r="AE107" s="7">
        <f>+FY16Calculations!AE107*'Tuition Calculations'!CL93*(1+'Select Headcount Changes'!V100)</f>
        <v>0</v>
      </c>
      <c r="AF107" s="7">
        <f t="shared" si="66"/>
        <v>472.82837177715186</v>
      </c>
      <c r="AG107" s="7">
        <f t="shared" si="67"/>
        <v>3995.5874080248177</v>
      </c>
      <c r="AH107" s="7">
        <f t="shared" si="68"/>
        <v>75916.160752471536</v>
      </c>
      <c r="AJ107" s="5">
        <v>0</v>
      </c>
      <c r="AK107" s="5">
        <v>0</v>
      </c>
      <c r="AL107" s="5">
        <v>1</v>
      </c>
      <c r="AM107" s="10">
        <f t="shared" si="69"/>
        <v>0</v>
      </c>
      <c r="AN107" s="10">
        <f t="shared" si="70"/>
        <v>0</v>
      </c>
      <c r="AO107" s="10">
        <f t="shared" si="71"/>
        <v>75916.160752471536</v>
      </c>
      <c r="AP107" s="38">
        <f t="shared" si="72"/>
        <v>75916.160752471536</v>
      </c>
    </row>
    <row r="108" spans="1:42" ht="18" customHeight="1" x14ac:dyDescent="0.25">
      <c r="A108" s="2" t="s">
        <v>15</v>
      </c>
      <c r="B108" s="2" t="s">
        <v>110</v>
      </c>
      <c r="C108" s="2" t="s">
        <v>17</v>
      </c>
      <c r="D108" s="2" t="s">
        <v>17</v>
      </c>
      <c r="E108" s="2" t="s">
        <v>20</v>
      </c>
      <c r="F108" s="2" t="s">
        <v>21</v>
      </c>
      <c r="G108" s="2" t="s">
        <v>20</v>
      </c>
      <c r="H108" s="2" t="s">
        <v>15</v>
      </c>
      <c r="I108" s="2" t="s">
        <v>16</v>
      </c>
      <c r="J108" s="7">
        <f>+FY16Calculations!J108*'Tuition Calculations'!BH94*(1+'Select Headcount Changes'!V101)</f>
        <v>138804.44350379999</v>
      </c>
      <c r="K108" s="7">
        <f>+FY16Calculations!K108*'Tuition Calculations'!BN94*(1+'Select Headcount Changes'!V101)</f>
        <v>80195.059670387156</v>
      </c>
      <c r="L108" s="7">
        <f t="shared" si="58"/>
        <v>3207.8023868154864</v>
      </c>
      <c r="M108" s="7">
        <f>+FY16Calculations!M108*'Tuition Calculations'!BH94*(1+'Select Headcount Changes'!V101)</f>
        <v>0</v>
      </c>
      <c r="N108" s="7">
        <f>+FY16Calculations!N108*'Tuition Calculations'!BN94*(1+'Select Headcount Changes'!V101)</f>
        <v>0</v>
      </c>
      <c r="O108" s="7">
        <f>+FY16Calculations!O108*'Tuition Calculations'!BT94*(1+'Select Headcount Changes'!V101)</f>
        <v>0</v>
      </c>
      <c r="P108" s="7">
        <f t="shared" si="59"/>
        <v>0</v>
      </c>
      <c r="Q108" s="7">
        <f t="shared" si="60"/>
        <v>6779.832055849226</v>
      </c>
      <c r="R108" s="7">
        <f t="shared" si="61"/>
        <v>128816.80906113528</v>
      </c>
      <c r="T108" s="5">
        <v>0</v>
      </c>
      <c r="U108" s="5">
        <v>0</v>
      </c>
      <c r="V108" s="5">
        <v>1</v>
      </c>
      <c r="W108" s="5">
        <f t="shared" si="62"/>
        <v>0</v>
      </c>
      <c r="X108" s="5">
        <f t="shared" si="63"/>
        <v>0</v>
      </c>
      <c r="Y108" s="5">
        <f t="shared" si="64"/>
        <v>128816.80906113528</v>
      </c>
      <c r="Z108" s="7">
        <f>+FY16Calculations!Z108*'Tuition Calculations'!BZ94*(1+'Select Headcount Changes'!V101)</f>
        <v>5034.7471355999996</v>
      </c>
      <c r="AA108" s="7">
        <f>+FY16Calculations!AA108*'Tuition Calculations'!CF94*(1+'Select Headcount Changes'!V101)</f>
        <v>2480.3330506842103</v>
      </c>
      <c r="AB108" s="7">
        <f t="shared" si="65"/>
        <v>99.21332202736842</v>
      </c>
      <c r="AC108" s="7">
        <f>+FY16Calculations!AC108*'Tuition Calculations'!BZ94*(1+'Select Headcount Changes'!V101)</f>
        <v>0</v>
      </c>
      <c r="AD108" s="7">
        <f>+FY16Calculations!AD108*'Tuition Calculations'!CF94*(1+'Select Headcount Changes'!V101)</f>
        <v>0</v>
      </c>
      <c r="AE108" s="7">
        <f>+FY16Calculations!AE108*'Tuition Calculations'!CL94*(1+'Select Headcount Changes'!V101)</f>
        <v>0</v>
      </c>
      <c r="AF108" s="7">
        <f t="shared" si="66"/>
        <v>0</v>
      </c>
      <c r="AG108" s="7">
        <f t="shared" si="67"/>
        <v>246.77669067863158</v>
      </c>
      <c r="AH108" s="7">
        <f t="shared" si="68"/>
        <v>4688.7571228939996</v>
      </c>
      <c r="AJ108" s="5">
        <v>0</v>
      </c>
      <c r="AK108" s="5">
        <v>0</v>
      </c>
      <c r="AL108" s="5">
        <v>1</v>
      </c>
      <c r="AM108" s="10">
        <f t="shared" si="69"/>
        <v>0</v>
      </c>
      <c r="AN108" s="10">
        <f t="shared" si="70"/>
        <v>0</v>
      </c>
      <c r="AO108" s="10">
        <f t="shared" si="71"/>
        <v>4688.7571228939996</v>
      </c>
      <c r="AP108" s="38">
        <f t="shared" si="72"/>
        <v>4688.7571228939996</v>
      </c>
    </row>
    <row r="109" spans="1:42" ht="18" customHeight="1" x14ac:dyDescent="0.25">
      <c r="A109" s="2" t="s">
        <v>15</v>
      </c>
      <c r="B109" s="2" t="s">
        <v>110</v>
      </c>
      <c r="C109" s="2" t="s">
        <v>19</v>
      </c>
      <c r="D109" s="2" t="s">
        <v>19</v>
      </c>
      <c r="E109" s="2" t="s">
        <v>23</v>
      </c>
      <c r="F109" s="2" t="s">
        <v>22</v>
      </c>
      <c r="G109" s="2" t="s">
        <v>23</v>
      </c>
      <c r="H109" s="2" t="s">
        <v>13</v>
      </c>
      <c r="I109" s="2" t="s">
        <v>14</v>
      </c>
      <c r="J109" s="7">
        <f>+FY16Calculations!J109*'Tuition Calculations'!BH95*(1+'Select Headcount Changes'!V102)</f>
        <v>2448891.0252544484</v>
      </c>
      <c r="K109" s="7">
        <f>+FY16Calculations!K109*'Tuition Calculations'!BN95*(1+'Select Headcount Changes'!V102)</f>
        <v>2448891.0252544484</v>
      </c>
      <c r="L109" s="7">
        <f t="shared" si="58"/>
        <v>97955.641010177933</v>
      </c>
      <c r="M109" s="7">
        <f>+FY16Calculations!M109*'Tuition Calculations'!BH95*(1+'Select Headcount Changes'!V102)</f>
        <v>0</v>
      </c>
      <c r="N109" s="7">
        <f>+FY16Calculations!N109*'Tuition Calculations'!BN95*(1+'Select Headcount Changes'!V102)</f>
        <v>9463.3125566734943</v>
      </c>
      <c r="O109" s="7">
        <f>+FY16Calculations!O109*'Tuition Calculations'!BT95*(1+'Select Headcount Changes'!V102)</f>
        <v>0</v>
      </c>
      <c r="P109" s="7">
        <f t="shared" si="59"/>
        <v>9463.3125566734943</v>
      </c>
      <c r="Q109" s="7">
        <f t="shared" si="60"/>
        <v>117073.60358437987</v>
      </c>
      <c r="R109" s="7">
        <f t="shared" si="61"/>
        <v>2224398.4681032174</v>
      </c>
      <c r="T109" s="5">
        <v>0</v>
      </c>
      <c r="U109" s="5">
        <v>0</v>
      </c>
      <c r="V109" s="5">
        <v>1</v>
      </c>
      <c r="W109" s="5">
        <f t="shared" si="62"/>
        <v>0</v>
      </c>
      <c r="X109" s="5">
        <f t="shared" si="63"/>
        <v>0</v>
      </c>
      <c r="Y109" s="5">
        <f t="shared" si="64"/>
        <v>2224398.4681032174</v>
      </c>
      <c r="Z109" s="7">
        <f>+FY16Calculations!Z109*'Tuition Calculations'!BZ95*(1+'Select Headcount Changes'!V102)</f>
        <v>75762.393304810161</v>
      </c>
      <c r="AA109" s="7">
        <f>+FY16Calculations!AA109*'Tuition Calculations'!CF95*(1+'Select Headcount Changes'!V102)</f>
        <v>75762.393304810161</v>
      </c>
      <c r="AB109" s="7">
        <f t="shared" si="65"/>
        <v>3030.4957321924066</v>
      </c>
      <c r="AC109" s="7">
        <f>+FY16Calculations!AC109*'Tuition Calculations'!BZ95*(1+'Select Headcount Changes'!V102)</f>
        <v>0</v>
      </c>
      <c r="AD109" s="7">
        <f>+FY16Calculations!AD109*'Tuition Calculations'!CF95*(1+'Select Headcount Changes'!V102)</f>
        <v>292.76743596383983</v>
      </c>
      <c r="AE109" s="7">
        <f>+FY16Calculations!AE109*'Tuition Calculations'!CL95*(1+'Select Headcount Changes'!V102)</f>
        <v>0</v>
      </c>
      <c r="AF109" s="7">
        <f t="shared" si="66"/>
        <v>292.76743596383983</v>
      </c>
      <c r="AG109" s="7">
        <f t="shared" si="67"/>
        <v>3621.9565068326965</v>
      </c>
      <c r="AH109" s="7">
        <f t="shared" si="68"/>
        <v>68817.173629821234</v>
      </c>
      <c r="AJ109" s="5">
        <v>0</v>
      </c>
      <c r="AK109" s="5">
        <v>0</v>
      </c>
      <c r="AL109" s="5">
        <v>1</v>
      </c>
      <c r="AM109" s="10">
        <f t="shared" si="69"/>
        <v>0</v>
      </c>
      <c r="AN109" s="10">
        <f t="shared" si="70"/>
        <v>0</v>
      </c>
      <c r="AO109" s="10">
        <f t="shared" si="71"/>
        <v>68817.173629821234</v>
      </c>
      <c r="AP109" s="38">
        <f t="shared" si="72"/>
        <v>68817.173629821234</v>
      </c>
    </row>
    <row r="110" spans="1:42" ht="18" customHeight="1" x14ac:dyDescent="0.25">
      <c r="A110" s="2" t="s">
        <v>15</v>
      </c>
      <c r="B110" s="2" t="s">
        <v>110</v>
      </c>
      <c r="C110" s="2" t="s">
        <v>19</v>
      </c>
      <c r="D110" s="2" t="s">
        <v>19</v>
      </c>
      <c r="E110" s="2" t="s">
        <v>23</v>
      </c>
      <c r="F110" s="2" t="s">
        <v>22</v>
      </c>
      <c r="G110" s="2" t="s">
        <v>23</v>
      </c>
      <c r="H110" s="2" t="s">
        <v>15</v>
      </c>
      <c r="I110" s="2" t="s">
        <v>16</v>
      </c>
      <c r="J110" s="7">
        <f>+FY16Calculations!J110*'Tuition Calculations'!BH96*(1+'Select Headcount Changes'!V103)</f>
        <v>132132.96939119999</v>
      </c>
      <c r="K110" s="7">
        <f>+FY16Calculations!K110*'Tuition Calculations'!BN96*(1+'Select Headcount Changes'!V103)</f>
        <v>76634.072177558119</v>
      </c>
      <c r="L110" s="7">
        <f t="shared" si="58"/>
        <v>3065.3628871023247</v>
      </c>
      <c r="M110" s="7">
        <f>+FY16Calculations!M110*'Tuition Calculations'!BH96*(1+'Select Headcount Changes'!V103)</f>
        <v>0</v>
      </c>
      <c r="N110" s="7">
        <f>+FY16Calculations!N110*'Tuition Calculations'!BN96*(1+'Select Headcount Changes'!V103)</f>
        <v>0</v>
      </c>
      <c r="O110" s="7">
        <f>+FY16Calculations!O110*'Tuition Calculations'!BT96*(1+'Select Headcount Changes'!V103)</f>
        <v>0</v>
      </c>
      <c r="P110" s="7">
        <f t="shared" si="59"/>
        <v>0</v>
      </c>
      <c r="Q110" s="7">
        <f t="shared" si="60"/>
        <v>6453.3803252048838</v>
      </c>
      <c r="R110" s="7">
        <f t="shared" si="61"/>
        <v>122614.22617889279</v>
      </c>
      <c r="T110" s="5">
        <v>0</v>
      </c>
      <c r="U110" s="5">
        <v>0</v>
      </c>
      <c r="V110" s="5">
        <v>1</v>
      </c>
      <c r="W110" s="5">
        <f t="shared" si="62"/>
        <v>0</v>
      </c>
      <c r="X110" s="5">
        <f t="shared" si="63"/>
        <v>0</v>
      </c>
      <c r="Y110" s="5">
        <f t="shared" si="64"/>
        <v>122614.22617889279</v>
      </c>
      <c r="Z110" s="7">
        <f>+FY16Calculations!Z110*'Tuition Calculations'!BZ96*(1+'Select Headcount Changes'!V103)</f>
        <v>4791.4895772</v>
      </c>
      <c r="AA110" s="7">
        <f>+FY16Calculations!AA110*'Tuition Calculations'!CF96*(1+'Select Headcount Changes'!V103)</f>
        <v>2370.8355757076924</v>
      </c>
      <c r="AB110" s="7">
        <f t="shared" si="65"/>
        <v>94.833423028307706</v>
      </c>
      <c r="AC110" s="7">
        <f>+FY16Calculations!AC110*'Tuition Calculations'!BZ96*(1+'Select Headcount Changes'!V103)</f>
        <v>0</v>
      </c>
      <c r="AD110" s="7">
        <f>+FY16Calculations!AD110*'Tuition Calculations'!CF96*(1+'Select Headcount Changes'!V103)</f>
        <v>0</v>
      </c>
      <c r="AE110" s="7">
        <f>+FY16Calculations!AE110*'Tuition Calculations'!CL96*(1+'Select Headcount Changes'!V103)</f>
        <v>0</v>
      </c>
      <c r="AF110" s="7">
        <f t="shared" si="66"/>
        <v>0</v>
      </c>
      <c r="AG110" s="7">
        <f t="shared" si="67"/>
        <v>234.8328077085846</v>
      </c>
      <c r="AH110" s="7">
        <f t="shared" si="68"/>
        <v>4461.8233464631076</v>
      </c>
      <c r="AJ110" s="5">
        <v>0</v>
      </c>
      <c r="AK110" s="5">
        <v>0</v>
      </c>
      <c r="AL110" s="5">
        <v>1</v>
      </c>
      <c r="AM110" s="10">
        <f t="shared" si="69"/>
        <v>0</v>
      </c>
      <c r="AN110" s="10">
        <f t="shared" si="70"/>
        <v>0</v>
      </c>
      <c r="AO110" s="10">
        <f t="shared" si="71"/>
        <v>4461.8233464631076</v>
      </c>
      <c r="AP110" s="38">
        <f t="shared" si="72"/>
        <v>4461.8233464631076</v>
      </c>
    </row>
    <row r="111" spans="1:42" ht="18" customHeight="1" x14ac:dyDescent="0.25">
      <c r="A111" s="2" t="s">
        <v>15</v>
      </c>
      <c r="B111" s="2" t="s">
        <v>110</v>
      </c>
      <c r="C111" s="2" t="s">
        <v>21</v>
      </c>
      <c r="D111" s="2" t="s">
        <v>21</v>
      </c>
      <c r="E111" s="2" t="s">
        <v>25</v>
      </c>
      <c r="F111" s="2" t="s">
        <v>19</v>
      </c>
      <c r="G111" s="2" t="s">
        <v>26</v>
      </c>
      <c r="H111" s="2" t="s">
        <v>13</v>
      </c>
      <c r="I111" s="2" t="s">
        <v>14</v>
      </c>
      <c r="J111" s="7">
        <f>+FY16Calculations!J111*'Tuition Calculations'!BH97*(1+'Select Headcount Changes'!V104)</f>
        <v>100693.72827896573</v>
      </c>
      <c r="K111" s="7">
        <f>+FY16Calculations!K111*'Tuition Calculations'!BN97*(1+'Select Headcount Changes'!V104)</f>
        <v>100693.72827896573</v>
      </c>
      <c r="L111" s="7">
        <f t="shared" si="58"/>
        <v>4027.7491311586296</v>
      </c>
      <c r="M111" s="7">
        <f>+FY16Calculations!M111*'Tuition Calculations'!BH97*(1+'Select Headcount Changes'!V104)</f>
        <v>0</v>
      </c>
      <c r="N111" s="7">
        <f>+FY16Calculations!N111*'Tuition Calculations'!BN97*(1+'Select Headcount Changes'!V104)</f>
        <v>0</v>
      </c>
      <c r="O111" s="7">
        <f>+FY16Calculations!O111*'Tuition Calculations'!BT97*(1+'Select Headcount Changes'!V104)</f>
        <v>0</v>
      </c>
      <c r="P111" s="7">
        <f t="shared" si="59"/>
        <v>0</v>
      </c>
      <c r="Q111" s="7">
        <f t="shared" si="60"/>
        <v>4833.2989573903551</v>
      </c>
      <c r="R111" s="7">
        <f t="shared" si="61"/>
        <v>91832.680190416737</v>
      </c>
      <c r="T111" s="5">
        <v>0</v>
      </c>
      <c r="U111" s="5">
        <v>0</v>
      </c>
      <c r="V111" s="5">
        <v>1</v>
      </c>
      <c r="W111" s="5">
        <f t="shared" si="62"/>
        <v>0</v>
      </c>
      <c r="X111" s="5">
        <f t="shared" si="63"/>
        <v>0</v>
      </c>
      <c r="Y111" s="5">
        <f t="shared" si="64"/>
        <v>91832.680190416737</v>
      </c>
      <c r="Z111" s="7">
        <f>+FY16Calculations!Z111*'Tuition Calculations'!BZ97*(1+'Select Headcount Changes'!V104)</f>
        <v>3116.2066311841013</v>
      </c>
      <c r="AA111" s="7">
        <f>+FY16Calculations!AA111*'Tuition Calculations'!CF97*(1+'Select Headcount Changes'!V104)</f>
        <v>3116.2066311841013</v>
      </c>
      <c r="AB111" s="7">
        <f t="shared" si="65"/>
        <v>124.64826524736405</v>
      </c>
      <c r="AC111" s="7">
        <f>+FY16Calculations!AC111*'Tuition Calculations'!BZ97*(1+'Select Headcount Changes'!V104)</f>
        <v>0</v>
      </c>
      <c r="AD111" s="7">
        <f>+FY16Calculations!AD111*'Tuition Calculations'!CF97*(1+'Select Headcount Changes'!V104)</f>
        <v>0</v>
      </c>
      <c r="AE111" s="7">
        <f>+FY16Calculations!AE111*'Tuition Calculations'!CL97*(1+'Select Headcount Changes'!V104)</f>
        <v>0</v>
      </c>
      <c r="AF111" s="7">
        <f t="shared" si="66"/>
        <v>0</v>
      </c>
      <c r="AG111" s="7">
        <f t="shared" si="67"/>
        <v>149.57791829683686</v>
      </c>
      <c r="AH111" s="7">
        <f t="shared" si="68"/>
        <v>2841.9804476399004</v>
      </c>
      <c r="AJ111" s="5">
        <v>0</v>
      </c>
      <c r="AK111" s="5">
        <v>0</v>
      </c>
      <c r="AL111" s="5">
        <v>1</v>
      </c>
      <c r="AM111" s="10">
        <f t="shared" si="69"/>
        <v>0</v>
      </c>
      <c r="AN111" s="10">
        <f t="shared" si="70"/>
        <v>0</v>
      </c>
      <c r="AO111" s="10">
        <f t="shared" si="71"/>
        <v>2841.9804476399004</v>
      </c>
      <c r="AP111" s="38">
        <f t="shared" si="72"/>
        <v>2841.9804476399004</v>
      </c>
    </row>
    <row r="112" spans="1:42" ht="18" customHeight="1" x14ac:dyDescent="0.25">
      <c r="A112" s="2" t="s">
        <v>15</v>
      </c>
      <c r="B112" s="2" t="s">
        <v>110</v>
      </c>
      <c r="C112" s="2" t="s">
        <v>21</v>
      </c>
      <c r="D112" s="2" t="s">
        <v>21</v>
      </c>
      <c r="E112" s="2" t="s">
        <v>25</v>
      </c>
      <c r="F112" s="2" t="s">
        <v>19</v>
      </c>
      <c r="G112" s="2" t="s">
        <v>26</v>
      </c>
      <c r="H112" s="2" t="s">
        <v>15</v>
      </c>
      <c r="I112" s="2" t="s">
        <v>16</v>
      </c>
      <c r="J112" s="7">
        <f>+FY16Calculations!J112*'Tuition Calculations'!BH98*(1+'Select Headcount Changes'!V105)</f>
        <v>33723.795552000003</v>
      </c>
      <c r="K112" s="7">
        <f>+FY16Calculations!K112*'Tuition Calculations'!BN98*(1+'Select Headcount Changes'!V105)</f>
        <v>19591.364619494503</v>
      </c>
      <c r="L112" s="7">
        <f t="shared" si="58"/>
        <v>783.65458477978018</v>
      </c>
      <c r="M112" s="7">
        <f>+FY16Calculations!M112*'Tuition Calculations'!BH98*(1+'Select Headcount Changes'!V105)</f>
        <v>0</v>
      </c>
      <c r="N112" s="7">
        <f>+FY16Calculations!N112*'Tuition Calculations'!BN98*(1+'Select Headcount Changes'!V105)</f>
        <v>0</v>
      </c>
      <c r="O112" s="7">
        <f>+FY16Calculations!O112*'Tuition Calculations'!BT98*(1+'Select Headcount Changes'!V105)</f>
        <v>0</v>
      </c>
      <c r="P112" s="7">
        <f t="shared" si="59"/>
        <v>0</v>
      </c>
      <c r="Q112" s="7">
        <f t="shared" si="60"/>
        <v>1647.0070483610111</v>
      </c>
      <c r="R112" s="7">
        <f t="shared" si="61"/>
        <v>31293.13391885921</v>
      </c>
      <c r="T112" s="5">
        <v>0</v>
      </c>
      <c r="U112" s="5">
        <v>0</v>
      </c>
      <c r="V112" s="5">
        <v>1</v>
      </c>
      <c r="W112" s="5">
        <f t="shared" si="62"/>
        <v>0</v>
      </c>
      <c r="X112" s="5">
        <f t="shared" si="63"/>
        <v>0</v>
      </c>
      <c r="Y112" s="5">
        <f t="shared" si="64"/>
        <v>31293.13391885921</v>
      </c>
      <c r="Z112" s="7">
        <f>+FY16Calculations!Z112*'Tuition Calculations'!BZ98*(1+'Select Headcount Changes'!V105)</f>
        <v>1221.4847754</v>
      </c>
      <c r="AA112" s="7">
        <f>+FY16Calculations!AA112*'Tuition Calculations'!CF98*(1+'Select Headcount Changes'!V105)</f>
        <v>604.91093626066947</v>
      </c>
      <c r="AB112" s="7">
        <f t="shared" si="65"/>
        <v>24.196437450426778</v>
      </c>
      <c r="AC112" s="7">
        <f>+FY16Calculations!AC112*'Tuition Calculations'!BZ98*(1+'Select Headcount Changes'!V105)</f>
        <v>0</v>
      </c>
      <c r="AD112" s="7">
        <f>+FY16Calculations!AD112*'Tuition Calculations'!CF98*(1+'Select Headcount Changes'!V105)</f>
        <v>0</v>
      </c>
      <c r="AE112" s="7">
        <f>+FY16Calculations!AE112*'Tuition Calculations'!CL98*(1+'Select Headcount Changes'!V105)</f>
        <v>0</v>
      </c>
      <c r="AF112" s="7">
        <f t="shared" si="66"/>
        <v>0</v>
      </c>
      <c r="AG112" s="7">
        <f t="shared" si="67"/>
        <v>59.864416897478662</v>
      </c>
      <c r="AH112" s="7">
        <f t="shared" si="68"/>
        <v>1137.4239210520946</v>
      </c>
      <c r="AJ112" s="5">
        <v>0</v>
      </c>
      <c r="AK112" s="5">
        <v>0</v>
      </c>
      <c r="AL112" s="5">
        <v>1</v>
      </c>
      <c r="AM112" s="10">
        <f t="shared" si="69"/>
        <v>0</v>
      </c>
      <c r="AN112" s="10">
        <f t="shared" si="70"/>
        <v>0</v>
      </c>
      <c r="AO112" s="10">
        <f t="shared" si="71"/>
        <v>1137.4239210520946</v>
      </c>
      <c r="AP112" s="38">
        <f t="shared" si="72"/>
        <v>1137.4239210520946</v>
      </c>
    </row>
    <row r="113" spans="1:42" ht="18" customHeight="1" x14ac:dyDescent="0.25">
      <c r="A113" s="2" t="s">
        <v>15</v>
      </c>
      <c r="B113" s="2" t="s">
        <v>110</v>
      </c>
      <c r="C113" s="2" t="s">
        <v>21</v>
      </c>
      <c r="D113" s="2" t="s">
        <v>21</v>
      </c>
      <c r="E113" s="2" t="s">
        <v>25</v>
      </c>
      <c r="F113" s="2" t="s">
        <v>27</v>
      </c>
      <c r="G113" s="2" t="s">
        <v>25</v>
      </c>
      <c r="H113" s="2" t="s">
        <v>13</v>
      </c>
      <c r="I113" s="2" t="s">
        <v>14</v>
      </c>
      <c r="J113" s="7">
        <f>+FY16Calculations!J113*'Tuition Calculations'!BH99*(1+'Select Headcount Changes'!V106)</f>
        <v>1427415.2356266379</v>
      </c>
      <c r="K113" s="7">
        <f>+FY16Calculations!K113*'Tuition Calculations'!BN99*(1+'Select Headcount Changes'!V106)</f>
        <v>1427415.2356266379</v>
      </c>
      <c r="L113" s="7">
        <f t="shared" si="58"/>
        <v>57096.609425065515</v>
      </c>
      <c r="M113" s="7">
        <f>+FY16Calculations!M113*'Tuition Calculations'!BH99*(1+'Select Headcount Changes'!V106)</f>
        <v>0</v>
      </c>
      <c r="N113" s="7">
        <f>+FY16Calculations!N113*'Tuition Calculations'!BN99*(1+'Select Headcount Changes'!V106)</f>
        <v>0</v>
      </c>
      <c r="O113" s="7">
        <f>+FY16Calculations!O113*'Tuition Calculations'!BT99*(1+'Select Headcount Changes'!V106)</f>
        <v>0</v>
      </c>
      <c r="P113" s="7">
        <f t="shared" si="59"/>
        <v>0</v>
      </c>
      <c r="Q113" s="7">
        <f t="shared" si="60"/>
        <v>68515.931310078624</v>
      </c>
      <c r="R113" s="7">
        <f t="shared" si="61"/>
        <v>1301802.6948914938</v>
      </c>
      <c r="T113" s="5">
        <v>0</v>
      </c>
      <c r="U113" s="5">
        <v>0</v>
      </c>
      <c r="V113" s="5">
        <v>1</v>
      </c>
      <c r="W113" s="5">
        <f t="shared" si="62"/>
        <v>0</v>
      </c>
      <c r="X113" s="5">
        <f t="shared" si="63"/>
        <v>0</v>
      </c>
      <c r="Y113" s="5">
        <f t="shared" si="64"/>
        <v>1301802.6948914938</v>
      </c>
      <c r="Z113" s="7">
        <f>+FY16Calculations!Z113*'Tuition Calculations'!BZ99*(1+'Select Headcount Changes'!V106)</f>
        <v>44163.661112869631</v>
      </c>
      <c r="AA113" s="7">
        <f>+FY16Calculations!AA113*'Tuition Calculations'!CF99*(1+'Select Headcount Changes'!V106)</f>
        <v>44163.661112869631</v>
      </c>
      <c r="AB113" s="7">
        <f t="shared" si="65"/>
        <v>1766.5464445147852</v>
      </c>
      <c r="AC113" s="7">
        <f>+FY16Calculations!AC113*'Tuition Calculations'!BZ99*(1+'Select Headcount Changes'!V106)</f>
        <v>0</v>
      </c>
      <c r="AD113" s="7">
        <f>+FY16Calculations!AD113*'Tuition Calculations'!CF99*(1+'Select Headcount Changes'!V106)</f>
        <v>0</v>
      </c>
      <c r="AE113" s="7">
        <f>+FY16Calculations!AE113*'Tuition Calculations'!CL99*(1+'Select Headcount Changes'!V106)</f>
        <v>0</v>
      </c>
      <c r="AF113" s="7">
        <f t="shared" si="66"/>
        <v>0</v>
      </c>
      <c r="AG113" s="7">
        <f t="shared" si="67"/>
        <v>2119.8557334177422</v>
      </c>
      <c r="AH113" s="7">
        <f t="shared" si="68"/>
        <v>40277.258934937097</v>
      </c>
      <c r="AJ113" s="5">
        <v>0</v>
      </c>
      <c r="AK113" s="5">
        <v>0</v>
      </c>
      <c r="AL113" s="5">
        <v>1</v>
      </c>
      <c r="AM113" s="10">
        <f t="shared" si="69"/>
        <v>0</v>
      </c>
      <c r="AN113" s="10">
        <f t="shared" si="70"/>
        <v>0</v>
      </c>
      <c r="AO113" s="10">
        <f t="shared" si="71"/>
        <v>40277.258934937097</v>
      </c>
      <c r="AP113" s="38">
        <f t="shared" si="72"/>
        <v>40277.258934937097</v>
      </c>
    </row>
    <row r="114" spans="1:42" ht="18" customHeight="1" x14ac:dyDescent="0.25">
      <c r="A114" s="2" t="s">
        <v>15</v>
      </c>
      <c r="B114" s="2" t="s">
        <v>110</v>
      </c>
      <c r="C114" s="2" t="s">
        <v>21</v>
      </c>
      <c r="D114" s="2" t="s">
        <v>21</v>
      </c>
      <c r="E114" s="2" t="s">
        <v>25</v>
      </c>
      <c r="F114" s="2" t="s">
        <v>27</v>
      </c>
      <c r="G114" s="2" t="s">
        <v>25</v>
      </c>
      <c r="H114" s="2" t="s">
        <v>15</v>
      </c>
      <c r="I114" s="2" t="s">
        <v>16</v>
      </c>
      <c r="J114" s="7">
        <f>+FY16Calculations!J114*'Tuition Calculations'!BH100*(1+'Select Headcount Changes'!V107)</f>
        <v>1263031.9671694962</v>
      </c>
      <c r="K114" s="7">
        <f>+FY16Calculations!K114*'Tuition Calculations'!BN100*(1+'Select Headcount Changes'!V107)</f>
        <v>733813.46395307546</v>
      </c>
      <c r="L114" s="7">
        <f t="shared" si="58"/>
        <v>29352.538558123018</v>
      </c>
      <c r="M114" s="7">
        <f>+FY16Calculations!M114*'Tuition Calculations'!BH100*(1+'Select Headcount Changes'!V107)</f>
        <v>22441.319859831699</v>
      </c>
      <c r="N114" s="7">
        <f>+FY16Calculations!N114*'Tuition Calculations'!BN100*(1+'Select Headcount Changes'!V107)</f>
        <v>6519.1138545234062</v>
      </c>
      <c r="O114" s="7">
        <f>+FY16Calculations!O114*'Tuition Calculations'!BT100*(1+'Select Headcount Changes'!V107)</f>
        <v>94022.592657265675</v>
      </c>
      <c r="P114" s="7">
        <f t="shared" si="59"/>
        <v>122983.02637162078</v>
      </c>
      <c r="Q114" s="7">
        <f t="shared" si="60"/>
        <v>55534.820111987625</v>
      </c>
      <c r="R114" s="7">
        <f t="shared" si="61"/>
        <v>1055161.5821277648</v>
      </c>
      <c r="T114" s="5">
        <v>0</v>
      </c>
      <c r="U114" s="5">
        <v>0</v>
      </c>
      <c r="V114" s="5">
        <v>1</v>
      </c>
      <c r="W114" s="5">
        <f t="shared" si="62"/>
        <v>0</v>
      </c>
      <c r="X114" s="5">
        <f t="shared" si="63"/>
        <v>0</v>
      </c>
      <c r="Y114" s="5">
        <f t="shared" si="64"/>
        <v>1055161.5821277648</v>
      </c>
      <c r="Z114" s="7">
        <f>+FY16Calculations!Z114*'Tuition Calculations'!BZ100*(1+'Select Headcount Changes'!V107)</f>
        <v>45826.608570685246</v>
      </c>
      <c r="AA114" s="7">
        <f>+FY16Calculations!AA114*'Tuition Calculations'!CF100*(1+'Select Headcount Changes'!V107)</f>
        <v>22713.075812140651</v>
      </c>
      <c r="AB114" s="7">
        <f t="shared" si="65"/>
        <v>908.523032485626</v>
      </c>
      <c r="AC114" s="7">
        <f>+FY16Calculations!AC114*'Tuition Calculations'!BZ100*(1+'Select Headcount Changes'!V107)</f>
        <v>814.88769478990764</v>
      </c>
      <c r="AD114" s="7">
        <f>+FY16Calculations!AD114*'Tuition Calculations'!CF100*(1+'Select Headcount Changes'!V107)</f>
        <v>0</v>
      </c>
      <c r="AE114" s="7">
        <f>+FY16Calculations!AE114*'Tuition Calculations'!CL100*(1+'Select Headcount Changes'!V107)</f>
        <v>4107.5620986993063</v>
      </c>
      <c r="AF114" s="7">
        <f t="shared" si="66"/>
        <v>4922.4497934892142</v>
      </c>
      <c r="AG114" s="7">
        <f t="shared" si="67"/>
        <v>1999.7817872355206</v>
      </c>
      <c r="AH114" s="7">
        <f t="shared" si="68"/>
        <v>37995.853957474887</v>
      </c>
      <c r="AJ114" s="5">
        <v>0</v>
      </c>
      <c r="AK114" s="5">
        <v>0</v>
      </c>
      <c r="AL114" s="5">
        <v>1</v>
      </c>
      <c r="AM114" s="10">
        <f t="shared" si="69"/>
        <v>0</v>
      </c>
      <c r="AN114" s="10">
        <f t="shared" si="70"/>
        <v>0</v>
      </c>
      <c r="AO114" s="10">
        <f t="shared" si="71"/>
        <v>37995.853957474887</v>
      </c>
      <c r="AP114" s="38">
        <f t="shared" si="72"/>
        <v>37995.853957474887</v>
      </c>
    </row>
    <row r="115" spans="1:42" ht="18" customHeight="1" x14ac:dyDescent="0.25">
      <c r="A115" s="2" t="s">
        <v>15</v>
      </c>
      <c r="B115" s="2" t="s">
        <v>110</v>
      </c>
      <c r="C115" s="2" t="s">
        <v>22</v>
      </c>
      <c r="D115" s="2" t="s">
        <v>43</v>
      </c>
      <c r="E115" s="2" t="s">
        <v>108</v>
      </c>
      <c r="F115" s="2" t="s">
        <v>32</v>
      </c>
      <c r="G115" s="2" t="s">
        <v>109</v>
      </c>
      <c r="H115" s="2" t="s">
        <v>13</v>
      </c>
      <c r="I115" s="2" t="s">
        <v>14</v>
      </c>
      <c r="J115" s="7">
        <f>+FY16Calculations!J115*'Tuition Calculations'!BH101*(1+'Select Headcount Changes'!V108)</f>
        <v>1046444.2712837696</v>
      </c>
      <c r="K115" s="7">
        <f>+FY16Calculations!K115*'Tuition Calculations'!BN101*(1+'Select Headcount Changes'!V108)</f>
        <v>1046444.2712837696</v>
      </c>
      <c r="L115" s="7">
        <f t="shared" si="58"/>
        <v>41857.77085135079</v>
      </c>
      <c r="M115" s="7">
        <f>+FY16Calculations!M115*'Tuition Calculations'!BH101*(1+'Select Headcount Changes'!V108)</f>
        <v>0</v>
      </c>
      <c r="N115" s="7">
        <f>+FY16Calculations!N115*'Tuition Calculations'!BN101*(1+'Select Headcount Changes'!V108)</f>
        <v>0</v>
      </c>
      <c r="O115" s="7">
        <f>+FY16Calculations!O115*'Tuition Calculations'!BT101*(1+'Select Headcount Changes'!V108)</f>
        <v>0</v>
      </c>
      <c r="P115" s="7">
        <f t="shared" si="59"/>
        <v>0</v>
      </c>
      <c r="Q115" s="7">
        <f t="shared" si="60"/>
        <v>50229.325021620949</v>
      </c>
      <c r="R115" s="7">
        <f t="shared" si="61"/>
        <v>954357.17541079794</v>
      </c>
      <c r="T115" s="5">
        <v>0</v>
      </c>
      <c r="U115" s="5">
        <v>0</v>
      </c>
      <c r="V115" s="5">
        <v>1</v>
      </c>
      <c r="W115" s="5">
        <f t="shared" si="62"/>
        <v>0</v>
      </c>
      <c r="X115" s="5">
        <f t="shared" si="63"/>
        <v>0</v>
      </c>
      <c r="Y115" s="5">
        <f t="shared" si="64"/>
        <v>954357.17541079794</v>
      </c>
      <c r="Z115" s="7">
        <f>+FY16Calculations!Z115*'Tuition Calculations'!BZ101*(1+'Select Headcount Changes'!V108)</f>
        <v>32374.145570323952</v>
      </c>
      <c r="AA115" s="7">
        <f>+FY16Calculations!AA115*'Tuition Calculations'!CF101*(1+'Select Headcount Changes'!V108)</f>
        <v>32374.145570323952</v>
      </c>
      <c r="AB115" s="7">
        <f t="shared" si="65"/>
        <v>1294.9658228129581</v>
      </c>
      <c r="AC115" s="7">
        <f>+FY16Calculations!AC115*'Tuition Calculations'!BZ101*(1+'Select Headcount Changes'!V108)</f>
        <v>0</v>
      </c>
      <c r="AD115" s="7">
        <f>+FY16Calculations!AD115*'Tuition Calculations'!CF101*(1+'Select Headcount Changes'!V108)</f>
        <v>0</v>
      </c>
      <c r="AE115" s="7">
        <f>+FY16Calculations!AE115*'Tuition Calculations'!CL101*(1+'Select Headcount Changes'!V108)</f>
        <v>0</v>
      </c>
      <c r="AF115" s="7">
        <f t="shared" si="66"/>
        <v>0</v>
      </c>
      <c r="AG115" s="7">
        <f t="shared" si="67"/>
        <v>1553.9589873755497</v>
      </c>
      <c r="AH115" s="7">
        <f t="shared" si="68"/>
        <v>29525.220760135442</v>
      </c>
      <c r="AJ115" s="5">
        <v>0</v>
      </c>
      <c r="AK115" s="5">
        <v>0</v>
      </c>
      <c r="AL115" s="5">
        <v>1</v>
      </c>
      <c r="AM115" s="10">
        <f t="shared" si="69"/>
        <v>0</v>
      </c>
      <c r="AN115" s="10">
        <f t="shared" si="70"/>
        <v>0</v>
      </c>
      <c r="AO115" s="10">
        <f t="shared" si="71"/>
        <v>29525.220760135442</v>
      </c>
      <c r="AP115" s="38">
        <f t="shared" si="72"/>
        <v>29525.220760135442</v>
      </c>
    </row>
    <row r="116" spans="1:42" ht="18" customHeight="1" x14ac:dyDescent="0.25">
      <c r="A116" s="2" t="s">
        <v>15</v>
      </c>
      <c r="B116" s="2" t="s">
        <v>110</v>
      </c>
      <c r="C116" s="2" t="s">
        <v>22</v>
      </c>
      <c r="D116" s="2" t="s">
        <v>43</v>
      </c>
      <c r="E116" s="2" t="s">
        <v>108</v>
      </c>
      <c r="F116" s="2" t="s">
        <v>32</v>
      </c>
      <c r="G116" s="2" t="s">
        <v>109</v>
      </c>
      <c r="H116" s="2" t="s">
        <v>15</v>
      </c>
      <c r="I116" s="2" t="s">
        <v>16</v>
      </c>
      <c r="J116" s="7">
        <f>+FY16Calculations!J116*'Tuition Calculations'!BH102*(1+'Select Headcount Changes'!V109)</f>
        <v>70194.266769599999</v>
      </c>
      <c r="K116" s="7">
        <f>+FY16Calculations!K116*'Tuition Calculations'!BN102*(1+'Select Headcount Changes'!V109)</f>
        <v>40710.267396350653</v>
      </c>
      <c r="L116" s="7">
        <f t="shared" si="58"/>
        <v>1628.4106958540262</v>
      </c>
      <c r="M116" s="7">
        <f>+FY16Calculations!M116*'Tuition Calculations'!BH102*(1+'Select Headcount Changes'!V109)</f>
        <v>0</v>
      </c>
      <c r="N116" s="7">
        <f>+FY16Calculations!N116*'Tuition Calculations'!BN102*(1+'Select Headcount Changes'!V109)</f>
        <v>0</v>
      </c>
      <c r="O116" s="7">
        <f>+FY16Calculations!O116*'Tuition Calculations'!BT102*(1+'Select Headcount Changes'!V109)</f>
        <v>0</v>
      </c>
      <c r="P116" s="7">
        <f t="shared" si="59"/>
        <v>0</v>
      </c>
      <c r="Q116" s="7">
        <f t="shared" si="60"/>
        <v>3428.2928036872991</v>
      </c>
      <c r="R116" s="7">
        <f t="shared" si="61"/>
        <v>65137.563270058679</v>
      </c>
      <c r="T116" s="5">
        <v>0</v>
      </c>
      <c r="U116" s="5">
        <v>0</v>
      </c>
      <c r="V116" s="5">
        <v>1</v>
      </c>
      <c r="W116" s="5">
        <f t="shared" si="62"/>
        <v>0</v>
      </c>
      <c r="X116" s="5">
        <f t="shared" si="63"/>
        <v>0</v>
      </c>
      <c r="Y116" s="5">
        <f t="shared" si="64"/>
        <v>65137.563270058679</v>
      </c>
      <c r="Z116" s="7">
        <f>+FY16Calculations!Z116*'Tuition Calculations'!BZ102*(1+'Select Headcount Changes'!V109)</f>
        <v>2544.6604206000002</v>
      </c>
      <c r="AA116" s="7">
        <f>+FY16Calculations!AA116*'Tuition Calculations'!CF102*(1+'Select Headcount Changes'!V109)</f>
        <v>1259.4655359205126</v>
      </c>
      <c r="AB116" s="7">
        <f t="shared" si="65"/>
        <v>50.378621436820502</v>
      </c>
      <c r="AC116" s="7">
        <f>+FY16Calculations!AC116*'Tuition Calculations'!BZ102*(1+'Select Headcount Changes'!V109)</f>
        <v>0</v>
      </c>
      <c r="AD116" s="7">
        <f>+FY16Calculations!AD116*'Tuition Calculations'!CF102*(1+'Select Headcount Changes'!V109)</f>
        <v>0</v>
      </c>
      <c r="AE116" s="7">
        <f>+FY16Calculations!AE116*'Tuition Calculations'!CL102*(1+'Select Headcount Changes'!V109)</f>
        <v>0</v>
      </c>
      <c r="AF116" s="7">
        <f t="shared" si="66"/>
        <v>0</v>
      </c>
      <c r="AG116" s="7">
        <f t="shared" si="67"/>
        <v>124.71408995815898</v>
      </c>
      <c r="AH116" s="7">
        <f t="shared" si="68"/>
        <v>2369.5677092050205</v>
      </c>
      <c r="AJ116" s="5">
        <v>0</v>
      </c>
      <c r="AK116" s="5">
        <v>0</v>
      </c>
      <c r="AL116" s="5">
        <v>1</v>
      </c>
      <c r="AM116" s="10">
        <f t="shared" si="69"/>
        <v>0</v>
      </c>
      <c r="AN116" s="10">
        <f t="shared" si="70"/>
        <v>0</v>
      </c>
      <c r="AO116" s="10">
        <f t="shared" si="71"/>
        <v>2369.5677092050205</v>
      </c>
      <c r="AP116" s="38">
        <f t="shared" si="72"/>
        <v>2369.5677092050205</v>
      </c>
    </row>
    <row r="117" spans="1:42" ht="18" customHeight="1" x14ac:dyDescent="0.25">
      <c r="A117" s="2" t="s">
        <v>15</v>
      </c>
      <c r="B117" s="2" t="s">
        <v>110</v>
      </c>
      <c r="C117" s="2" t="s">
        <v>27</v>
      </c>
      <c r="D117" s="2" t="s">
        <v>27</v>
      </c>
      <c r="E117" s="2" t="s">
        <v>69</v>
      </c>
      <c r="F117" s="2" t="s">
        <v>28</v>
      </c>
      <c r="G117" s="2" t="s">
        <v>70</v>
      </c>
      <c r="H117" s="2" t="s">
        <v>13</v>
      </c>
      <c r="I117" s="2" t="s">
        <v>14</v>
      </c>
      <c r="J117" s="7">
        <f>+FY16Calculations!J117*'Tuition Calculations'!BH103*(1+'Select Headcount Changes'!V110)</f>
        <v>450895.08100185927</v>
      </c>
      <c r="K117" s="7">
        <f>+FY16Calculations!K117*'Tuition Calculations'!BN103*(1+'Select Headcount Changes'!V110)</f>
        <v>450895.08100185927</v>
      </c>
      <c r="L117" s="7">
        <f t="shared" si="58"/>
        <v>18035.803240074372</v>
      </c>
      <c r="M117" s="7">
        <f>+FY16Calculations!M117*'Tuition Calculations'!BH103*(1+'Select Headcount Changes'!V110)</f>
        <v>0</v>
      </c>
      <c r="N117" s="7">
        <f>+FY16Calculations!N117*'Tuition Calculations'!BN103*(1+'Select Headcount Changes'!V110)</f>
        <v>0</v>
      </c>
      <c r="O117" s="7">
        <f>+FY16Calculations!O117*'Tuition Calculations'!BT103*(1+'Select Headcount Changes'!V110)</f>
        <v>0</v>
      </c>
      <c r="P117" s="7">
        <f t="shared" si="59"/>
        <v>0</v>
      </c>
      <c r="Q117" s="7">
        <f t="shared" si="60"/>
        <v>21642.963888089245</v>
      </c>
      <c r="R117" s="7">
        <f t="shared" si="61"/>
        <v>411216.31387369568</v>
      </c>
      <c r="T117" s="5">
        <v>0</v>
      </c>
      <c r="U117" s="5">
        <v>0</v>
      </c>
      <c r="V117" s="5">
        <v>1</v>
      </c>
      <c r="W117" s="5">
        <f t="shared" si="62"/>
        <v>0</v>
      </c>
      <c r="X117" s="5">
        <f t="shared" si="63"/>
        <v>0</v>
      </c>
      <c r="Y117" s="5">
        <f t="shared" si="64"/>
        <v>411216.31387369568</v>
      </c>
      <c r="Z117" s="7">
        <f>+FY16Calculations!Z117*'Tuition Calculations'!BZ103*(1+'Select Headcount Changes'!V110)</f>
        <v>13947.00979814592</v>
      </c>
      <c r="AA117" s="7">
        <f>+FY16Calculations!AA117*'Tuition Calculations'!CF103*(1+'Select Headcount Changes'!V110)</f>
        <v>13947.00979814592</v>
      </c>
      <c r="AB117" s="7">
        <f t="shared" si="65"/>
        <v>557.88039192583688</v>
      </c>
      <c r="AC117" s="7">
        <f>+FY16Calculations!AC117*'Tuition Calculations'!BZ103*(1+'Select Headcount Changes'!V110)</f>
        <v>0</v>
      </c>
      <c r="AD117" s="7">
        <f>+FY16Calculations!AD117*'Tuition Calculations'!CF103*(1+'Select Headcount Changes'!V110)</f>
        <v>0</v>
      </c>
      <c r="AE117" s="7">
        <f>+FY16Calculations!AE117*'Tuition Calculations'!CL103*(1+'Select Headcount Changes'!V110)</f>
        <v>0</v>
      </c>
      <c r="AF117" s="7">
        <f t="shared" si="66"/>
        <v>0</v>
      </c>
      <c r="AG117" s="7">
        <f t="shared" si="67"/>
        <v>669.45647031100418</v>
      </c>
      <c r="AH117" s="7">
        <f t="shared" si="68"/>
        <v>12719.672935909079</v>
      </c>
      <c r="AJ117" s="5">
        <v>0</v>
      </c>
      <c r="AK117" s="5">
        <v>0</v>
      </c>
      <c r="AL117" s="5">
        <v>1</v>
      </c>
      <c r="AM117" s="10">
        <f t="shared" si="69"/>
        <v>0</v>
      </c>
      <c r="AN117" s="10">
        <f t="shared" si="70"/>
        <v>0</v>
      </c>
      <c r="AO117" s="10">
        <f t="shared" si="71"/>
        <v>12719.672935909079</v>
      </c>
      <c r="AP117" s="38">
        <f t="shared" si="72"/>
        <v>12719.672935909079</v>
      </c>
    </row>
    <row r="118" spans="1:42" ht="18" customHeight="1" x14ac:dyDescent="0.25">
      <c r="A118" s="2" t="s">
        <v>15</v>
      </c>
      <c r="B118" s="2" t="s">
        <v>110</v>
      </c>
      <c r="C118" s="2" t="s">
        <v>27</v>
      </c>
      <c r="D118" s="2" t="s">
        <v>27</v>
      </c>
      <c r="E118" s="2" t="s">
        <v>69</v>
      </c>
      <c r="F118" s="2" t="s">
        <v>28</v>
      </c>
      <c r="G118" s="2" t="s">
        <v>70</v>
      </c>
      <c r="H118" s="2" t="s">
        <v>15</v>
      </c>
      <c r="I118" s="2" t="s">
        <v>16</v>
      </c>
      <c r="J118" s="7">
        <f>+FY16Calculations!J118*'Tuition Calculations'!BH104*(1+'Select Headcount Changes'!V111)</f>
        <v>36893.202239999999</v>
      </c>
      <c r="K118" s="7">
        <f>+FY16Calculations!K118*'Tuition Calculations'!BN104*(1+'Select Headcount Changes'!V111)</f>
        <v>22286.773740000001</v>
      </c>
      <c r="L118" s="7">
        <f t="shared" si="58"/>
        <v>891.47094960000004</v>
      </c>
      <c r="M118" s="7">
        <f>+FY16Calculations!M118*'Tuition Calculations'!BH104*(1+'Select Headcount Changes'!V111)</f>
        <v>0</v>
      </c>
      <c r="N118" s="7">
        <f>+FY16Calculations!N118*'Tuition Calculations'!BN104*(1+'Select Headcount Changes'!V111)</f>
        <v>0</v>
      </c>
      <c r="O118" s="7">
        <f>+FY16Calculations!O118*'Tuition Calculations'!BT104*(1+'Select Headcount Changes'!V111)</f>
        <v>0</v>
      </c>
      <c r="P118" s="7">
        <f t="shared" si="59"/>
        <v>0</v>
      </c>
      <c r="Q118" s="7">
        <f t="shared" si="60"/>
        <v>1800.0865645200001</v>
      </c>
      <c r="R118" s="7">
        <f t="shared" si="61"/>
        <v>34201.644725879996</v>
      </c>
      <c r="T118" s="5">
        <v>0</v>
      </c>
      <c r="U118" s="5">
        <v>0</v>
      </c>
      <c r="V118" s="5">
        <v>1</v>
      </c>
      <c r="W118" s="5">
        <f t="shared" si="62"/>
        <v>0</v>
      </c>
      <c r="X118" s="5">
        <f t="shared" si="63"/>
        <v>0</v>
      </c>
      <c r="Y118" s="5">
        <f t="shared" si="64"/>
        <v>34201.644725879996</v>
      </c>
      <c r="Z118" s="7">
        <f>+FY16Calculations!Z118*'Tuition Calculations'!BZ104*(1+'Select Headcount Changes'!V111)</f>
        <v>1338.5191200000002</v>
      </c>
      <c r="AA118" s="7">
        <f>+FY16Calculations!AA118*'Tuition Calculations'!CF104*(1+'Select Headcount Changes'!V111)</f>
        <v>689.70318000000009</v>
      </c>
      <c r="AB118" s="7">
        <f t="shared" si="65"/>
        <v>27.588127200000002</v>
      </c>
      <c r="AC118" s="7">
        <f>+FY16Calculations!AC118*'Tuition Calculations'!BZ104*(1+'Select Headcount Changes'!V111)</f>
        <v>0</v>
      </c>
      <c r="AD118" s="7">
        <f>+FY16Calculations!AD118*'Tuition Calculations'!CF104*(1+'Select Headcount Changes'!V111)</f>
        <v>0</v>
      </c>
      <c r="AE118" s="7">
        <f>+FY16Calculations!AE118*'Tuition Calculations'!CL104*(1+'Select Headcount Changes'!V111)</f>
        <v>0</v>
      </c>
      <c r="AF118" s="7">
        <f t="shared" si="66"/>
        <v>0</v>
      </c>
      <c r="AG118" s="7">
        <f t="shared" si="67"/>
        <v>65.546549640000009</v>
      </c>
      <c r="AH118" s="7">
        <f t="shared" si="68"/>
        <v>1245.3844431600003</v>
      </c>
      <c r="AJ118" s="5">
        <v>0</v>
      </c>
      <c r="AK118" s="5">
        <v>0</v>
      </c>
      <c r="AL118" s="5">
        <v>1</v>
      </c>
      <c r="AM118" s="10">
        <f t="shared" si="69"/>
        <v>0</v>
      </c>
      <c r="AN118" s="10">
        <f t="shared" si="70"/>
        <v>0</v>
      </c>
      <c r="AO118" s="10">
        <f t="shared" si="71"/>
        <v>1245.3844431600003</v>
      </c>
      <c r="AP118" s="38">
        <f t="shared" si="72"/>
        <v>1245.3844431600003</v>
      </c>
    </row>
    <row r="119" spans="1:42" ht="18" customHeight="1" x14ac:dyDescent="0.25">
      <c r="A119" s="2" t="s">
        <v>15</v>
      </c>
      <c r="B119" s="2" t="s">
        <v>110</v>
      </c>
      <c r="C119" s="2" t="s">
        <v>27</v>
      </c>
      <c r="D119" s="2" t="s">
        <v>27</v>
      </c>
      <c r="E119" s="2" t="s">
        <v>69</v>
      </c>
      <c r="F119" s="2" t="s">
        <v>43</v>
      </c>
      <c r="G119" s="2" t="s">
        <v>71</v>
      </c>
      <c r="H119" s="2" t="s">
        <v>13</v>
      </c>
      <c r="I119" s="2" t="s">
        <v>14</v>
      </c>
      <c r="J119" s="7">
        <f>+FY16Calculations!J119*'Tuition Calculations'!BH105*(1+'Select Headcount Changes'!V112)</f>
        <v>581753.35448590736</v>
      </c>
      <c r="K119" s="7">
        <f>+FY16Calculations!K119*'Tuition Calculations'!BN105*(1+'Select Headcount Changes'!V112)</f>
        <v>581753.35448590736</v>
      </c>
      <c r="L119" s="7">
        <f t="shared" si="58"/>
        <v>23270.134179436296</v>
      </c>
      <c r="M119" s="7">
        <f>+FY16Calculations!M119*'Tuition Calculations'!BH105*(1+'Select Headcount Changes'!V112)</f>
        <v>0</v>
      </c>
      <c r="N119" s="7">
        <f>+FY16Calculations!N119*'Tuition Calculations'!BN105*(1+'Select Headcount Changes'!V112)</f>
        <v>3950.1607036791261</v>
      </c>
      <c r="O119" s="7">
        <f>+FY16Calculations!O119*'Tuition Calculations'!BT105*(1+'Select Headcount Changes'!V112)</f>
        <v>0</v>
      </c>
      <c r="P119" s="7">
        <f t="shared" si="59"/>
        <v>3950.1607036791261</v>
      </c>
      <c r="Q119" s="7">
        <f t="shared" si="60"/>
        <v>27726.652980139603</v>
      </c>
      <c r="R119" s="7">
        <f t="shared" si="61"/>
        <v>526806.40662265243</v>
      </c>
      <c r="T119" s="5">
        <v>0</v>
      </c>
      <c r="U119" s="5">
        <v>0</v>
      </c>
      <c r="V119" s="5">
        <v>1</v>
      </c>
      <c r="W119" s="5">
        <f t="shared" si="62"/>
        <v>0</v>
      </c>
      <c r="X119" s="5">
        <f t="shared" si="63"/>
        <v>0</v>
      </c>
      <c r="Y119" s="5">
        <f t="shared" si="64"/>
        <v>526806.40662265243</v>
      </c>
      <c r="Z119" s="7">
        <f>+FY16Calculations!Z119*'Tuition Calculations'!BZ105*(1+'Select Headcount Changes'!V112)</f>
        <v>17997.081674266927</v>
      </c>
      <c r="AA119" s="7">
        <f>+FY16Calculations!AA119*'Tuition Calculations'!CF105*(1+'Select Headcount Changes'!V112)</f>
        <v>17997.081674266927</v>
      </c>
      <c r="AB119" s="7">
        <f t="shared" si="65"/>
        <v>719.88326697067703</v>
      </c>
      <c r="AC119" s="7">
        <f>+FY16Calculations!AC119*'Tuition Calculations'!BZ105*(1+'Select Headcount Changes'!V112)</f>
        <v>0</v>
      </c>
      <c r="AD119" s="7">
        <f>+FY16Calculations!AD119*'Tuition Calculations'!CF105*(1+'Select Headcount Changes'!V112)</f>
        <v>122.60073256578939</v>
      </c>
      <c r="AE119" s="7">
        <f>+FY16Calculations!AE119*'Tuition Calculations'!CL105*(1+'Select Headcount Changes'!V112)</f>
        <v>0</v>
      </c>
      <c r="AF119" s="7">
        <f t="shared" si="66"/>
        <v>122.60073256578939</v>
      </c>
      <c r="AG119" s="7">
        <f t="shared" si="67"/>
        <v>857.72988373652322</v>
      </c>
      <c r="AH119" s="7">
        <f t="shared" si="68"/>
        <v>16296.86779099394</v>
      </c>
      <c r="AJ119" s="5">
        <v>0</v>
      </c>
      <c r="AK119" s="5">
        <v>0</v>
      </c>
      <c r="AL119" s="5">
        <v>1</v>
      </c>
      <c r="AM119" s="10">
        <f t="shared" si="69"/>
        <v>0</v>
      </c>
      <c r="AN119" s="10">
        <f t="shared" si="70"/>
        <v>0</v>
      </c>
      <c r="AO119" s="10">
        <f t="shared" si="71"/>
        <v>16296.86779099394</v>
      </c>
      <c r="AP119" s="38">
        <f t="shared" si="72"/>
        <v>16296.86779099394</v>
      </c>
    </row>
    <row r="120" spans="1:42" ht="18" customHeight="1" x14ac:dyDescent="0.25">
      <c r="A120" s="2" t="s">
        <v>15</v>
      </c>
      <c r="B120" s="2" t="s">
        <v>110</v>
      </c>
      <c r="C120" s="2" t="s">
        <v>27</v>
      </c>
      <c r="D120" s="2" t="s">
        <v>27</v>
      </c>
      <c r="E120" s="2" t="s">
        <v>69</v>
      </c>
      <c r="F120" s="2" t="s">
        <v>43</v>
      </c>
      <c r="G120" s="2" t="s">
        <v>71</v>
      </c>
      <c r="H120" s="2" t="s">
        <v>15</v>
      </c>
      <c r="I120" s="2" t="s">
        <v>16</v>
      </c>
      <c r="J120" s="7">
        <f>+FY16Calculations!J120*'Tuition Calculations'!BH106*(1+'Select Headcount Changes'!V113)</f>
        <v>0</v>
      </c>
      <c r="K120" s="7">
        <f>+FY16Calculations!K120*'Tuition Calculations'!BN106*(1+'Select Headcount Changes'!V113)</f>
        <v>0</v>
      </c>
      <c r="L120" s="7">
        <f t="shared" si="58"/>
        <v>0</v>
      </c>
      <c r="M120" s="7">
        <f>+FY16Calculations!M120*'Tuition Calculations'!BH106*(1+'Select Headcount Changes'!V113)</f>
        <v>0</v>
      </c>
      <c r="N120" s="7">
        <f>+FY16Calculations!N120*'Tuition Calculations'!BN106*(1+'Select Headcount Changes'!V113)</f>
        <v>0</v>
      </c>
      <c r="O120" s="7">
        <f>+FY16Calculations!O120*'Tuition Calculations'!BT106*(1+'Select Headcount Changes'!V113)</f>
        <v>0</v>
      </c>
      <c r="P120" s="7">
        <f t="shared" si="59"/>
        <v>0</v>
      </c>
      <c r="Q120" s="7">
        <f t="shared" si="60"/>
        <v>0</v>
      </c>
      <c r="R120" s="7">
        <f t="shared" si="61"/>
        <v>0</v>
      </c>
      <c r="T120" s="5">
        <v>0</v>
      </c>
      <c r="U120" s="5">
        <v>0</v>
      </c>
      <c r="V120" s="5">
        <v>1</v>
      </c>
      <c r="W120" s="5">
        <f t="shared" si="62"/>
        <v>0</v>
      </c>
      <c r="X120" s="5">
        <f t="shared" si="63"/>
        <v>0</v>
      </c>
      <c r="Y120" s="5">
        <f t="shared" si="64"/>
        <v>0</v>
      </c>
      <c r="Z120" s="7">
        <f>+FY16Calculations!Z120*'Tuition Calculations'!BZ106*(1+'Select Headcount Changes'!V113)</f>
        <v>0</v>
      </c>
      <c r="AA120" s="7">
        <f>+FY16Calculations!AA120*'Tuition Calculations'!CF106*(1+'Select Headcount Changes'!V113)</f>
        <v>0</v>
      </c>
      <c r="AB120" s="7">
        <f t="shared" si="65"/>
        <v>0</v>
      </c>
      <c r="AC120" s="7">
        <f>+FY16Calculations!AC120*'Tuition Calculations'!BZ106*(1+'Select Headcount Changes'!V113)</f>
        <v>0</v>
      </c>
      <c r="AD120" s="7">
        <f>+FY16Calculations!AD120*'Tuition Calculations'!CF106*(1+'Select Headcount Changes'!V113)</f>
        <v>0</v>
      </c>
      <c r="AE120" s="7">
        <f>+FY16Calculations!AE120*'Tuition Calculations'!CL106*(1+'Select Headcount Changes'!V113)</f>
        <v>0</v>
      </c>
      <c r="AF120" s="7">
        <f t="shared" si="66"/>
        <v>0</v>
      </c>
      <c r="AG120" s="7">
        <f t="shared" si="67"/>
        <v>0</v>
      </c>
      <c r="AH120" s="7">
        <f t="shared" si="68"/>
        <v>0</v>
      </c>
      <c r="AJ120" s="5">
        <v>0</v>
      </c>
      <c r="AK120" s="5">
        <v>0</v>
      </c>
      <c r="AL120" s="5">
        <v>1</v>
      </c>
      <c r="AM120" s="10">
        <f t="shared" si="69"/>
        <v>0</v>
      </c>
      <c r="AN120" s="10">
        <f t="shared" si="70"/>
        <v>0</v>
      </c>
      <c r="AO120" s="10">
        <f t="shared" si="71"/>
        <v>0</v>
      </c>
      <c r="AP120" s="38">
        <f t="shared" si="72"/>
        <v>0</v>
      </c>
    </row>
    <row r="121" spans="1:42" ht="18" customHeight="1" x14ac:dyDescent="0.25">
      <c r="A121" s="40"/>
      <c r="B121" s="40"/>
      <c r="C121" s="40"/>
      <c r="D121" s="40"/>
      <c r="E121" s="40"/>
      <c r="F121" s="40"/>
      <c r="G121" s="40"/>
      <c r="H121" s="40"/>
      <c r="I121" s="40"/>
      <c r="T121" s="41"/>
      <c r="U121" s="41"/>
      <c r="V121" s="41"/>
      <c r="W121" s="41"/>
      <c r="X121" s="41"/>
      <c r="Y121" s="41"/>
      <c r="Z121" s="7"/>
      <c r="AA121" s="7"/>
      <c r="AB121" s="7"/>
      <c r="AC121" s="7"/>
      <c r="AD121" s="7"/>
      <c r="AE121" s="7"/>
      <c r="AF121" s="7"/>
      <c r="AG121" s="7"/>
      <c r="AH121" s="7"/>
      <c r="AJ121" s="41"/>
      <c r="AK121" s="41"/>
      <c r="AL121" s="41"/>
      <c r="AM121" s="42"/>
      <c r="AN121" s="42"/>
      <c r="AO121" s="42"/>
    </row>
    <row r="122" spans="1:42" ht="18" customHeight="1" x14ac:dyDescent="0.25">
      <c r="A122" s="40"/>
      <c r="B122" s="40"/>
      <c r="C122" s="40"/>
      <c r="D122" s="40"/>
      <c r="E122" s="40"/>
      <c r="F122" s="40"/>
      <c r="G122" s="39" t="s">
        <v>186</v>
      </c>
      <c r="H122" s="2"/>
      <c r="I122" s="39" t="s">
        <v>195</v>
      </c>
      <c r="J122" s="5">
        <f>+J103+J105</f>
        <v>45310379.210059769</v>
      </c>
      <c r="K122" s="5">
        <f t="shared" ref="K122:R123" si="73">+K103+K105</f>
        <v>45310379.210059769</v>
      </c>
      <c r="L122" s="5">
        <f t="shared" si="73"/>
        <v>1812415.1684023908</v>
      </c>
      <c r="M122" s="5">
        <f t="shared" si="73"/>
        <v>0</v>
      </c>
      <c r="N122" s="5">
        <f t="shared" si="73"/>
        <v>937219.25409311696</v>
      </c>
      <c r="O122" s="5">
        <f t="shared" si="73"/>
        <v>0</v>
      </c>
      <c r="P122" s="5">
        <f t="shared" si="73"/>
        <v>937219.25409311696</v>
      </c>
      <c r="Q122" s="5">
        <f t="shared" si="73"/>
        <v>2128037.2393782134</v>
      </c>
      <c r="R122" s="5">
        <f t="shared" si="73"/>
        <v>40432707.548186049</v>
      </c>
      <c r="S122" s="41"/>
      <c r="T122" s="41"/>
      <c r="U122" s="41"/>
      <c r="V122" s="41"/>
      <c r="W122" s="41"/>
      <c r="X122" s="41"/>
      <c r="Y122" s="41"/>
      <c r="Z122" s="5">
        <f>+Z103+Z105</f>
        <v>2371533.0374893765</v>
      </c>
      <c r="AA122" s="5">
        <f t="shared" ref="AA122:AH123" si="74">+AA103+AA105</f>
        <v>2371533.0374893765</v>
      </c>
      <c r="AB122" s="5">
        <f t="shared" si="74"/>
        <v>94861.32149957506</v>
      </c>
      <c r="AC122" s="5">
        <f t="shared" si="74"/>
        <v>0</v>
      </c>
      <c r="AD122" s="5">
        <f t="shared" si="74"/>
        <v>49188.014483308041</v>
      </c>
      <c r="AE122" s="5">
        <f t="shared" si="74"/>
        <v>0</v>
      </c>
      <c r="AF122" s="5">
        <f t="shared" si="74"/>
        <v>49188.014483308041</v>
      </c>
      <c r="AG122" s="5">
        <f t="shared" si="74"/>
        <v>111374.1850753247</v>
      </c>
      <c r="AH122" s="5">
        <f t="shared" si="74"/>
        <v>2116109.5164311687</v>
      </c>
      <c r="AJ122" s="41"/>
      <c r="AK122" s="41"/>
      <c r="AL122" s="41"/>
      <c r="AM122" s="41"/>
      <c r="AN122" s="41"/>
      <c r="AO122" s="41"/>
      <c r="AP122" s="11"/>
    </row>
    <row r="123" spans="1:42" ht="18" customHeight="1" x14ac:dyDescent="0.25">
      <c r="A123" s="40"/>
      <c r="B123" s="40"/>
      <c r="C123" s="40"/>
      <c r="D123" s="40"/>
      <c r="E123" s="40"/>
      <c r="F123" s="40"/>
      <c r="G123" s="39" t="s">
        <v>186</v>
      </c>
      <c r="H123" s="2"/>
      <c r="I123" s="39" t="s">
        <v>196</v>
      </c>
      <c r="J123" s="5">
        <f>+J104+J106</f>
        <v>7449403.5001445021</v>
      </c>
      <c r="K123" s="5">
        <f t="shared" si="73"/>
        <v>2687560.124776721</v>
      </c>
      <c r="L123" s="5">
        <f t="shared" si="73"/>
        <v>107502.40499106883</v>
      </c>
      <c r="M123" s="5">
        <f t="shared" si="73"/>
        <v>0</v>
      </c>
      <c r="N123" s="5">
        <f t="shared" si="73"/>
        <v>15085.925160203253</v>
      </c>
      <c r="O123" s="5">
        <f t="shared" si="73"/>
        <v>37015.841547601041</v>
      </c>
      <c r="P123" s="5">
        <f t="shared" si="73"/>
        <v>52101.766707804294</v>
      </c>
      <c r="Q123" s="5">
        <f t="shared" si="73"/>
        <v>364489.96642228152</v>
      </c>
      <c r="R123" s="5">
        <f t="shared" si="73"/>
        <v>6925309.362023348</v>
      </c>
      <c r="S123" s="41"/>
      <c r="T123" s="41"/>
      <c r="U123" s="41"/>
      <c r="V123" s="41"/>
      <c r="W123" s="41"/>
      <c r="X123" s="41"/>
      <c r="Y123" s="41"/>
      <c r="Z123" s="5">
        <f>+Z104+Z106</f>
        <v>347176.68954146642</v>
      </c>
      <c r="AA123" s="5">
        <f t="shared" si="74"/>
        <v>139901.1582389962</v>
      </c>
      <c r="AB123" s="5">
        <f t="shared" si="74"/>
        <v>5596.0463295598474</v>
      </c>
      <c r="AC123" s="5">
        <f t="shared" si="74"/>
        <v>0</v>
      </c>
      <c r="AD123" s="5">
        <f t="shared" si="74"/>
        <v>794.09554590496566</v>
      </c>
      <c r="AE123" s="5">
        <f t="shared" si="74"/>
        <v>1629.4548363533254</v>
      </c>
      <c r="AF123" s="5">
        <f t="shared" si="74"/>
        <v>2423.5503822582909</v>
      </c>
      <c r="AG123" s="5">
        <f t="shared" si="74"/>
        <v>16957.854641482412</v>
      </c>
      <c r="AH123" s="5">
        <f t="shared" si="74"/>
        <v>322199.23818816582</v>
      </c>
      <c r="AJ123" s="41"/>
      <c r="AK123" s="41"/>
      <c r="AL123" s="41"/>
      <c r="AM123" s="41"/>
      <c r="AN123" s="41"/>
      <c r="AO123" s="41"/>
      <c r="AP123" s="11"/>
    </row>
    <row r="124" spans="1:42" ht="18" customHeight="1" x14ac:dyDescent="0.25">
      <c r="A124" s="40"/>
      <c r="B124" s="40"/>
      <c r="C124" s="40"/>
      <c r="D124" s="40"/>
      <c r="E124" s="40"/>
      <c r="F124" s="40"/>
      <c r="G124" s="39" t="s">
        <v>197</v>
      </c>
      <c r="H124" s="2"/>
      <c r="I124" s="39" t="s">
        <v>195</v>
      </c>
      <c r="J124" s="5">
        <f>+J107+J109+J111+J113+J115+J117+J119</f>
        <v>8763405.64193202</v>
      </c>
      <c r="K124" s="5">
        <f t="shared" ref="K124:R125" si="75">+K107+K109+K111+K113+K115+K117+K119</f>
        <v>8763405.64193202</v>
      </c>
      <c r="L124" s="5">
        <f t="shared" si="75"/>
        <v>350536.22567728086</v>
      </c>
      <c r="M124" s="5">
        <f t="shared" si="75"/>
        <v>0</v>
      </c>
      <c r="N124" s="5">
        <f t="shared" si="75"/>
        <v>28700.91993593896</v>
      </c>
      <c r="O124" s="5">
        <f t="shared" si="75"/>
        <v>0</v>
      </c>
      <c r="P124" s="5">
        <f t="shared" si="75"/>
        <v>28700.91993593896</v>
      </c>
      <c r="Q124" s="5">
        <f t="shared" si="75"/>
        <v>419208.42481594003</v>
      </c>
      <c r="R124" s="5">
        <f t="shared" si="75"/>
        <v>7964960.0715028606</v>
      </c>
      <c r="S124" s="41"/>
      <c r="T124" s="41"/>
      <c r="U124" s="41"/>
      <c r="V124" s="41"/>
      <c r="W124" s="41"/>
      <c r="X124" s="41"/>
      <c r="Y124" s="41"/>
      <c r="Z124" s="5">
        <f>+Z107+Z109+Z111+Z113+Z115+Z117+Z119</f>
        <v>271094.43197938555</v>
      </c>
      <c r="AA124" s="5">
        <f t="shared" ref="AA124:AH125" si="76">+AA107+AA109+AA111+AA113+AA115+AA117+AA119</f>
        <v>271094.43197938555</v>
      </c>
      <c r="AB124" s="5">
        <f t="shared" si="76"/>
        <v>10843.777279175423</v>
      </c>
      <c r="AC124" s="5">
        <f t="shared" si="76"/>
        <v>0</v>
      </c>
      <c r="AD124" s="5">
        <f t="shared" si="76"/>
        <v>888.196540306781</v>
      </c>
      <c r="AE124" s="5">
        <f t="shared" si="76"/>
        <v>0</v>
      </c>
      <c r="AF124" s="5">
        <f t="shared" si="76"/>
        <v>888.196540306781</v>
      </c>
      <c r="AG124" s="5">
        <f t="shared" si="76"/>
        <v>12968.122907995172</v>
      </c>
      <c r="AH124" s="5">
        <f t="shared" si="76"/>
        <v>246394.3352519082</v>
      </c>
      <c r="AJ124" s="41"/>
      <c r="AK124" s="41"/>
      <c r="AL124" s="41"/>
      <c r="AM124" s="41"/>
      <c r="AN124" s="41"/>
      <c r="AO124" s="41"/>
      <c r="AP124" s="11"/>
    </row>
    <row r="125" spans="1:42" ht="18" customHeight="1" x14ac:dyDescent="0.25">
      <c r="A125" s="40"/>
      <c r="B125" s="40"/>
      <c r="C125" s="40"/>
      <c r="D125" s="40"/>
      <c r="E125" s="40"/>
      <c r="F125" s="40"/>
      <c r="G125" s="39" t="s">
        <v>197</v>
      </c>
      <c r="H125" s="2"/>
      <c r="I125" s="39" t="s">
        <v>196</v>
      </c>
      <c r="J125" s="5">
        <f>+J108+J110+J112+J114+J116+J118+J120</f>
        <v>1674780.6446260964</v>
      </c>
      <c r="K125" s="5">
        <f t="shared" si="75"/>
        <v>973231.00155686587</v>
      </c>
      <c r="L125" s="5">
        <f t="shared" si="75"/>
        <v>38929.240062274643</v>
      </c>
      <c r="M125" s="5">
        <f t="shared" si="75"/>
        <v>22441.319859831699</v>
      </c>
      <c r="N125" s="5">
        <f t="shared" si="75"/>
        <v>6519.1138545234062</v>
      </c>
      <c r="O125" s="5">
        <f t="shared" si="75"/>
        <v>94022.592657265675</v>
      </c>
      <c r="P125" s="5">
        <f t="shared" si="75"/>
        <v>122983.02637162078</v>
      </c>
      <c r="Q125" s="5">
        <f t="shared" si="75"/>
        <v>75643.418909610045</v>
      </c>
      <c r="R125" s="5">
        <f t="shared" si="75"/>
        <v>1437224.9592825905</v>
      </c>
      <c r="S125" s="41"/>
      <c r="T125" s="41"/>
      <c r="U125" s="41"/>
      <c r="V125" s="41"/>
      <c r="W125" s="41"/>
      <c r="X125" s="41"/>
      <c r="Y125" s="41"/>
      <c r="Z125" s="5">
        <f>+Z108+Z110+Z112+Z114+Z116+Z118+Z120</f>
        <v>60757.509599485238</v>
      </c>
      <c r="AA125" s="5">
        <f t="shared" si="76"/>
        <v>30118.324090713737</v>
      </c>
      <c r="AB125" s="5">
        <f t="shared" si="76"/>
        <v>1204.7329636285494</v>
      </c>
      <c r="AC125" s="5">
        <f t="shared" si="76"/>
        <v>814.88769478990764</v>
      </c>
      <c r="AD125" s="5">
        <f t="shared" si="76"/>
        <v>0</v>
      </c>
      <c r="AE125" s="5">
        <f t="shared" si="76"/>
        <v>4107.5620986993063</v>
      </c>
      <c r="AF125" s="5">
        <f t="shared" si="76"/>
        <v>4922.4497934892142</v>
      </c>
      <c r="AG125" s="5">
        <f t="shared" si="76"/>
        <v>2731.5163421183747</v>
      </c>
      <c r="AH125" s="5">
        <f t="shared" si="76"/>
        <v>51898.810500249107</v>
      </c>
      <c r="AJ125" s="41"/>
      <c r="AK125" s="41"/>
      <c r="AL125" s="41"/>
      <c r="AM125" s="41"/>
      <c r="AN125" s="41"/>
      <c r="AO125" s="41"/>
      <c r="AP125" s="11"/>
    </row>
    <row r="126" spans="1:42" ht="18" customHeight="1" x14ac:dyDescent="0.25">
      <c r="A126" s="40"/>
      <c r="B126" s="40"/>
      <c r="C126" s="40"/>
      <c r="D126" s="40"/>
      <c r="E126" s="40"/>
      <c r="F126" s="40"/>
      <c r="G126" s="39" t="s">
        <v>187</v>
      </c>
      <c r="H126" s="2"/>
      <c r="I126" s="2"/>
      <c r="J126" s="5">
        <f>SUM(J122:J125)</f>
        <v>63197968.996762387</v>
      </c>
      <c r="K126" s="5">
        <f t="shared" ref="K126:R126" si="77">SUM(K122:K125)</f>
        <v>57734575.978325374</v>
      </c>
      <c r="L126" s="5">
        <f t="shared" si="77"/>
        <v>2309383.0391330151</v>
      </c>
      <c r="M126" s="5">
        <f t="shared" si="77"/>
        <v>22441.319859831699</v>
      </c>
      <c r="N126" s="5">
        <f t="shared" si="77"/>
        <v>987525.21304378251</v>
      </c>
      <c r="O126" s="5">
        <f t="shared" si="77"/>
        <v>131038.43420486672</v>
      </c>
      <c r="P126" s="5">
        <f t="shared" si="77"/>
        <v>1141004.9671084811</v>
      </c>
      <c r="Q126" s="5">
        <f t="shared" si="77"/>
        <v>2987379.0495260456</v>
      </c>
      <c r="R126" s="5">
        <f t="shared" si="77"/>
        <v>56760201.940994844</v>
      </c>
      <c r="S126" s="41"/>
      <c r="T126" s="41"/>
      <c r="U126" s="41"/>
      <c r="V126" s="41"/>
      <c r="W126" s="41"/>
      <c r="X126" s="41"/>
      <c r="Y126" s="41"/>
      <c r="Z126" s="5">
        <f>SUM(Z122:Z125)</f>
        <v>3050561.6686097141</v>
      </c>
      <c r="AA126" s="5">
        <f t="shared" ref="AA126:AH126" si="78">SUM(AA122:AA125)</f>
        <v>2812646.9517984721</v>
      </c>
      <c r="AB126" s="5">
        <f t="shared" si="78"/>
        <v>112505.87807193887</v>
      </c>
      <c r="AC126" s="5">
        <f t="shared" si="78"/>
        <v>814.88769478990764</v>
      </c>
      <c r="AD126" s="5">
        <f t="shared" si="78"/>
        <v>50870.306569519787</v>
      </c>
      <c r="AE126" s="5">
        <f t="shared" si="78"/>
        <v>5737.0169350526321</v>
      </c>
      <c r="AF126" s="5">
        <f t="shared" si="78"/>
        <v>57422.211199362326</v>
      </c>
      <c r="AG126" s="5">
        <f t="shared" si="78"/>
        <v>144031.67896692065</v>
      </c>
      <c r="AH126" s="5">
        <f t="shared" si="78"/>
        <v>2736601.9003714919</v>
      </c>
      <c r="AJ126" s="41"/>
      <c r="AK126" s="41"/>
      <c r="AL126" s="41"/>
      <c r="AM126" s="41"/>
      <c r="AN126" s="41"/>
      <c r="AO126" s="41"/>
      <c r="AP126" s="11"/>
    </row>
    <row r="127" spans="1:42" ht="18" customHeight="1" x14ac:dyDescent="0.25">
      <c r="A127" s="40"/>
      <c r="B127" s="40"/>
      <c r="C127" s="40"/>
      <c r="D127" s="40"/>
      <c r="E127" s="40"/>
      <c r="F127" s="40"/>
      <c r="G127" s="40"/>
      <c r="H127" s="40"/>
      <c r="I127" s="40"/>
      <c r="T127" s="41"/>
      <c r="U127" s="41"/>
      <c r="V127" s="41"/>
      <c r="W127" s="41"/>
      <c r="X127" s="41"/>
      <c r="Y127" s="41"/>
      <c r="Z127" s="7"/>
      <c r="AA127" s="7"/>
      <c r="AB127" s="7"/>
      <c r="AC127" s="7"/>
      <c r="AD127" s="7"/>
      <c r="AE127" s="7"/>
      <c r="AF127" s="7"/>
      <c r="AG127" s="7"/>
      <c r="AH127" s="7"/>
      <c r="AJ127" s="41"/>
      <c r="AK127" s="41"/>
      <c r="AL127" s="41"/>
      <c r="AM127" s="42"/>
      <c r="AN127" s="42"/>
      <c r="AO127" s="42"/>
    </row>
    <row r="128" spans="1:42" ht="18" customHeight="1" x14ac:dyDescent="0.25">
      <c r="Q128" s="7">
        <v>664000000</v>
      </c>
      <c r="R128" s="7">
        <f>ROUND(SUM(R3:R120),-6)</f>
        <v>2025000000</v>
      </c>
      <c r="T128" s="7"/>
      <c r="U128" s="7"/>
      <c r="V128" s="7"/>
      <c r="W128" s="7"/>
      <c r="X128" s="7"/>
      <c r="Y128" s="7"/>
      <c r="Z128" s="7"/>
      <c r="AA128" s="7"/>
      <c r="AB128" s="7"/>
      <c r="AC128" s="7"/>
      <c r="AD128" s="7"/>
      <c r="AE128" s="7"/>
      <c r="AF128" s="7"/>
      <c r="AG128" s="7"/>
      <c r="AJ128" s="7"/>
      <c r="AK128" s="7"/>
      <c r="AL128" s="7"/>
      <c r="AM128" s="7"/>
      <c r="AN128" s="7"/>
      <c r="AO128" s="7"/>
    </row>
    <row r="129" spans="17:42" x14ac:dyDescent="0.25">
      <c r="T129" s="7"/>
      <c r="U129" s="7"/>
      <c r="V129" s="7"/>
      <c r="W129" s="7">
        <f>SUM(W3:W128)</f>
        <v>590414285.23983192</v>
      </c>
      <c r="X129" s="7">
        <f>SUM(X3:X128)</f>
        <v>65528157.459808983</v>
      </c>
      <c r="Y129" s="7">
        <f>SUM(Y3:Y128)</f>
        <v>56760201.940994851</v>
      </c>
      <c r="Z129" s="7"/>
      <c r="AA129" s="7"/>
      <c r="AB129" s="7"/>
      <c r="AC129" s="7"/>
      <c r="AD129" s="7"/>
      <c r="AE129" s="7"/>
      <c r="AF129" s="7"/>
      <c r="AG129" s="7"/>
      <c r="AH129" s="7">
        <f>ROUND(SUM(AH3:AH128),-4)</f>
        <v>103660000</v>
      </c>
      <c r="AJ129" s="7"/>
      <c r="AK129" s="7"/>
      <c r="AL129" s="7"/>
      <c r="AM129" s="7">
        <f>ROUND(SUM(AM3:AM128),-4)</f>
        <v>28590000</v>
      </c>
      <c r="AN129" s="7">
        <f>ROUND(SUM(AN3:AN128),-4)</f>
        <v>3220000</v>
      </c>
      <c r="AO129" s="7">
        <f>ROUND(SUM(AO3:AO128),-4)</f>
        <v>2740000</v>
      </c>
      <c r="AP129" s="11">
        <f>SUM(AM129:AO129)</f>
        <v>34550000</v>
      </c>
    </row>
    <row r="130" spans="17:42" x14ac:dyDescent="0.25">
      <c r="Q130" s="9" t="s">
        <v>135</v>
      </c>
      <c r="R130" s="7">
        <f>+R3+R5+R78+R80+R103+R105</f>
        <v>284721147.12690014</v>
      </c>
      <c r="S130" s="7">
        <f>+R130-FY16Calculations!R130</f>
        <v>12091720.048415005</v>
      </c>
    </row>
    <row r="131" spans="17:42" x14ac:dyDescent="0.25">
      <c r="Q131" s="9" t="s">
        <v>143</v>
      </c>
      <c r="R131" s="7">
        <f>+FY16Calculations!R131+ROUND(FY17Calculations!S$130*0.3*FY17Calculations!S138,-3)</f>
        <v>18396000</v>
      </c>
      <c r="AO131" s="7" t="s">
        <v>190</v>
      </c>
      <c r="AP131" s="11">
        <f>+AP3+AP5+AP78+AP80+AP103+AP105</f>
        <v>14944876.896297039</v>
      </c>
    </row>
    <row r="132" spans="17:42" x14ac:dyDescent="0.25">
      <c r="Q132" s="9" t="s">
        <v>145</v>
      </c>
      <c r="R132" s="7">
        <f>+FY16Calculations!R132+ROUND(FY17Calculations!S$130*0.3*FY17Calculations!S139,-3)</f>
        <v>4072000</v>
      </c>
    </row>
    <row r="133" spans="17:42" x14ac:dyDescent="0.25">
      <c r="Q133" s="9" t="s">
        <v>146</v>
      </c>
      <c r="R133" s="7">
        <f>+FY16Calculations!R133+ROUND(FY17Calculations!S$130*0.3*FY17Calculations!S140,-3)</f>
        <v>3660000</v>
      </c>
    </row>
    <row r="134" spans="17:42" x14ac:dyDescent="0.25">
      <c r="Q134" s="9" t="s">
        <v>147</v>
      </c>
      <c r="R134" s="7">
        <f>SUM(R131:R133)</f>
        <v>26128000</v>
      </c>
    </row>
    <row r="135" spans="17:42" x14ac:dyDescent="0.25">
      <c r="Q135" s="9" t="s">
        <v>144</v>
      </c>
      <c r="R135" s="7">
        <f>+'2015Proj'!R135</f>
        <v>6000000</v>
      </c>
    </row>
    <row r="136" spans="17:42" x14ac:dyDescent="0.25">
      <c r="Q136" s="9" t="s">
        <v>136</v>
      </c>
      <c r="R136" s="7">
        <f>SUM(R134:R135)</f>
        <v>32128000</v>
      </c>
    </row>
    <row r="138" spans="17:42" x14ac:dyDescent="0.25">
      <c r="Q138" s="9" t="s">
        <v>140</v>
      </c>
      <c r="R138" s="7">
        <f>+R3+R5</f>
        <v>198297095.55074108</v>
      </c>
      <c r="S138" s="3">
        <f>+R138/R130</f>
        <v>0.6964607214874704</v>
      </c>
    </row>
    <row r="139" spans="17:42" x14ac:dyDescent="0.25">
      <c r="Q139" s="9" t="s">
        <v>141</v>
      </c>
      <c r="R139" s="7">
        <f>+R78+R80</f>
        <v>45991344.027973026</v>
      </c>
      <c r="S139" s="3">
        <f>+R139/R130</f>
        <v>0.16153118407982073</v>
      </c>
    </row>
    <row r="140" spans="17:42" x14ac:dyDescent="0.25">
      <c r="Q140" s="9" t="s">
        <v>142</v>
      </c>
      <c r="R140" s="7">
        <f>+R103+R105</f>
        <v>40432707.548186049</v>
      </c>
      <c r="S140" s="3">
        <f>+R140/R130</f>
        <v>0.14200809443270893</v>
      </c>
    </row>
    <row r="142" spans="17:42" x14ac:dyDescent="0.25">
      <c r="Q142" s="35" t="s">
        <v>188</v>
      </c>
      <c r="R142" s="7">
        <f>SUM(R3:R6)-R131-R135</f>
        <v>427564586.22655869</v>
      </c>
    </row>
    <row r="144" spans="17:42" x14ac:dyDescent="0.25">
      <c r="R144" s="7">
        <f>+R126+R101+R76-R131-R132-R133-R135</f>
        <v>680574644.64063561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7"/>
  <sheetViews>
    <sheetView workbookViewId="0">
      <selection sqref="A1:XFD1048576"/>
    </sheetView>
  </sheetViews>
  <sheetFormatPr defaultRowHeight="15" x14ac:dyDescent="0.25"/>
  <cols>
    <col min="2" max="2" width="59.5703125" customWidth="1"/>
    <col min="3" max="19" width="25" customWidth="1"/>
    <col min="20" max="30" width="13.7109375" customWidth="1"/>
  </cols>
  <sheetData>
    <row r="1" spans="1:21" ht="30" x14ac:dyDescent="0.25">
      <c r="C1" s="85" t="s">
        <v>203</v>
      </c>
      <c r="D1" s="85" t="s">
        <v>204</v>
      </c>
      <c r="E1" s="85" t="s">
        <v>205</v>
      </c>
      <c r="F1" s="85" t="s">
        <v>206</v>
      </c>
      <c r="G1" s="85" t="s">
        <v>207</v>
      </c>
      <c r="H1" s="85" t="s">
        <v>208</v>
      </c>
      <c r="I1" s="85" t="s">
        <v>209</v>
      </c>
      <c r="J1" s="85" t="s">
        <v>210</v>
      </c>
      <c r="K1" s="85" t="s">
        <v>211</v>
      </c>
      <c r="L1" s="85" t="s">
        <v>212</v>
      </c>
      <c r="M1" s="85" t="s">
        <v>213</v>
      </c>
      <c r="N1" s="85" t="s">
        <v>214</v>
      </c>
      <c r="O1" s="85" t="s">
        <v>215</v>
      </c>
      <c r="P1" s="85" t="s">
        <v>216</v>
      </c>
      <c r="Q1" s="85" t="s">
        <v>217</v>
      </c>
      <c r="R1" s="85" t="s">
        <v>218</v>
      </c>
      <c r="S1" s="85" t="s">
        <v>219</v>
      </c>
      <c r="T1" s="86" t="s">
        <v>187</v>
      </c>
      <c r="U1" s="87"/>
    </row>
    <row r="2" spans="1:21" ht="15.75" x14ac:dyDescent="0.25">
      <c r="C2" s="85">
        <v>252</v>
      </c>
      <c r="D2" s="85">
        <v>254</v>
      </c>
      <c r="E2" s="85">
        <v>256</v>
      </c>
      <c r="F2" s="85">
        <v>258</v>
      </c>
      <c r="G2" s="85">
        <v>260</v>
      </c>
      <c r="H2" s="85">
        <v>263</v>
      </c>
      <c r="I2" s="85">
        <v>267</v>
      </c>
      <c r="J2" s="85">
        <v>268</v>
      </c>
      <c r="K2" s="85">
        <v>270</v>
      </c>
      <c r="L2" s="85">
        <v>272</v>
      </c>
      <c r="M2" s="85">
        <v>302</v>
      </c>
      <c r="N2" s="85">
        <v>304</v>
      </c>
      <c r="O2" s="85">
        <v>306</v>
      </c>
      <c r="P2" s="85">
        <v>308</v>
      </c>
      <c r="Q2" s="85">
        <v>310</v>
      </c>
      <c r="R2" s="85">
        <v>282</v>
      </c>
      <c r="S2" s="85">
        <v>266</v>
      </c>
      <c r="T2" s="86"/>
      <c r="U2" s="87"/>
    </row>
    <row r="3" spans="1:21" s="90" customFormat="1" x14ac:dyDescent="0.25">
      <c r="A3" s="88" t="s">
        <v>11</v>
      </c>
      <c r="B3" s="88" t="s">
        <v>12</v>
      </c>
      <c r="C3" s="89">
        <f>+C26/$T26</f>
        <v>1.5194466492799636E-2</v>
      </c>
      <c r="D3" s="89">
        <f t="shared" ref="D3:T3" si="0">+D26/$T26</f>
        <v>0.68760630456967908</v>
      </c>
      <c r="E3" s="89">
        <f t="shared" si="0"/>
        <v>9.2414105907699287E-2</v>
      </c>
      <c r="F3" s="89">
        <f t="shared" si="0"/>
        <v>8.9579317382923237E-3</v>
      </c>
      <c r="G3" s="89">
        <f t="shared" si="0"/>
        <v>9.5702460596439512E-2</v>
      </c>
      <c r="H3" s="89">
        <f t="shared" si="0"/>
        <v>3.1976414559473865E-2</v>
      </c>
      <c r="I3" s="89">
        <f t="shared" si="0"/>
        <v>1.2132894886041501E-2</v>
      </c>
      <c r="J3" s="89">
        <f t="shared" si="0"/>
        <v>0</v>
      </c>
      <c r="K3" s="89">
        <f t="shared" si="0"/>
        <v>0</v>
      </c>
      <c r="L3" s="89">
        <f t="shared" si="0"/>
        <v>4.875836262614809E-3</v>
      </c>
      <c r="M3" s="89">
        <f t="shared" si="0"/>
        <v>0</v>
      </c>
      <c r="N3" s="89">
        <f t="shared" si="0"/>
        <v>1.7235514230638394E-2</v>
      </c>
      <c r="O3" s="89">
        <f t="shared" si="0"/>
        <v>1.5194466492799636E-2</v>
      </c>
      <c r="P3" s="89">
        <f t="shared" si="0"/>
        <v>0</v>
      </c>
      <c r="Q3" s="89">
        <f t="shared" si="0"/>
        <v>1.1792720263068376E-2</v>
      </c>
      <c r="R3" s="89">
        <f t="shared" si="0"/>
        <v>1.2473069509014627E-3</v>
      </c>
      <c r="S3" s="89">
        <f t="shared" si="0"/>
        <v>5.6695770495521032E-3</v>
      </c>
      <c r="T3" s="89">
        <f t="shared" si="0"/>
        <v>1</v>
      </c>
    </row>
    <row r="4" spans="1:21" s="90" customFormat="1" x14ac:dyDescent="0.25">
      <c r="A4" s="91" t="s">
        <v>19</v>
      </c>
      <c r="B4" s="91" t="s">
        <v>20</v>
      </c>
      <c r="C4" s="92">
        <f t="shared" ref="C4:T17" si="1">+C27/$T27</f>
        <v>6.0194812301630771E-3</v>
      </c>
      <c r="D4" s="92">
        <f t="shared" si="1"/>
        <v>0.66509795337638189</v>
      </c>
      <c r="E4" s="92">
        <f t="shared" si="1"/>
        <v>2.3968479807376607E-2</v>
      </c>
      <c r="F4" s="92">
        <f t="shared" si="1"/>
        <v>0</v>
      </c>
      <c r="G4" s="92">
        <f t="shared" si="1"/>
        <v>3.7977454306665229E-2</v>
      </c>
      <c r="H4" s="92">
        <f t="shared" si="1"/>
        <v>0</v>
      </c>
      <c r="I4" s="92">
        <f t="shared" si="1"/>
        <v>1.4775090292218461E-2</v>
      </c>
      <c r="J4" s="92">
        <f t="shared" si="1"/>
        <v>3.2833533982707687E-4</v>
      </c>
      <c r="K4" s="92">
        <f t="shared" si="1"/>
        <v>6.1289263434387686E-3</v>
      </c>
      <c r="L4" s="92">
        <f t="shared" si="1"/>
        <v>0</v>
      </c>
      <c r="M4" s="92">
        <f t="shared" si="1"/>
        <v>0</v>
      </c>
      <c r="N4" s="92">
        <f t="shared" si="1"/>
        <v>0.13746306227426952</v>
      </c>
      <c r="O4" s="92">
        <f t="shared" si="1"/>
        <v>2.1889022655138457E-4</v>
      </c>
      <c r="P4" s="92">
        <f t="shared" si="1"/>
        <v>1.9481230163073227E-2</v>
      </c>
      <c r="Q4" s="92">
        <f t="shared" si="1"/>
        <v>3.2833533982707687E-4</v>
      </c>
      <c r="R4" s="92">
        <f t="shared" si="1"/>
        <v>0</v>
      </c>
      <c r="S4" s="92">
        <f t="shared" si="1"/>
        <v>8.821276130020797E-2</v>
      </c>
      <c r="T4" s="92">
        <f t="shared" si="1"/>
        <v>1</v>
      </c>
    </row>
    <row r="5" spans="1:21" s="90" customFormat="1" x14ac:dyDescent="0.25">
      <c r="A5" s="91" t="s">
        <v>22</v>
      </c>
      <c r="B5" s="91" t="s">
        <v>23</v>
      </c>
      <c r="C5" s="92">
        <f t="shared" si="1"/>
        <v>0</v>
      </c>
      <c r="D5" s="92">
        <f t="shared" si="1"/>
        <v>0</v>
      </c>
      <c r="E5" s="92">
        <f t="shared" si="1"/>
        <v>0</v>
      </c>
      <c r="F5" s="92">
        <f t="shared" si="1"/>
        <v>0</v>
      </c>
      <c r="G5" s="92">
        <f t="shared" si="1"/>
        <v>0</v>
      </c>
      <c r="H5" s="92">
        <f t="shared" si="1"/>
        <v>0</v>
      </c>
      <c r="I5" s="92">
        <f t="shared" si="1"/>
        <v>0</v>
      </c>
      <c r="J5" s="92">
        <f t="shared" si="1"/>
        <v>0</v>
      </c>
      <c r="K5" s="92">
        <f t="shared" si="1"/>
        <v>0</v>
      </c>
      <c r="L5" s="92">
        <f t="shared" si="1"/>
        <v>0.2626262626262626</v>
      </c>
      <c r="M5" s="92">
        <f t="shared" si="1"/>
        <v>0</v>
      </c>
      <c r="N5" s="92">
        <f t="shared" si="1"/>
        <v>0.73737373737373735</v>
      </c>
      <c r="O5" s="92">
        <f t="shared" si="1"/>
        <v>0</v>
      </c>
      <c r="P5" s="92">
        <f t="shared" si="1"/>
        <v>0</v>
      </c>
      <c r="Q5" s="92">
        <f t="shared" si="1"/>
        <v>0</v>
      </c>
      <c r="R5" s="92">
        <f t="shared" si="1"/>
        <v>0</v>
      </c>
      <c r="S5" s="92">
        <f t="shared" si="1"/>
        <v>0</v>
      </c>
      <c r="T5" s="92">
        <f t="shared" si="1"/>
        <v>1</v>
      </c>
    </row>
    <row r="6" spans="1:21" s="90" customFormat="1" x14ac:dyDescent="0.25">
      <c r="A6" s="91" t="s">
        <v>24</v>
      </c>
      <c r="B6" s="91" t="s">
        <v>25</v>
      </c>
      <c r="C6" s="92">
        <f t="shared" si="1"/>
        <v>0</v>
      </c>
      <c r="D6" s="92">
        <f t="shared" si="1"/>
        <v>9.870450339296729E-3</v>
      </c>
      <c r="E6" s="92">
        <f t="shared" si="1"/>
        <v>2.4676125848241818E-3</v>
      </c>
      <c r="F6" s="92">
        <f t="shared" si="1"/>
        <v>6.1690314620604545E-4</v>
      </c>
      <c r="G6" s="92">
        <f t="shared" si="1"/>
        <v>0.89049969154842679</v>
      </c>
      <c r="H6" s="92">
        <f t="shared" si="1"/>
        <v>9.2535471930906823E-4</v>
      </c>
      <c r="I6" s="92">
        <f t="shared" si="1"/>
        <v>3.0845157310302273E-4</v>
      </c>
      <c r="J6" s="92">
        <f t="shared" si="1"/>
        <v>4.3183220234423187E-3</v>
      </c>
      <c r="K6" s="92">
        <f t="shared" si="1"/>
        <v>3.0845157310302273E-4</v>
      </c>
      <c r="L6" s="92">
        <f t="shared" si="1"/>
        <v>6.1690314620604545E-4</v>
      </c>
      <c r="M6" s="92">
        <f t="shared" si="1"/>
        <v>0</v>
      </c>
      <c r="N6" s="92">
        <f t="shared" si="1"/>
        <v>1.0178901912399752E-2</v>
      </c>
      <c r="O6" s="92">
        <f t="shared" si="1"/>
        <v>5.7680444170265258E-2</v>
      </c>
      <c r="P6" s="92">
        <f t="shared" si="1"/>
        <v>0</v>
      </c>
      <c r="Q6" s="92">
        <f t="shared" si="1"/>
        <v>8.9450956199876586E-3</v>
      </c>
      <c r="R6" s="92">
        <f t="shared" si="1"/>
        <v>6.1690314620604545E-4</v>
      </c>
      <c r="S6" s="92">
        <f t="shared" si="1"/>
        <v>1.2646514497223933E-2</v>
      </c>
      <c r="T6" s="92">
        <f t="shared" si="1"/>
        <v>1</v>
      </c>
    </row>
    <row r="7" spans="1:21" s="90" customFormat="1" x14ac:dyDescent="0.25">
      <c r="A7" s="91" t="s">
        <v>28</v>
      </c>
      <c r="B7" s="91" t="s">
        <v>29</v>
      </c>
      <c r="C7" s="92">
        <f t="shared" si="1"/>
        <v>0</v>
      </c>
      <c r="D7" s="92">
        <f t="shared" si="1"/>
        <v>1.092896174863388E-2</v>
      </c>
      <c r="E7" s="92">
        <f t="shared" si="1"/>
        <v>0</v>
      </c>
      <c r="F7" s="92">
        <f t="shared" si="1"/>
        <v>0</v>
      </c>
      <c r="G7" s="92">
        <f t="shared" si="1"/>
        <v>6.8306010928961749E-4</v>
      </c>
      <c r="H7" s="92">
        <f t="shared" si="1"/>
        <v>0.98224043715846998</v>
      </c>
      <c r="I7" s="92">
        <f t="shared" si="1"/>
        <v>0</v>
      </c>
      <c r="J7" s="92">
        <f t="shared" si="1"/>
        <v>6.8306010928961749E-4</v>
      </c>
      <c r="K7" s="92">
        <f t="shared" si="1"/>
        <v>2.7322404371584699E-3</v>
      </c>
      <c r="L7" s="92">
        <f t="shared" si="1"/>
        <v>0</v>
      </c>
      <c r="M7" s="92">
        <f t="shared" si="1"/>
        <v>0</v>
      </c>
      <c r="N7" s="92">
        <f t="shared" si="1"/>
        <v>0</v>
      </c>
      <c r="O7" s="92">
        <f t="shared" si="1"/>
        <v>0</v>
      </c>
      <c r="P7" s="92">
        <f t="shared" si="1"/>
        <v>0</v>
      </c>
      <c r="Q7" s="92">
        <f t="shared" si="1"/>
        <v>0</v>
      </c>
      <c r="R7" s="92">
        <f t="shared" si="1"/>
        <v>0</v>
      </c>
      <c r="S7" s="92">
        <f t="shared" si="1"/>
        <v>2.7322404371584699E-3</v>
      </c>
      <c r="T7" s="92">
        <f t="shared" si="1"/>
        <v>1</v>
      </c>
    </row>
    <row r="8" spans="1:21" s="90" customFormat="1" x14ac:dyDescent="0.25">
      <c r="A8" s="91" t="s">
        <v>32</v>
      </c>
      <c r="B8" s="91" t="s">
        <v>33</v>
      </c>
      <c r="C8" s="92">
        <f t="shared" si="1"/>
        <v>0</v>
      </c>
      <c r="D8" s="92">
        <f t="shared" si="1"/>
        <v>3.3277870216306157E-3</v>
      </c>
      <c r="E8" s="92">
        <f t="shared" si="1"/>
        <v>0</v>
      </c>
      <c r="F8" s="92">
        <f t="shared" si="1"/>
        <v>0.99667221297836939</v>
      </c>
      <c r="G8" s="92">
        <f t="shared" si="1"/>
        <v>0</v>
      </c>
      <c r="H8" s="92">
        <f t="shared" si="1"/>
        <v>0</v>
      </c>
      <c r="I8" s="92">
        <f t="shared" si="1"/>
        <v>0</v>
      </c>
      <c r="J8" s="92">
        <f t="shared" si="1"/>
        <v>0</v>
      </c>
      <c r="K8" s="92">
        <f t="shared" si="1"/>
        <v>0</v>
      </c>
      <c r="L8" s="92">
        <f t="shared" si="1"/>
        <v>0</v>
      </c>
      <c r="M8" s="92">
        <f t="shared" si="1"/>
        <v>0</v>
      </c>
      <c r="N8" s="92">
        <f t="shared" si="1"/>
        <v>0</v>
      </c>
      <c r="O8" s="92">
        <f t="shared" si="1"/>
        <v>0</v>
      </c>
      <c r="P8" s="92">
        <f t="shared" si="1"/>
        <v>0</v>
      </c>
      <c r="Q8" s="92">
        <f t="shared" si="1"/>
        <v>0</v>
      </c>
      <c r="R8" s="92">
        <f t="shared" si="1"/>
        <v>0</v>
      </c>
      <c r="S8" s="92">
        <f t="shared" si="1"/>
        <v>0</v>
      </c>
      <c r="T8" s="92">
        <f t="shared" si="1"/>
        <v>1</v>
      </c>
    </row>
    <row r="9" spans="1:21" s="90" customFormat="1" x14ac:dyDescent="0.25">
      <c r="A9" s="91" t="s">
        <v>38</v>
      </c>
      <c r="B9" s="91" t="s">
        <v>220</v>
      </c>
      <c r="C9" s="92">
        <f t="shared" si="1"/>
        <v>0</v>
      </c>
      <c r="D9" s="92">
        <f t="shared" si="1"/>
        <v>0</v>
      </c>
      <c r="E9" s="92">
        <f t="shared" si="1"/>
        <v>0</v>
      </c>
      <c r="F9" s="92">
        <f t="shared" si="1"/>
        <v>0</v>
      </c>
      <c r="G9" s="92">
        <f t="shared" si="1"/>
        <v>0</v>
      </c>
      <c r="H9" s="92">
        <f t="shared" si="1"/>
        <v>0</v>
      </c>
      <c r="I9" s="92">
        <f t="shared" si="1"/>
        <v>1</v>
      </c>
      <c r="J9" s="92">
        <f t="shared" si="1"/>
        <v>0</v>
      </c>
      <c r="K9" s="92">
        <f t="shared" si="1"/>
        <v>0</v>
      </c>
      <c r="L9" s="92">
        <f t="shared" si="1"/>
        <v>0</v>
      </c>
      <c r="M9" s="92">
        <f t="shared" si="1"/>
        <v>0</v>
      </c>
      <c r="N9" s="92">
        <f t="shared" si="1"/>
        <v>0</v>
      </c>
      <c r="O9" s="92">
        <f t="shared" si="1"/>
        <v>0</v>
      </c>
      <c r="P9" s="92">
        <f t="shared" si="1"/>
        <v>0</v>
      </c>
      <c r="Q9" s="92">
        <f t="shared" si="1"/>
        <v>0</v>
      </c>
      <c r="R9" s="92">
        <f t="shared" si="1"/>
        <v>0</v>
      </c>
      <c r="S9" s="92">
        <f t="shared" si="1"/>
        <v>0</v>
      </c>
      <c r="T9" s="92">
        <f t="shared" si="1"/>
        <v>1</v>
      </c>
    </row>
    <row r="10" spans="1:21" s="90" customFormat="1" x14ac:dyDescent="0.25">
      <c r="A10" s="91" t="s">
        <v>39</v>
      </c>
      <c r="B10" s="91" t="s">
        <v>40</v>
      </c>
      <c r="C10" s="92">
        <f t="shared" si="1"/>
        <v>0</v>
      </c>
      <c r="D10" s="92">
        <f t="shared" si="1"/>
        <v>0</v>
      </c>
      <c r="E10" s="92">
        <f t="shared" si="1"/>
        <v>0</v>
      </c>
      <c r="F10" s="92">
        <f t="shared" si="1"/>
        <v>0</v>
      </c>
      <c r="G10" s="92">
        <f t="shared" si="1"/>
        <v>0</v>
      </c>
      <c r="H10" s="92">
        <f t="shared" si="1"/>
        <v>0</v>
      </c>
      <c r="I10" s="92">
        <f t="shared" si="1"/>
        <v>0</v>
      </c>
      <c r="J10" s="92">
        <f t="shared" si="1"/>
        <v>0</v>
      </c>
      <c r="K10" s="92">
        <f t="shared" si="1"/>
        <v>1.3642564802182808E-3</v>
      </c>
      <c r="L10" s="92">
        <f t="shared" si="1"/>
        <v>0.99045020463847189</v>
      </c>
      <c r="M10" s="92">
        <f t="shared" si="1"/>
        <v>0</v>
      </c>
      <c r="N10" s="92">
        <f t="shared" si="1"/>
        <v>1.3642564802182808E-3</v>
      </c>
      <c r="O10" s="92">
        <f t="shared" si="1"/>
        <v>0</v>
      </c>
      <c r="P10" s="92">
        <f t="shared" si="1"/>
        <v>0</v>
      </c>
      <c r="Q10" s="92">
        <f t="shared" si="1"/>
        <v>5.4570259208731233E-3</v>
      </c>
      <c r="R10" s="92">
        <f t="shared" si="1"/>
        <v>0</v>
      </c>
      <c r="S10" s="92">
        <f t="shared" si="1"/>
        <v>1.3642564802182808E-3</v>
      </c>
      <c r="T10" s="92">
        <f t="shared" si="1"/>
        <v>1</v>
      </c>
    </row>
    <row r="11" spans="1:21" s="90" customFormat="1" x14ac:dyDescent="0.25">
      <c r="A11" s="91" t="s">
        <v>44</v>
      </c>
      <c r="B11" s="91" t="s">
        <v>45</v>
      </c>
      <c r="C11" s="92">
        <f t="shared" si="1"/>
        <v>0</v>
      </c>
      <c r="D11" s="92">
        <f t="shared" si="1"/>
        <v>0</v>
      </c>
      <c r="E11" s="92">
        <f t="shared" si="1"/>
        <v>0</v>
      </c>
      <c r="F11" s="92">
        <f t="shared" si="1"/>
        <v>0</v>
      </c>
      <c r="G11" s="92">
        <f t="shared" si="1"/>
        <v>0</v>
      </c>
      <c r="H11" s="92">
        <f t="shared" si="1"/>
        <v>0</v>
      </c>
      <c r="I11" s="92">
        <f t="shared" si="1"/>
        <v>0</v>
      </c>
      <c r="J11" s="92">
        <f t="shared" si="1"/>
        <v>0</v>
      </c>
      <c r="K11" s="92">
        <f t="shared" si="1"/>
        <v>0</v>
      </c>
      <c r="L11" s="92">
        <f t="shared" si="1"/>
        <v>0</v>
      </c>
      <c r="M11" s="92">
        <f t="shared" si="1"/>
        <v>0</v>
      </c>
      <c r="N11" s="92">
        <f t="shared" si="1"/>
        <v>1.259181532004197E-2</v>
      </c>
      <c r="O11" s="92">
        <f t="shared" si="1"/>
        <v>0</v>
      </c>
      <c r="P11" s="92">
        <f t="shared" si="1"/>
        <v>0</v>
      </c>
      <c r="Q11" s="92">
        <f t="shared" si="1"/>
        <v>0.98530954879328436</v>
      </c>
      <c r="R11" s="92">
        <f t="shared" si="1"/>
        <v>0</v>
      </c>
      <c r="S11" s="92">
        <f t="shared" si="1"/>
        <v>2.0986358866736613E-3</v>
      </c>
      <c r="T11" s="92">
        <f t="shared" si="1"/>
        <v>1</v>
      </c>
    </row>
    <row r="12" spans="1:21" s="90" customFormat="1" x14ac:dyDescent="0.25">
      <c r="A12" s="91" t="s">
        <v>48</v>
      </c>
      <c r="B12" s="91" t="s">
        <v>49</v>
      </c>
      <c r="C12" s="92">
        <f t="shared" si="1"/>
        <v>4.5592705167173259E-3</v>
      </c>
      <c r="D12" s="92">
        <f t="shared" si="1"/>
        <v>2.1276595744680854E-2</v>
      </c>
      <c r="E12" s="92">
        <f t="shared" si="1"/>
        <v>0</v>
      </c>
      <c r="F12" s="92">
        <f t="shared" si="1"/>
        <v>0</v>
      </c>
      <c r="G12" s="92">
        <f t="shared" si="1"/>
        <v>7.5987841945288756E-3</v>
      </c>
      <c r="H12" s="92">
        <f t="shared" si="1"/>
        <v>0</v>
      </c>
      <c r="I12" s="92">
        <f t="shared" si="1"/>
        <v>0</v>
      </c>
      <c r="J12" s="92">
        <f t="shared" si="1"/>
        <v>4.5592705167173259E-3</v>
      </c>
      <c r="K12" s="92">
        <f t="shared" si="1"/>
        <v>1.5197568389057751E-3</v>
      </c>
      <c r="L12" s="92">
        <f t="shared" si="1"/>
        <v>2.8875379939209727E-2</v>
      </c>
      <c r="M12" s="92">
        <f t="shared" si="1"/>
        <v>0</v>
      </c>
      <c r="N12" s="92">
        <f t="shared" si="1"/>
        <v>0.21732522796352585</v>
      </c>
      <c r="O12" s="92">
        <f t="shared" si="1"/>
        <v>1.5197568389057751E-3</v>
      </c>
      <c r="P12" s="92">
        <f t="shared" si="1"/>
        <v>0</v>
      </c>
      <c r="Q12" s="92">
        <f t="shared" si="1"/>
        <v>0.69148936170212771</v>
      </c>
      <c r="R12" s="92">
        <f t="shared" si="1"/>
        <v>0</v>
      </c>
      <c r="S12" s="92">
        <f t="shared" si="1"/>
        <v>2.1276595744680854E-2</v>
      </c>
      <c r="T12" s="92">
        <f t="shared" si="1"/>
        <v>1</v>
      </c>
    </row>
    <row r="13" spans="1:21" s="90" customFormat="1" x14ac:dyDescent="0.25">
      <c r="A13" s="91" t="s">
        <v>41</v>
      </c>
      <c r="B13" s="91" t="s">
        <v>221</v>
      </c>
      <c r="C13" s="92">
        <f t="shared" si="1"/>
        <v>0.96730245231607626</v>
      </c>
      <c r="D13" s="92">
        <f t="shared" si="1"/>
        <v>9.0826521344232513E-4</v>
      </c>
      <c r="E13" s="92">
        <f t="shared" si="1"/>
        <v>1.8165304268846503E-3</v>
      </c>
      <c r="F13" s="92">
        <f t="shared" si="1"/>
        <v>0</v>
      </c>
      <c r="G13" s="92">
        <f t="shared" si="1"/>
        <v>3.6330608537693005E-3</v>
      </c>
      <c r="H13" s="92">
        <f t="shared" si="1"/>
        <v>2.7247956403269754E-3</v>
      </c>
      <c r="I13" s="92">
        <f t="shared" si="1"/>
        <v>0</v>
      </c>
      <c r="J13" s="92">
        <f t="shared" si="1"/>
        <v>0</v>
      </c>
      <c r="K13" s="92">
        <f t="shared" si="1"/>
        <v>5.4495912806539508E-3</v>
      </c>
      <c r="L13" s="92">
        <f t="shared" si="1"/>
        <v>0</v>
      </c>
      <c r="M13" s="92">
        <f t="shared" si="1"/>
        <v>0</v>
      </c>
      <c r="N13" s="92">
        <f t="shared" si="1"/>
        <v>0</v>
      </c>
      <c r="O13" s="92">
        <f t="shared" si="1"/>
        <v>0</v>
      </c>
      <c r="P13" s="92">
        <f t="shared" si="1"/>
        <v>0</v>
      </c>
      <c r="Q13" s="92">
        <f t="shared" si="1"/>
        <v>0</v>
      </c>
      <c r="R13" s="92">
        <f t="shared" si="1"/>
        <v>0</v>
      </c>
      <c r="S13" s="92">
        <f t="shared" si="1"/>
        <v>1.8165304268846504E-2</v>
      </c>
      <c r="T13" s="92">
        <f t="shared" si="1"/>
        <v>1</v>
      </c>
    </row>
    <row r="14" spans="1:21" s="90" customFormat="1" x14ac:dyDescent="0.25">
      <c r="A14" s="91" t="s">
        <v>34</v>
      </c>
      <c r="B14" s="91" t="s">
        <v>58</v>
      </c>
      <c r="C14" s="92">
        <f t="shared" si="1"/>
        <v>0</v>
      </c>
      <c r="D14" s="92">
        <f t="shared" si="1"/>
        <v>0</v>
      </c>
      <c r="E14" s="92">
        <f t="shared" si="1"/>
        <v>0</v>
      </c>
      <c r="F14" s="92">
        <f t="shared" si="1"/>
        <v>0</v>
      </c>
      <c r="G14" s="92">
        <f t="shared" si="1"/>
        <v>1</v>
      </c>
      <c r="H14" s="92">
        <f t="shared" si="1"/>
        <v>0</v>
      </c>
      <c r="I14" s="92">
        <f t="shared" si="1"/>
        <v>0</v>
      </c>
      <c r="J14" s="92">
        <f t="shared" si="1"/>
        <v>0</v>
      </c>
      <c r="K14" s="92">
        <f t="shared" si="1"/>
        <v>0</v>
      </c>
      <c r="L14" s="92">
        <f t="shared" si="1"/>
        <v>0</v>
      </c>
      <c r="M14" s="92">
        <f t="shared" si="1"/>
        <v>0</v>
      </c>
      <c r="N14" s="92">
        <f t="shared" si="1"/>
        <v>0</v>
      </c>
      <c r="O14" s="92">
        <f t="shared" si="1"/>
        <v>0</v>
      </c>
      <c r="P14" s="92">
        <f t="shared" si="1"/>
        <v>0</v>
      </c>
      <c r="Q14" s="92">
        <f t="shared" si="1"/>
        <v>0</v>
      </c>
      <c r="R14" s="92">
        <f t="shared" si="1"/>
        <v>0</v>
      </c>
      <c r="S14" s="92">
        <f t="shared" si="1"/>
        <v>0</v>
      </c>
      <c r="T14" s="92">
        <f t="shared" si="1"/>
        <v>1</v>
      </c>
    </row>
    <row r="15" spans="1:21" s="90" customFormat="1" x14ac:dyDescent="0.25">
      <c r="A15" s="91" t="s">
        <v>65</v>
      </c>
      <c r="B15" s="91" t="s">
        <v>66</v>
      </c>
      <c r="C15" s="92">
        <f t="shared" si="1"/>
        <v>1.5846538782318599E-2</v>
      </c>
      <c r="D15" s="92">
        <f t="shared" si="1"/>
        <v>6.0884070058381985E-2</v>
      </c>
      <c r="E15" s="92">
        <f t="shared" si="1"/>
        <v>0</v>
      </c>
      <c r="F15" s="92">
        <f t="shared" si="1"/>
        <v>0</v>
      </c>
      <c r="G15" s="92">
        <f t="shared" si="1"/>
        <v>0</v>
      </c>
      <c r="H15" s="92">
        <f t="shared" si="1"/>
        <v>3.336113427856547E-2</v>
      </c>
      <c r="I15" s="92">
        <f t="shared" si="1"/>
        <v>6.672226855713094E-3</v>
      </c>
      <c r="J15" s="92">
        <f t="shared" si="1"/>
        <v>0</v>
      </c>
      <c r="K15" s="92">
        <f t="shared" si="1"/>
        <v>0.85571309424520425</v>
      </c>
      <c r="L15" s="92">
        <f t="shared" si="1"/>
        <v>6.672226855713094E-3</v>
      </c>
      <c r="M15" s="92">
        <f t="shared" si="1"/>
        <v>0</v>
      </c>
      <c r="N15" s="92">
        <f t="shared" si="1"/>
        <v>1.6680567139282735E-3</v>
      </c>
      <c r="O15" s="92">
        <f t="shared" si="1"/>
        <v>0</v>
      </c>
      <c r="P15" s="92">
        <f t="shared" si="1"/>
        <v>0</v>
      </c>
      <c r="Q15" s="92">
        <f t="shared" si="1"/>
        <v>1.8348623853211007E-2</v>
      </c>
      <c r="R15" s="92">
        <f t="shared" si="1"/>
        <v>0</v>
      </c>
      <c r="S15" s="92">
        <f t="shared" si="1"/>
        <v>8.3402835696413675E-4</v>
      </c>
      <c r="T15" s="92">
        <f t="shared" si="1"/>
        <v>1</v>
      </c>
    </row>
    <row r="16" spans="1:21" s="90" customFormat="1" x14ac:dyDescent="0.25">
      <c r="A16" s="91" t="s">
        <v>68</v>
      </c>
      <c r="B16" s="91" t="s">
        <v>69</v>
      </c>
      <c r="C16" s="92">
        <f t="shared" si="1"/>
        <v>0</v>
      </c>
      <c r="D16" s="92">
        <f t="shared" si="1"/>
        <v>5.6657223796033988E-3</v>
      </c>
      <c r="E16" s="92">
        <f t="shared" si="1"/>
        <v>0.97733711048158634</v>
      </c>
      <c r="F16" s="92">
        <f t="shared" si="1"/>
        <v>0</v>
      </c>
      <c r="G16" s="92">
        <f t="shared" si="1"/>
        <v>0</v>
      </c>
      <c r="H16" s="92">
        <f t="shared" si="1"/>
        <v>4.2492917847025491E-3</v>
      </c>
      <c r="I16" s="92">
        <f t="shared" si="1"/>
        <v>0</v>
      </c>
      <c r="J16" s="92">
        <f t="shared" si="1"/>
        <v>1.4164305949008497E-3</v>
      </c>
      <c r="K16" s="92">
        <f t="shared" si="1"/>
        <v>0</v>
      </c>
      <c r="L16" s="92">
        <f t="shared" si="1"/>
        <v>0</v>
      </c>
      <c r="M16" s="92">
        <f t="shared" si="1"/>
        <v>0</v>
      </c>
      <c r="N16" s="92">
        <f t="shared" si="1"/>
        <v>0</v>
      </c>
      <c r="O16" s="92">
        <f t="shared" si="1"/>
        <v>0</v>
      </c>
      <c r="P16" s="92">
        <f t="shared" si="1"/>
        <v>0</v>
      </c>
      <c r="Q16" s="92">
        <f t="shared" si="1"/>
        <v>0</v>
      </c>
      <c r="R16" s="92">
        <f t="shared" si="1"/>
        <v>0</v>
      </c>
      <c r="S16" s="92">
        <f t="shared" si="1"/>
        <v>1.1331444759206798E-2</v>
      </c>
      <c r="T16" s="92">
        <f t="shared" si="1"/>
        <v>1</v>
      </c>
    </row>
    <row r="17" spans="1:21" s="90" customFormat="1" x14ac:dyDescent="0.25">
      <c r="A17" s="91" t="s">
        <v>55</v>
      </c>
      <c r="B17" s="91" t="s">
        <v>73</v>
      </c>
      <c r="C17" s="92">
        <f>+C40/$T40</f>
        <v>0</v>
      </c>
      <c r="D17" s="92">
        <f>+D40/$T40</f>
        <v>3.0712530712530711E-3</v>
      </c>
      <c r="E17" s="92">
        <f>+E40/$T40</f>
        <v>6.7567567567567571E-3</v>
      </c>
      <c r="F17" s="92">
        <f t="shared" si="1"/>
        <v>0</v>
      </c>
      <c r="G17" s="92">
        <f t="shared" si="1"/>
        <v>2.4570024570024569E-3</v>
      </c>
      <c r="H17" s="92">
        <f t="shared" si="1"/>
        <v>1.2285012285012285E-3</v>
      </c>
      <c r="I17" s="92">
        <f t="shared" si="1"/>
        <v>1.8427518427518428E-3</v>
      </c>
      <c r="J17" s="92">
        <f t="shared" si="1"/>
        <v>0.98095823095823087</v>
      </c>
      <c r="K17" s="92">
        <f t="shared" si="1"/>
        <v>3.6855036855036856E-3</v>
      </c>
      <c r="L17" s="92">
        <f t="shared" si="1"/>
        <v>0</v>
      </c>
      <c r="M17" s="92">
        <f t="shared" si="1"/>
        <v>0</v>
      </c>
      <c r="N17" s="92">
        <f t="shared" si="1"/>
        <v>0</v>
      </c>
      <c r="O17" s="92">
        <f t="shared" si="1"/>
        <v>0</v>
      </c>
      <c r="P17" s="92">
        <f t="shared" si="1"/>
        <v>0</v>
      </c>
      <c r="Q17" s="92">
        <f t="shared" si="1"/>
        <v>0</v>
      </c>
      <c r="R17" s="92">
        <f t="shared" si="1"/>
        <v>0</v>
      </c>
      <c r="S17" s="92">
        <f t="shared" si="1"/>
        <v>0</v>
      </c>
      <c r="T17" s="92">
        <f t="shared" si="1"/>
        <v>1</v>
      </c>
    </row>
    <row r="18" spans="1:21" s="90" customFormat="1" x14ac:dyDescent="0.25">
      <c r="A18" s="91" t="s">
        <v>74</v>
      </c>
      <c r="B18" s="91" t="s">
        <v>75</v>
      </c>
      <c r="C18" s="92">
        <f t="shared" ref="C18:T23" si="2">+C41/$T41</f>
        <v>0</v>
      </c>
      <c r="D18" s="92">
        <f t="shared" si="2"/>
        <v>0</v>
      </c>
      <c r="E18" s="92">
        <f t="shared" si="2"/>
        <v>0</v>
      </c>
      <c r="F18" s="92">
        <f t="shared" si="2"/>
        <v>0</v>
      </c>
      <c r="G18" s="92">
        <f t="shared" si="2"/>
        <v>0</v>
      </c>
      <c r="H18" s="92">
        <f t="shared" si="2"/>
        <v>0</v>
      </c>
      <c r="I18" s="92">
        <f t="shared" si="2"/>
        <v>0</v>
      </c>
      <c r="J18" s="92">
        <f t="shared" si="2"/>
        <v>1</v>
      </c>
      <c r="K18" s="92">
        <f t="shared" si="2"/>
        <v>0</v>
      </c>
      <c r="L18" s="92">
        <f t="shared" si="2"/>
        <v>0</v>
      </c>
      <c r="M18" s="92">
        <f t="shared" si="2"/>
        <v>0</v>
      </c>
      <c r="N18" s="92">
        <f t="shared" si="2"/>
        <v>0</v>
      </c>
      <c r="O18" s="92">
        <f t="shared" si="2"/>
        <v>0</v>
      </c>
      <c r="P18" s="92">
        <f t="shared" si="2"/>
        <v>0</v>
      </c>
      <c r="Q18" s="92">
        <f t="shared" si="2"/>
        <v>0</v>
      </c>
      <c r="R18" s="92">
        <f t="shared" si="2"/>
        <v>0</v>
      </c>
      <c r="S18" s="92">
        <f t="shared" si="2"/>
        <v>0</v>
      </c>
      <c r="T18" s="92">
        <f t="shared" si="2"/>
        <v>1</v>
      </c>
      <c r="U18" s="93"/>
    </row>
    <row r="19" spans="1:21" s="90" customFormat="1" x14ac:dyDescent="0.25">
      <c r="A19" s="91" t="s">
        <v>79</v>
      </c>
      <c r="B19" s="91" t="s">
        <v>80</v>
      </c>
      <c r="C19" s="92">
        <f t="shared" si="2"/>
        <v>0</v>
      </c>
      <c r="D19" s="92">
        <f t="shared" si="2"/>
        <v>0</v>
      </c>
      <c r="E19" s="92">
        <f t="shared" si="2"/>
        <v>0</v>
      </c>
      <c r="F19" s="92">
        <f t="shared" si="2"/>
        <v>0</v>
      </c>
      <c r="G19" s="92">
        <f t="shared" si="2"/>
        <v>0</v>
      </c>
      <c r="H19" s="92">
        <f t="shared" si="2"/>
        <v>0</v>
      </c>
      <c r="I19" s="92">
        <f t="shared" si="2"/>
        <v>0</v>
      </c>
      <c r="J19" s="92">
        <f t="shared" si="2"/>
        <v>0</v>
      </c>
      <c r="K19" s="92">
        <f t="shared" si="2"/>
        <v>0</v>
      </c>
      <c r="L19" s="92">
        <f t="shared" si="2"/>
        <v>0</v>
      </c>
      <c r="M19" s="92">
        <f t="shared" si="2"/>
        <v>0</v>
      </c>
      <c r="N19" s="92">
        <f t="shared" si="2"/>
        <v>0</v>
      </c>
      <c r="O19" s="92">
        <f t="shared" si="2"/>
        <v>0.99090909090909085</v>
      </c>
      <c r="P19" s="92">
        <f t="shared" si="2"/>
        <v>0</v>
      </c>
      <c r="Q19" s="92">
        <f t="shared" si="2"/>
        <v>9.0909090909090887E-3</v>
      </c>
      <c r="R19" s="92">
        <f t="shared" si="2"/>
        <v>0</v>
      </c>
      <c r="S19" s="92">
        <f t="shared" si="2"/>
        <v>0</v>
      </c>
      <c r="T19" s="92">
        <f t="shared" si="2"/>
        <v>1</v>
      </c>
    </row>
    <row r="20" spans="1:21" s="90" customFormat="1" x14ac:dyDescent="0.25">
      <c r="A20" s="91" t="s">
        <v>84</v>
      </c>
      <c r="B20" s="91" t="s">
        <v>85</v>
      </c>
      <c r="C20" s="92">
        <f t="shared" si="2"/>
        <v>0</v>
      </c>
      <c r="D20" s="92">
        <f t="shared" si="2"/>
        <v>0</v>
      </c>
      <c r="E20" s="92">
        <f t="shared" si="2"/>
        <v>0</v>
      </c>
      <c r="F20" s="92">
        <f t="shared" si="2"/>
        <v>0</v>
      </c>
      <c r="G20" s="92">
        <f t="shared" si="2"/>
        <v>0</v>
      </c>
      <c r="H20" s="92">
        <f t="shared" si="2"/>
        <v>0</v>
      </c>
      <c r="I20" s="92">
        <f t="shared" si="2"/>
        <v>0</v>
      </c>
      <c r="J20" s="92">
        <f t="shared" si="2"/>
        <v>0</v>
      </c>
      <c r="K20" s="92">
        <f t="shared" si="2"/>
        <v>0</v>
      </c>
      <c r="L20" s="92">
        <f t="shared" si="2"/>
        <v>0</v>
      </c>
      <c r="M20" s="92">
        <f t="shared" si="2"/>
        <v>0</v>
      </c>
      <c r="N20" s="92">
        <f t="shared" si="2"/>
        <v>0</v>
      </c>
      <c r="O20" s="92">
        <f t="shared" si="2"/>
        <v>0</v>
      </c>
      <c r="P20" s="92">
        <f t="shared" si="2"/>
        <v>1</v>
      </c>
      <c r="Q20" s="92">
        <f t="shared" si="2"/>
        <v>0</v>
      </c>
      <c r="R20" s="92">
        <f t="shared" si="2"/>
        <v>0</v>
      </c>
      <c r="S20" s="92">
        <f t="shared" si="2"/>
        <v>0</v>
      </c>
      <c r="T20" s="92">
        <f t="shared" si="2"/>
        <v>1</v>
      </c>
    </row>
    <row r="21" spans="1:21" s="90" customFormat="1" x14ac:dyDescent="0.25">
      <c r="A21" s="91" t="s">
        <v>87</v>
      </c>
      <c r="B21" s="91" t="s">
        <v>88</v>
      </c>
      <c r="C21" s="92">
        <f t="shared" si="2"/>
        <v>0</v>
      </c>
      <c r="D21" s="92">
        <f t="shared" si="2"/>
        <v>0</v>
      </c>
      <c r="E21" s="92">
        <f t="shared" si="2"/>
        <v>0</v>
      </c>
      <c r="F21" s="92">
        <f t="shared" si="2"/>
        <v>0</v>
      </c>
      <c r="G21" s="92">
        <f t="shared" si="2"/>
        <v>2.5553662691652473E-3</v>
      </c>
      <c r="H21" s="92">
        <f t="shared" si="2"/>
        <v>0</v>
      </c>
      <c r="I21" s="92">
        <f t="shared" si="2"/>
        <v>0</v>
      </c>
      <c r="J21" s="92">
        <f t="shared" si="2"/>
        <v>0</v>
      </c>
      <c r="K21" s="92">
        <f t="shared" si="2"/>
        <v>0</v>
      </c>
      <c r="L21" s="92">
        <f t="shared" si="2"/>
        <v>0</v>
      </c>
      <c r="M21" s="92">
        <f t="shared" si="2"/>
        <v>0</v>
      </c>
      <c r="N21" s="92">
        <f t="shared" si="2"/>
        <v>0.97742759795570699</v>
      </c>
      <c r="O21" s="92">
        <f t="shared" si="2"/>
        <v>0</v>
      </c>
      <c r="P21" s="92">
        <f t="shared" si="2"/>
        <v>0</v>
      </c>
      <c r="Q21" s="92">
        <f t="shared" si="2"/>
        <v>1.235093696763203E-2</v>
      </c>
      <c r="R21" s="92">
        <f t="shared" si="2"/>
        <v>0</v>
      </c>
      <c r="S21" s="92">
        <f t="shared" si="2"/>
        <v>7.6660988074957418E-3</v>
      </c>
      <c r="T21" s="92">
        <f t="shared" si="2"/>
        <v>1</v>
      </c>
    </row>
    <row r="22" spans="1:21" s="90" customFormat="1" x14ac:dyDescent="0.25">
      <c r="A22" s="91" t="s">
        <v>90</v>
      </c>
      <c r="B22" s="91" t="s">
        <v>91</v>
      </c>
      <c r="C22" s="92">
        <f t="shared" si="2"/>
        <v>0</v>
      </c>
      <c r="D22" s="92">
        <f t="shared" si="2"/>
        <v>0</v>
      </c>
      <c r="E22" s="92">
        <f t="shared" si="2"/>
        <v>0</v>
      </c>
      <c r="F22" s="92">
        <f t="shared" si="2"/>
        <v>0</v>
      </c>
      <c r="G22" s="92">
        <f t="shared" si="2"/>
        <v>0</v>
      </c>
      <c r="H22" s="92">
        <f t="shared" si="2"/>
        <v>0</v>
      </c>
      <c r="I22" s="92">
        <f t="shared" si="2"/>
        <v>0</v>
      </c>
      <c r="J22" s="92">
        <f t="shared" si="2"/>
        <v>0</v>
      </c>
      <c r="K22" s="92">
        <f t="shared" si="2"/>
        <v>0</v>
      </c>
      <c r="L22" s="92">
        <f t="shared" si="2"/>
        <v>0</v>
      </c>
      <c r="M22" s="92">
        <f t="shared" si="2"/>
        <v>1</v>
      </c>
      <c r="N22" s="92">
        <f t="shared" si="2"/>
        <v>0</v>
      </c>
      <c r="O22" s="92">
        <f t="shared" si="2"/>
        <v>0</v>
      </c>
      <c r="P22" s="92">
        <f t="shared" si="2"/>
        <v>0</v>
      </c>
      <c r="Q22" s="92">
        <f t="shared" si="2"/>
        <v>0</v>
      </c>
      <c r="R22" s="92">
        <f t="shared" si="2"/>
        <v>0</v>
      </c>
      <c r="S22" s="92">
        <f t="shared" si="2"/>
        <v>0</v>
      </c>
      <c r="T22" s="92">
        <f t="shared" si="2"/>
        <v>1</v>
      </c>
    </row>
    <row r="23" spans="1:21" s="90" customFormat="1" x14ac:dyDescent="0.25">
      <c r="A23" s="94" t="s">
        <v>98</v>
      </c>
      <c r="B23" s="94" t="s">
        <v>222</v>
      </c>
      <c r="C23" s="95">
        <f t="shared" si="2"/>
        <v>0</v>
      </c>
      <c r="D23" s="95">
        <f t="shared" si="2"/>
        <v>0</v>
      </c>
      <c r="E23" s="95">
        <f t="shared" si="2"/>
        <v>0</v>
      </c>
      <c r="F23" s="95">
        <f t="shared" si="2"/>
        <v>0</v>
      </c>
      <c r="G23" s="95">
        <f t="shared" si="2"/>
        <v>0</v>
      </c>
      <c r="H23" s="95">
        <f t="shared" si="2"/>
        <v>0</v>
      </c>
      <c r="I23" s="95">
        <f t="shared" si="2"/>
        <v>0</v>
      </c>
      <c r="J23" s="95">
        <f t="shared" si="2"/>
        <v>0</v>
      </c>
      <c r="K23" s="95">
        <f t="shared" si="2"/>
        <v>0</v>
      </c>
      <c r="L23" s="95">
        <f t="shared" si="2"/>
        <v>0</v>
      </c>
      <c r="M23" s="95">
        <f t="shared" si="2"/>
        <v>1</v>
      </c>
      <c r="N23" s="95">
        <f t="shared" si="2"/>
        <v>0</v>
      </c>
      <c r="O23" s="95">
        <f t="shared" si="2"/>
        <v>0</v>
      </c>
      <c r="P23" s="95">
        <f t="shared" si="2"/>
        <v>0</v>
      </c>
      <c r="Q23" s="95">
        <f t="shared" si="2"/>
        <v>0</v>
      </c>
      <c r="R23" s="95">
        <f t="shared" si="2"/>
        <v>0</v>
      </c>
      <c r="S23" s="95">
        <f t="shared" si="2"/>
        <v>0</v>
      </c>
      <c r="T23" s="95">
        <f t="shared" si="2"/>
        <v>1</v>
      </c>
    </row>
    <row r="25" spans="1:21" ht="30" x14ac:dyDescent="0.25">
      <c r="C25" s="96" t="s">
        <v>203</v>
      </c>
      <c r="D25" s="96" t="s">
        <v>204</v>
      </c>
      <c r="E25" s="96" t="s">
        <v>205</v>
      </c>
      <c r="F25" s="96" t="s">
        <v>206</v>
      </c>
      <c r="G25" s="96" t="s">
        <v>207</v>
      </c>
      <c r="H25" s="96" t="s">
        <v>208</v>
      </c>
      <c r="I25" s="96" t="s">
        <v>209</v>
      </c>
      <c r="J25" s="96" t="s">
        <v>210</v>
      </c>
      <c r="K25" s="96" t="s">
        <v>211</v>
      </c>
      <c r="L25" s="96" t="s">
        <v>212</v>
      </c>
      <c r="M25" s="96" t="s">
        <v>213</v>
      </c>
      <c r="N25" s="96" t="s">
        <v>214</v>
      </c>
      <c r="O25" s="96" t="s">
        <v>215</v>
      </c>
      <c r="P25" s="96" t="s">
        <v>216</v>
      </c>
      <c r="Q25" s="96" t="s">
        <v>217</v>
      </c>
      <c r="R25" s="96" t="s">
        <v>218</v>
      </c>
      <c r="S25" s="96" t="s">
        <v>219</v>
      </c>
      <c r="T25" s="97" t="s">
        <v>187</v>
      </c>
    </row>
    <row r="26" spans="1:21" s="90" customFormat="1" x14ac:dyDescent="0.25">
      <c r="A26" s="88" t="s">
        <v>11</v>
      </c>
      <c r="B26" s="88" t="s">
        <v>12</v>
      </c>
      <c r="C26" s="98">
        <v>134</v>
      </c>
      <c r="D26" s="99">
        <v>6064</v>
      </c>
      <c r="E26" s="99">
        <v>815</v>
      </c>
      <c r="F26" s="99">
        <v>79</v>
      </c>
      <c r="G26" s="99">
        <v>844</v>
      </c>
      <c r="H26" s="99">
        <v>282</v>
      </c>
      <c r="I26" s="99">
        <v>107</v>
      </c>
      <c r="J26" s="99"/>
      <c r="K26" s="99"/>
      <c r="L26" s="99">
        <v>43</v>
      </c>
      <c r="M26" s="99"/>
      <c r="N26" s="99">
        <v>152</v>
      </c>
      <c r="O26" s="99">
        <v>134</v>
      </c>
      <c r="P26" s="99"/>
      <c r="Q26" s="99">
        <v>104</v>
      </c>
      <c r="R26" s="99">
        <v>11</v>
      </c>
      <c r="S26" s="99">
        <v>50</v>
      </c>
      <c r="T26" s="100">
        <f t="shared" ref="T26:T46" si="3">SUM(C26:S26)</f>
        <v>8819</v>
      </c>
    </row>
    <row r="27" spans="1:21" s="90" customFormat="1" x14ac:dyDescent="0.25">
      <c r="A27" s="91" t="s">
        <v>19</v>
      </c>
      <c r="B27" s="91" t="s">
        <v>223</v>
      </c>
      <c r="C27" s="101">
        <v>18.333333333333336</v>
      </c>
      <c r="D27" s="101">
        <v>2025.6666666666661</v>
      </c>
      <c r="E27" s="101">
        <v>72.999999999999986</v>
      </c>
      <c r="F27" s="101"/>
      <c r="G27" s="101">
        <v>115.66666666666667</v>
      </c>
      <c r="H27" s="101"/>
      <c r="I27" s="101">
        <v>45</v>
      </c>
      <c r="J27" s="101">
        <v>1</v>
      </c>
      <c r="K27" s="101">
        <v>18.666666666666668</v>
      </c>
      <c r="L27" s="101"/>
      <c r="M27" s="101"/>
      <c r="N27" s="101">
        <v>418.66666666666669</v>
      </c>
      <c r="O27" s="101">
        <v>0.66666666666666663</v>
      </c>
      <c r="P27" s="101">
        <v>59.333333333333329</v>
      </c>
      <c r="Q27" s="101">
        <v>1</v>
      </c>
      <c r="R27" s="102"/>
      <c r="S27" s="101">
        <v>268.66666666666663</v>
      </c>
      <c r="T27" s="103">
        <f t="shared" si="3"/>
        <v>3045.6666666666652</v>
      </c>
    </row>
    <row r="28" spans="1:21" s="90" customFormat="1" x14ac:dyDescent="0.25">
      <c r="A28" s="91" t="s">
        <v>22</v>
      </c>
      <c r="B28" s="91" t="s">
        <v>224</v>
      </c>
      <c r="C28" s="102"/>
      <c r="D28" s="101"/>
      <c r="E28" s="102"/>
      <c r="F28" s="101"/>
      <c r="G28" s="102"/>
      <c r="H28" s="101"/>
      <c r="I28" s="101"/>
      <c r="J28" s="102"/>
      <c r="K28" s="101"/>
      <c r="L28" s="101">
        <v>34.666666666666664</v>
      </c>
      <c r="M28" s="101"/>
      <c r="N28" s="101">
        <v>97.333333333333329</v>
      </c>
      <c r="O28" s="101"/>
      <c r="P28" s="101"/>
      <c r="Q28" s="101"/>
      <c r="R28" s="102"/>
      <c r="S28" s="101"/>
      <c r="T28" s="103">
        <f t="shared" si="3"/>
        <v>132</v>
      </c>
    </row>
    <row r="29" spans="1:21" s="90" customFormat="1" x14ac:dyDescent="0.25">
      <c r="A29" s="91" t="s">
        <v>24</v>
      </c>
      <c r="B29" s="91" t="s">
        <v>225</v>
      </c>
      <c r="C29" s="101"/>
      <c r="D29" s="101">
        <v>10.666666666666668</v>
      </c>
      <c r="E29" s="101">
        <v>2.6666666666666665</v>
      </c>
      <c r="F29" s="101">
        <v>0.66666666666666663</v>
      </c>
      <c r="G29" s="101">
        <v>962.33333333333348</v>
      </c>
      <c r="H29" s="101">
        <v>1</v>
      </c>
      <c r="I29" s="101">
        <v>0.33333333333333331</v>
      </c>
      <c r="J29" s="101">
        <v>4.666666666666667</v>
      </c>
      <c r="K29" s="101">
        <v>0.33333333333333331</v>
      </c>
      <c r="L29" s="101">
        <v>0.66666666666666663</v>
      </c>
      <c r="M29" s="101"/>
      <c r="N29" s="101">
        <v>11.000000000000002</v>
      </c>
      <c r="O29" s="101">
        <v>62.333333333333336</v>
      </c>
      <c r="P29" s="101"/>
      <c r="Q29" s="101">
        <v>9.6666666666666661</v>
      </c>
      <c r="R29" s="102">
        <v>0.66666666666666663</v>
      </c>
      <c r="S29" s="101">
        <v>13.666666666666668</v>
      </c>
      <c r="T29" s="103">
        <f t="shared" si="3"/>
        <v>1080.666666666667</v>
      </c>
    </row>
    <row r="30" spans="1:21" s="90" customFormat="1" x14ac:dyDescent="0.25">
      <c r="A30" s="91" t="s">
        <v>28</v>
      </c>
      <c r="B30" s="91" t="s">
        <v>226</v>
      </c>
      <c r="C30" s="101"/>
      <c r="D30" s="101">
        <v>5.333333333333333</v>
      </c>
      <c r="E30" s="101"/>
      <c r="F30" s="101"/>
      <c r="G30" s="101">
        <v>0.33333333333333331</v>
      </c>
      <c r="H30" s="101">
        <v>479.33333333333331</v>
      </c>
      <c r="I30" s="102"/>
      <c r="J30" s="101">
        <v>0.33333333333333331</v>
      </c>
      <c r="K30" s="101">
        <v>1.3333333333333333</v>
      </c>
      <c r="L30" s="102"/>
      <c r="M30" s="102"/>
      <c r="N30" s="102"/>
      <c r="O30" s="102"/>
      <c r="P30" s="102"/>
      <c r="Q30" s="101"/>
      <c r="R30" s="102"/>
      <c r="S30" s="102">
        <v>1.3333333333333333</v>
      </c>
      <c r="T30" s="103">
        <f t="shared" si="3"/>
        <v>487.99999999999994</v>
      </c>
    </row>
    <row r="31" spans="1:21" s="90" customFormat="1" x14ac:dyDescent="0.25">
      <c r="A31" s="91" t="s">
        <v>32</v>
      </c>
      <c r="B31" s="91" t="s">
        <v>227</v>
      </c>
      <c r="C31" s="102"/>
      <c r="D31" s="102">
        <v>2</v>
      </c>
      <c r="E31" s="102"/>
      <c r="F31" s="102">
        <v>599</v>
      </c>
      <c r="G31" s="102"/>
      <c r="H31" s="102"/>
      <c r="I31" s="102"/>
      <c r="J31" s="102"/>
      <c r="K31" s="102"/>
      <c r="L31" s="102"/>
      <c r="M31" s="102"/>
      <c r="N31" s="102"/>
      <c r="O31" s="102"/>
      <c r="P31" s="102"/>
      <c r="Q31" s="102"/>
      <c r="R31" s="102"/>
      <c r="S31" s="102"/>
      <c r="T31" s="103">
        <f>SUM(C31:S31)</f>
        <v>601</v>
      </c>
    </row>
    <row r="32" spans="1:21" s="90" customFormat="1" x14ac:dyDescent="0.25">
      <c r="A32" s="91" t="s">
        <v>38</v>
      </c>
      <c r="B32" s="91" t="s">
        <v>220</v>
      </c>
      <c r="C32" s="101"/>
      <c r="D32" s="101"/>
      <c r="E32" s="101"/>
      <c r="F32" s="101"/>
      <c r="G32" s="101"/>
      <c r="H32" s="101"/>
      <c r="I32" s="102">
        <v>1.6666666666666667</v>
      </c>
      <c r="J32" s="102"/>
      <c r="K32" s="101"/>
      <c r="L32" s="101"/>
      <c r="M32" s="102"/>
      <c r="N32" s="101"/>
      <c r="O32" s="102"/>
      <c r="P32" s="102"/>
      <c r="Q32" s="101"/>
      <c r="R32" s="102"/>
      <c r="S32" s="102"/>
      <c r="T32" s="103">
        <f t="shared" si="3"/>
        <v>1.6666666666666667</v>
      </c>
    </row>
    <row r="33" spans="1:20" s="90" customFormat="1" x14ac:dyDescent="0.25">
      <c r="A33" s="91" t="s">
        <v>39</v>
      </c>
      <c r="B33" s="91" t="s">
        <v>40</v>
      </c>
      <c r="C33" s="101"/>
      <c r="D33" s="101"/>
      <c r="E33" s="102"/>
      <c r="F33" s="101"/>
      <c r="G33" s="102"/>
      <c r="H33" s="101"/>
      <c r="I33" s="101"/>
      <c r="J33" s="102"/>
      <c r="K33" s="101">
        <v>0.33333333333333331</v>
      </c>
      <c r="L33" s="101">
        <v>241.99999999999997</v>
      </c>
      <c r="M33" s="102"/>
      <c r="N33" s="101">
        <v>0.33333333333333331</v>
      </c>
      <c r="O33" s="101"/>
      <c r="P33" s="101"/>
      <c r="Q33" s="101">
        <v>1.3333333333333333</v>
      </c>
      <c r="R33" s="102"/>
      <c r="S33" s="102">
        <v>0.33333333333333331</v>
      </c>
      <c r="T33" s="103">
        <f t="shared" si="3"/>
        <v>244.33333333333334</v>
      </c>
    </row>
    <row r="34" spans="1:20" s="90" customFormat="1" x14ac:dyDescent="0.25">
      <c r="A34" s="91" t="s">
        <v>44</v>
      </c>
      <c r="B34" s="91" t="s">
        <v>228</v>
      </c>
      <c r="C34" s="102"/>
      <c r="D34" s="101"/>
      <c r="E34" s="102"/>
      <c r="F34" s="102"/>
      <c r="G34" s="101"/>
      <c r="H34" s="101"/>
      <c r="I34" s="102"/>
      <c r="J34" s="102"/>
      <c r="K34" s="102"/>
      <c r="L34" s="102"/>
      <c r="M34" s="102"/>
      <c r="N34" s="101">
        <v>4</v>
      </c>
      <c r="O34" s="101"/>
      <c r="P34" s="101"/>
      <c r="Q34" s="101">
        <v>313.00000000000006</v>
      </c>
      <c r="R34" s="102"/>
      <c r="S34" s="102">
        <v>0.66666666666666663</v>
      </c>
      <c r="T34" s="103">
        <f t="shared" si="3"/>
        <v>317.66666666666674</v>
      </c>
    </row>
    <row r="35" spans="1:20" s="90" customFormat="1" x14ac:dyDescent="0.25">
      <c r="A35" s="91" t="s">
        <v>48</v>
      </c>
      <c r="B35" s="91" t="s">
        <v>49</v>
      </c>
      <c r="C35" s="101">
        <v>1</v>
      </c>
      <c r="D35" s="101">
        <v>4.666666666666667</v>
      </c>
      <c r="E35" s="101"/>
      <c r="F35" s="101"/>
      <c r="G35" s="102">
        <v>1.6666666666666665</v>
      </c>
      <c r="H35" s="102"/>
      <c r="I35" s="101"/>
      <c r="J35" s="101">
        <v>1</v>
      </c>
      <c r="K35" s="101">
        <v>0.33333333333333331</v>
      </c>
      <c r="L35" s="102">
        <v>6.333333333333333</v>
      </c>
      <c r="M35" s="102"/>
      <c r="N35" s="101">
        <v>47.666666666666664</v>
      </c>
      <c r="O35" s="102">
        <v>0.33333333333333331</v>
      </c>
      <c r="P35" s="102"/>
      <c r="Q35" s="101">
        <v>151.66666666666666</v>
      </c>
      <c r="R35" s="102"/>
      <c r="S35" s="102">
        <v>4.666666666666667</v>
      </c>
      <c r="T35" s="103">
        <f t="shared" si="3"/>
        <v>219.33333333333331</v>
      </c>
    </row>
    <row r="36" spans="1:20" s="90" customFormat="1" x14ac:dyDescent="0.25">
      <c r="A36" s="91" t="s">
        <v>52</v>
      </c>
      <c r="B36" s="91" t="s">
        <v>229</v>
      </c>
      <c r="C36" s="102">
        <v>355</v>
      </c>
      <c r="D36" s="102">
        <v>0.33333333333333331</v>
      </c>
      <c r="E36" s="102">
        <v>0.66666666666666663</v>
      </c>
      <c r="F36" s="102"/>
      <c r="G36" s="102">
        <v>1.3333333333333333</v>
      </c>
      <c r="H36" s="102">
        <v>1</v>
      </c>
      <c r="I36" s="102"/>
      <c r="J36" s="102"/>
      <c r="K36" s="102">
        <v>2</v>
      </c>
      <c r="L36" s="102"/>
      <c r="M36" s="101"/>
      <c r="N36" s="101"/>
      <c r="O36" s="102"/>
      <c r="P36" s="102"/>
      <c r="Q36" s="101"/>
      <c r="R36" s="102"/>
      <c r="S36" s="102">
        <v>6.666666666666667</v>
      </c>
      <c r="T36" s="103">
        <f>SUM(C36:S36)</f>
        <v>367</v>
      </c>
    </row>
    <row r="37" spans="1:20" s="90" customFormat="1" x14ac:dyDescent="0.25">
      <c r="A37" s="91" t="s">
        <v>34</v>
      </c>
      <c r="B37" s="91" t="s">
        <v>230</v>
      </c>
      <c r="C37" s="102"/>
      <c r="D37" s="101"/>
      <c r="E37" s="101"/>
      <c r="F37" s="102"/>
      <c r="G37" s="102">
        <v>40</v>
      </c>
      <c r="H37" s="102"/>
      <c r="I37" s="102"/>
      <c r="J37" s="101"/>
      <c r="K37" s="101"/>
      <c r="L37" s="102"/>
      <c r="M37" s="102"/>
      <c r="N37" s="102"/>
      <c r="O37" s="102"/>
      <c r="P37" s="102"/>
      <c r="Q37" s="101"/>
      <c r="R37" s="102"/>
      <c r="S37" s="102"/>
      <c r="T37" s="103">
        <f>SUM(C37:S37)</f>
        <v>40</v>
      </c>
    </row>
    <row r="38" spans="1:20" s="90" customFormat="1" x14ac:dyDescent="0.25">
      <c r="A38" s="91" t="s">
        <v>65</v>
      </c>
      <c r="B38" s="91" t="s">
        <v>66</v>
      </c>
      <c r="C38" s="101">
        <v>6.3333333333333339</v>
      </c>
      <c r="D38" s="101">
        <v>24.333333333333336</v>
      </c>
      <c r="E38" s="101"/>
      <c r="F38" s="101"/>
      <c r="G38" s="101"/>
      <c r="H38" s="101">
        <v>13.333333333333334</v>
      </c>
      <c r="I38" s="101">
        <v>2.6666666666666665</v>
      </c>
      <c r="J38" s="101"/>
      <c r="K38" s="101">
        <v>342</v>
      </c>
      <c r="L38" s="101">
        <v>2.6666666666666665</v>
      </c>
      <c r="M38" s="102"/>
      <c r="N38" s="101">
        <v>0.66666666666666663</v>
      </c>
      <c r="O38" s="102"/>
      <c r="P38" s="101"/>
      <c r="Q38" s="101">
        <v>7.333333333333333</v>
      </c>
      <c r="R38" s="102"/>
      <c r="S38" s="101">
        <v>0.33333333333333331</v>
      </c>
      <c r="T38" s="103">
        <f t="shared" si="3"/>
        <v>399.66666666666669</v>
      </c>
    </row>
    <row r="39" spans="1:20" s="90" customFormat="1" x14ac:dyDescent="0.25">
      <c r="A39" s="91" t="s">
        <v>68</v>
      </c>
      <c r="B39" s="91" t="s">
        <v>69</v>
      </c>
      <c r="C39" s="102"/>
      <c r="D39" s="101">
        <v>1.3333333333333333</v>
      </c>
      <c r="E39" s="102">
        <v>230</v>
      </c>
      <c r="F39" s="101"/>
      <c r="G39" s="102"/>
      <c r="H39" s="102">
        <v>1</v>
      </c>
      <c r="I39" s="102"/>
      <c r="J39" s="102">
        <v>0.33333333333333331</v>
      </c>
      <c r="K39" s="101"/>
      <c r="L39" s="102"/>
      <c r="M39" s="102"/>
      <c r="N39" s="102"/>
      <c r="O39" s="102"/>
      <c r="P39" s="102"/>
      <c r="Q39" s="102"/>
      <c r="R39" s="102"/>
      <c r="S39" s="102">
        <v>2.6666666666666665</v>
      </c>
      <c r="T39" s="103">
        <f t="shared" si="3"/>
        <v>235.33333333333334</v>
      </c>
    </row>
    <row r="40" spans="1:20" s="90" customFormat="1" x14ac:dyDescent="0.25">
      <c r="A40" s="91" t="s">
        <v>55</v>
      </c>
      <c r="B40" s="91" t="s">
        <v>231</v>
      </c>
      <c r="C40" s="102"/>
      <c r="D40" s="102">
        <v>1.6666666666666665</v>
      </c>
      <c r="E40" s="102">
        <v>3.6666666666666665</v>
      </c>
      <c r="F40" s="102"/>
      <c r="G40" s="101">
        <v>1.3333333333333333</v>
      </c>
      <c r="H40" s="102">
        <v>0.66666666666666663</v>
      </c>
      <c r="I40" s="102">
        <v>1</v>
      </c>
      <c r="J40" s="102">
        <v>532.33333333333326</v>
      </c>
      <c r="K40" s="102">
        <v>2</v>
      </c>
      <c r="L40" s="102"/>
      <c r="M40" s="102"/>
      <c r="N40" s="101"/>
      <c r="O40" s="102"/>
      <c r="P40" s="102"/>
      <c r="Q40" s="102"/>
      <c r="R40" s="102"/>
      <c r="S40" s="102"/>
      <c r="T40" s="103">
        <f t="shared" si="3"/>
        <v>542.66666666666663</v>
      </c>
    </row>
    <row r="41" spans="1:20" s="90" customFormat="1" x14ac:dyDescent="0.25">
      <c r="A41" s="91" t="s">
        <v>74</v>
      </c>
      <c r="B41" s="91" t="s">
        <v>232</v>
      </c>
      <c r="C41" s="102"/>
      <c r="D41" s="102"/>
      <c r="E41" s="102"/>
      <c r="F41" s="102"/>
      <c r="G41" s="102"/>
      <c r="H41" s="102"/>
      <c r="I41" s="102"/>
      <c r="J41" s="102">
        <v>67.333333333333329</v>
      </c>
      <c r="K41" s="102"/>
      <c r="L41" s="102"/>
      <c r="M41" s="102"/>
      <c r="N41" s="102"/>
      <c r="O41" s="102"/>
      <c r="P41" s="102"/>
      <c r="Q41" s="102"/>
      <c r="R41" s="102"/>
      <c r="S41" s="102"/>
      <c r="T41" s="103">
        <f>SUM(C41:S41)</f>
        <v>67.333333333333329</v>
      </c>
    </row>
    <row r="42" spans="1:20" s="90" customFormat="1" x14ac:dyDescent="0.25">
      <c r="A42" s="91" t="s">
        <v>79</v>
      </c>
      <c r="B42" s="91" t="s">
        <v>233</v>
      </c>
      <c r="C42" s="101"/>
      <c r="D42" s="101"/>
      <c r="E42" s="101"/>
      <c r="F42" s="101"/>
      <c r="G42" s="101"/>
      <c r="H42" s="101"/>
      <c r="I42" s="101"/>
      <c r="J42" s="101"/>
      <c r="K42" s="101"/>
      <c r="L42" s="101"/>
      <c r="M42" s="102"/>
      <c r="N42" s="101"/>
      <c r="O42" s="102">
        <v>72.666666666666671</v>
      </c>
      <c r="P42" s="101"/>
      <c r="Q42" s="101">
        <v>0.66666666666666663</v>
      </c>
      <c r="R42" s="102"/>
      <c r="S42" s="101"/>
      <c r="T42" s="103">
        <f t="shared" si="3"/>
        <v>73.333333333333343</v>
      </c>
    </row>
    <row r="43" spans="1:20" s="90" customFormat="1" x14ac:dyDescent="0.25">
      <c r="A43" s="91" t="s">
        <v>84</v>
      </c>
      <c r="B43" s="91" t="s">
        <v>234</v>
      </c>
      <c r="C43" s="101"/>
      <c r="D43" s="101"/>
      <c r="E43" s="101"/>
      <c r="F43" s="101"/>
      <c r="G43" s="102"/>
      <c r="H43" s="101"/>
      <c r="I43" s="101"/>
      <c r="J43" s="101"/>
      <c r="K43" s="101"/>
      <c r="L43" s="101"/>
      <c r="M43" s="102"/>
      <c r="N43" s="101"/>
      <c r="O43" s="101"/>
      <c r="P43" s="102">
        <v>364.66666666666669</v>
      </c>
      <c r="Q43" s="102"/>
      <c r="R43" s="102"/>
      <c r="S43" s="101"/>
      <c r="T43" s="103">
        <f t="shared" si="3"/>
        <v>364.66666666666669</v>
      </c>
    </row>
    <row r="44" spans="1:20" s="90" customFormat="1" x14ac:dyDescent="0.25">
      <c r="A44" s="91" t="s">
        <v>87</v>
      </c>
      <c r="B44" s="91" t="s">
        <v>235</v>
      </c>
      <c r="C44" s="102"/>
      <c r="D44" s="101"/>
      <c r="E44" s="102"/>
      <c r="F44" s="101"/>
      <c r="G44" s="102">
        <v>2</v>
      </c>
      <c r="H44" s="102"/>
      <c r="I44" s="102"/>
      <c r="J44" s="102"/>
      <c r="K44" s="101"/>
      <c r="L44" s="102"/>
      <c r="M44" s="102"/>
      <c r="N44" s="102">
        <v>765</v>
      </c>
      <c r="O44" s="102"/>
      <c r="P44" s="102"/>
      <c r="Q44" s="102">
        <v>9.6666666666666679</v>
      </c>
      <c r="R44" s="102"/>
      <c r="S44" s="102">
        <v>6</v>
      </c>
      <c r="T44" s="103">
        <f t="shared" si="3"/>
        <v>782.66666666666663</v>
      </c>
    </row>
    <row r="45" spans="1:20" s="90" customFormat="1" x14ac:dyDescent="0.25">
      <c r="A45" s="91" t="s">
        <v>90</v>
      </c>
      <c r="B45" s="91" t="s">
        <v>236</v>
      </c>
      <c r="C45" s="102"/>
      <c r="D45" s="102"/>
      <c r="E45" s="102"/>
      <c r="F45" s="102"/>
      <c r="G45" s="101"/>
      <c r="H45" s="102"/>
      <c r="I45" s="102"/>
      <c r="J45" s="102"/>
      <c r="K45" s="102"/>
      <c r="L45" s="102"/>
      <c r="M45" s="102">
        <v>243</v>
      </c>
      <c r="N45" s="101"/>
      <c r="O45" s="102"/>
      <c r="P45" s="102"/>
      <c r="Q45" s="102"/>
      <c r="R45" s="102"/>
      <c r="S45" s="102"/>
      <c r="T45" s="103">
        <f t="shared" si="3"/>
        <v>243</v>
      </c>
    </row>
    <row r="46" spans="1:20" s="90" customFormat="1" x14ac:dyDescent="0.25">
      <c r="A46" s="94" t="s">
        <v>98</v>
      </c>
      <c r="B46" s="94" t="s">
        <v>237</v>
      </c>
      <c r="C46" s="104"/>
      <c r="D46" s="105"/>
      <c r="E46" s="104"/>
      <c r="F46" s="104"/>
      <c r="G46" s="105"/>
      <c r="H46" s="104"/>
      <c r="I46" s="104"/>
      <c r="J46" s="104"/>
      <c r="K46" s="104"/>
      <c r="L46" s="104"/>
      <c r="M46" s="104">
        <v>76.333333333333329</v>
      </c>
      <c r="N46" s="105"/>
      <c r="O46" s="104"/>
      <c r="P46" s="104"/>
      <c r="Q46" s="104"/>
      <c r="R46" s="104"/>
      <c r="S46" s="104"/>
      <c r="T46" s="106">
        <f t="shared" si="3"/>
        <v>76.333333333333329</v>
      </c>
    </row>
    <row r="47" spans="1:20" x14ac:dyDescent="0.25">
      <c r="C47" s="107">
        <f t="shared" ref="C47:T47" si="4">SUM(C26:C46)</f>
        <v>514.66666666666674</v>
      </c>
      <c r="D47" s="108">
        <f t="shared" si="4"/>
        <v>8139.9999999999991</v>
      </c>
      <c r="E47" s="107">
        <f t="shared" si="4"/>
        <v>1125</v>
      </c>
      <c r="F47" s="107">
        <f t="shared" si="4"/>
        <v>678.66666666666663</v>
      </c>
      <c r="G47" s="108">
        <f t="shared" si="4"/>
        <v>1968.6666666666665</v>
      </c>
      <c r="H47" s="107">
        <f t="shared" si="4"/>
        <v>778.33333333333326</v>
      </c>
      <c r="I47" s="107">
        <f t="shared" si="4"/>
        <v>157.66666666666666</v>
      </c>
      <c r="J47" s="107">
        <f t="shared" si="4"/>
        <v>607</v>
      </c>
      <c r="K47" s="107">
        <f t="shared" si="4"/>
        <v>367</v>
      </c>
      <c r="L47" s="107">
        <f t="shared" si="4"/>
        <v>329.33333333333331</v>
      </c>
      <c r="M47" s="107">
        <f t="shared" si="4"/>
        <v>319.33333333333331</v>
      </c>
      <c r="N47" s="108">
        <f t="shared" si="4"/>
        <v>1496.6666666666667</v>
      </c>
      <c r="O47" s="107">
        <f t="shared" si="4"/>
        <v>270</v>
      </c>
      <c r="P47" s="107">
        <f t="shared" si="4"/>
        <v>424</v>
      </c>
      <c r="Q47" s="107">
        <f t="shared" si="4"/>
        <v>598.33333333333337</v>
      </c>
      <c r="R47" s="107">
        <f t="shared" si="4"/>
        <v>11.666666666666666</v>
      </c>
      <c r="S47" s="107">
        <f t="shared" si="4"/>
        <v>355</v>
      </c>
      <c r="T47" s="109">
        <f t="shared" si="4"/>
        <v>18141.333333333332</v>
      </c>
    </row>
    <row r="49" spans="1:22" ht="30" x14ac:dyDescent="0.25">
      <c r="A49" s="371" t="s">
        <v>238</v>
      </c>
      <c r="B49" s="372"/>
      <c r="C49" s="96" t="s">
        <v>203</v>
      </c>
      <c r="D49" s="96" t="s">
        <v>204</v>
      </c>
      <c r="E49" s="96" t="s">
        <v>205</v>
      </c>
      <c r="F49" s="96" t="s">
        <v>206</v>
      </c>
      <c r="G49" s="96" t="s">
        <v>207</v>
      </c>
      <c r="H49" s="96" t="s">
        <v>208</v>
      </c>
      <c r="I49" s="96" t="s">
        <v>209</v>
      </c>
      <c r="J49" s="96" t="s">
        <v>210</v>
      </c>
      <c r="K49" s="96" t="s">
        <v>211</v>
      </c>
      <c r="L49" s="96" t="s">
        <v>212</v>
      </c>
      <c r="M49" s="96" t="s">
        <v>213</v>
      </c>
      <c r="N49" s="96" t="s">
        <v>214</v>
      </c>
      <c r="O49" s="96" t="s">
        <v>215</v>
      </c>
      <c r="P49" s="96" t="s">
        <v>216</v>
      </c>
      <c r="Q49" s="96" t="s">
        <v>217</v>
      </c>
      <c r="R49" s="96" t="s">
        <v>218</v>
      </c>
      <c r="S49" s="96" t="s">
        <v>219</v>
      </c>
      <c r="T49" s="97" t="s">
        <v>187</v>
      </c>
    </row>
    <row r="50" spans="1:22" x14ac:dyDescent="0.25">
      <c r="A50" s="88" t="s">
        <v>11</v>
      </c>
      <c r="B50" s="88" t="s">
        <v>12</v>
      </c>
      <c r="C50" s="98" t="e">
        <f>+C26-#REF!</f>
        <v>#REF!</v>
      </c>
      <c r="D50" s="99" t="e">
        <f>+D26-#REF!</f>
        <v>#REF!</v>
      </c>
      <c r="E50" s="99" t="e">
        <f>+E26-#REF!</f>
        <v>#REF!</v>
      </c>
      <c r="F50" s="99" t="e">
        <f>+F26-#REF!</f>
        <v>#REF!</v>
      </c>
      <c r="G50" s="99" t="e">
        <f>+G26-#REF!</f>
        <v>#REF!</v>
      </c>
      <c r="H50" s="99" t="e">
        <f>+H26-#REF!</f>
        <v>#REF!</v>
      </c>
      <c r="I50" s="99" t="e">
        <f>+I26-#REF!</f>
        <v>#REF!</v>
      </c>
      <c r="J50" s="99" t="e">
        <f>+J26-#REF!</f>
        <v>#REF!</v>
      </c>
      <c r="K50" s="99" t="e">
        <f>+K26-#REF!</f>
        <v>#REF!</v>
      </c>
      <c r="L50" s="99" t="e">
        <f>+L26-#REF!</f>
        <v>#REF!</v>
      </c>
      <c r="M50" s="99" t="e">
        <f>+M26-#REF!</f>
        <v>#REF!</v>
      </c>
      <c r="N50" s="99" t="e">
        <f>+N26-#REF!</f>
        <v>#REF!</v>
      </c>
      <c r="O50" s="99" t="e">
        <f>+O26-#REF!</f>
        <v>#REF!</v>
      </c>
      <c r="P50" s="99" t="e">
        <f>+P26-#REF!</f>
        <v>#REF!</v>
      </c>
      <c r="Q50" s="99" t="e">
        <f>+Q26-#REF!</f>
        <v>#REF!</v>
      </c>
      <c r="R50" s="99" t="e">
        <f>+R26-#REF!</f>
        <v>#REF!</v>
      </c>
      <c r="S50" s="99" t="e">
        <f>+S26-#REF!</f>
        <v>#REF!</v>
      </c>
      <c r="T50" s="100" t="e">
        <f t="shared" ref="T50:T54" si="5">SUM(C50:S50)</f>
        <v>#REF!</v>
      </c>
    </row>
    <row r="51" spans="1:22" x14ac:dyDescent="0.25">
      <c r="A51" s="91" t="s">
        <v>19</v>
      </c>
      <c r="B51" s="91" t="s">
        <v>223</v>
      </c>
      <c r="C51" s="101" t="e">
        <f>+C27-#REF!</f>
        <v>#REF!</v>
      </c>
      <c r="D51" s="101" t="e">
        <f>+D27-#REF!</f>
        <v>#REF!</v>
      </c>
      <c r="E51" s="101" t="e">
        <f>+E27-#REF!</f>
        <v>#REF!</v>
      </c>
      <c r="F51" s="101" t="e">
        <f>+F27-#REF!</f>
        <v>#REF!</v>
      </c>
      <c r="G51" s="101" t="e">
        <f>+G27-#REF!</f>
        <v>#REF!</v>
      </c>
      <c r="H51" s="101" t="e">
        <f>+H27-#REF!</f>
        <v>#REF!</v>
      </c>
      <c r="I51" s="101" t="e">
        <f>+I27-#REF!</f>
        <v>#REF!</v>
      </c>
      <c r="J51" s="101" t="e">
        <f>+J27-#REF!</f>
        <v>#REF!</v>
      </c>
      <c r="K51" s="101" t="e">
        <f>+K27-#REF!</f>
        <v>#REF!</v>
      </c>
      <c r="L51" s="101" t="e">
        <f>+L27-#REF!</f>
        <v>#REF!</v>
      </c>
      <c r="M51" s="101" t="e">
        <f>+M27-#REF!</f>
        <v>#REF!</v>
      </c>
      <c r="N51" s="101" t="e">
        <f>+N27-#REF!</f>
        <v>#REF!</v>
      </c>
      <c r="O51" s="101" t="e">
        <f>+O27-#REF!</f>
        <v>#REF!</v>
      </c>
      <c r="P51" s="101" t="e">
        <f>+P27-#REF!</f>
        <v>#REF!</v>
      </c>
      <c r="Q51" s="101" t="e">
        <f>+Q27-#REF!</f>
        <v>#REF!</v>
      </c>
      <c r="R51" s="102" t="e">
        <f>+R27-#REF!</f>
        <v>#REF!</v>
      </c>
      <c r="S51" s="101" t="e">
        <f>+S27-#REF!</f>
        <v>#REF!</v>
      </c>
      <c r="T51" s="103" t="e">
        <f t="shared" si="5"/>
        <v>#REF!</v>
      </c>
    </row>
    <row r="52" spans="1:22" x14ac:dyDescent="0.25">
      <c r="A52" s="91" t="s">
        <v>22</v>
      </c>
      <c r="B52" s="91" t="s">
        <v>224</v>
      </c>
      <c r="C52" s="102" t="e">
        <f>+C28-#REF!</f>
        <v>#REF!</v>
      </c>
      <c r="D52" s="101" t="e">
        <f>+D28-#REF!</f>
        <v>#REF!</v>
      </c>
      <c r="E52" s="102" t="e">
        <f>+E28-#REF!</f>
        <v>#REF!</v>
      </c>
      <c r="F52" s="101" t="e">
        <f>+F28-#REF!</f>
        <v>#REF!</v>
      </c>
      <c r="G52" s="102" t="e">
        <f>+G28-#REF!</f>
        <v>#REF!</v>
      </c>
      <c r="H52" s="101" t="e">
        <f>+H28-#REF!</f>
        <v>#REF!</v>
      </c>
      <c r="I52" s="101" t="e">
        <f>+I28-#REF!</f>
        <v>#REF!</v>
      </c>
      <c r="J52" s="102" t="e">
        <f>+J28-#REF!</f>
        <v>#REF!</v>
      </c>
      <c r="K52" s="101" t="e">
        <f>+K28-#REF!</f>
        <v>#REF!</v>
      </c>
      <c r="L52" s="101" t="e">
        <f>+L28-#REF!</f>
        <v>#REF!</v>
      </c>
      <c r="M52" s="101" t="e">
        <f>+M28-#REF!</f>
        <v>#REF!</v>
      </c>
      <c r="N52" s="101" t="e">
        <f>+N28-#REF!</f>
        <v>#REF!</v>
      </c>
      <c r="O52" s="101" t="e">
        <f>+O28-#REF!</f>
        <v>#REF!</v>
      </c>
      <c r="P52" s="101" t="e">
        <f>+P28-#REF!</f>
        <v>#REF!</v>
      </c>
      <c r="Q52" s="101" t="e">
        <f>+Q28-#REF!</f>
        <v>#REF!</v>
      </c>
      <c r="R52" s="102" t="e">
        <f>+R28-#REF!</f>
        <v>#REF!</v>
      </c>
      <c r="S52" s="101" t="e">
        <f>+S28-#REF!</f>
        <v>#REF!</v>
      </c>
      <c r="T52" s="103" t="e">
        <f t="shared" si="5"/>
        <v>#REF!</v>
      </c>
    </row>
    <row r="53" spans="1:22" x14ac:dyDescent="0.25">
      <c r="A53" s="91" t="s">
        <v>24</v>
      </c>
      <c r="B53" s="91" t="s">
        <v>225</v>
      </c>
      <c r="C53" s="101" t="e">
        <f>+C29-#REF!</f>
        <v>#REF!</v>
      </c>
      <c r="D53" s="101" t="e">
        <f>+D29-#REF!</f>
        <v>#REF!</v>
      </c>
      <c r="E53" s="101" t="e">
        <f>+E29-#REF!</f>
        <v>#REF!</v>
      </c>
      <c r="F53" s="101" t="e">
        <f>+F29-#REF!</f>
        <v>#REF!</v>
      </c>
      <c r="G53" s="101" t="e">
        <f>+G29-#REF!</f>
        <v>#REF!</v>
      </c>
      <c r="H53" s="101" t="e">
        <f>+H29-#REF!</f>
        <v>#REF!</v>
      </c>
      <c r="I53" s="101" t="e">
        <f>+I29-#REF!</f>
        <v>#REF!</v>
      </c>
      <c r="J53" s="101" t="e">
        <f>+J29-#REF!</f>
        <v>#REF!</v>
      </c>
      <c r="K53" s="101" t="e">
        <f>+K29-#REF!</f>
        <v>#REF!</v>
      </c>
      <c r="L53" s="101" t="e">
        <f>+L29-#REF!</f>
        <v>#REF!</v>
      </c>
      <c r="M53" s="101" t="e">
        <f>+M29-#REF!</f>
        <v>#REF!</v>
      </c>
      <c r="N53" s="101" t="e">
        <f>+N29-#REF!</f>
        <v>#REF!</v>
      </c>
      <c r="O53" s="101" t="e">
        <f>+O29-#REF!</f>
        <v>#REF!</v>
      </c>
      <c r="P53" s="101" t="e">
        <f>+P29-#REF!</f>
        <v>#REF!</v>
      </c>
      <c r="Q53" s="101" t="e">
        <f>+Q29-#REF!</f>
        <v>#REF!</v>
      </c>
      <c r="R53" s="102" t="e">
        <f>+R29-#REF!</f>
        <v>#REF!</v>
      </c>
      <c r="S53" s="101" t="e">
        <f>+S29-#REF!</f>
        <v>#REF!</v>
      </c>
      <c r="T53" s="103" t="e">
        <f t="shared" si="5"/>
        <v>#REF!</v>
      </c>
    </row>
    <row r="54" spans="1:22" x14ac:dyDescent="0.25">
      <c r="A54" s="91" t="s">
        <v>28</v>
      </c>
      <c r="B54" s="91" t="s">
        <v>226</v>
      </c>
      <c r="C54" s="101" t="e">
        <f>+C30-#REF!</f>
        <v>#REF!</v>
      </c>
      <c r="D54" s="101" t="e">
        <f>+D30-#REF!</f>
        <v>#REF!</v>
      </c>
      <c r="E54" s="101" t="e">
        <f>+E30-#REF!</f>
        <v>#REF!</v>
      </c>
      <c r="F54" s="101" t="e">
        <f>+F30-#REF!</f>
        <v>#REF!</v>
      </c>
      <c r="G54" s="101" t="e">
        <f>+G30-#REF!</f>
        <v>#REF!</v>
      </c>
      <c r="H54" s="101" t="e">
        <f>+H30-#REF!</f>
        <v>#REF!</v>
      </c>
      <c r="I54" s="102" t="e">
        <f>+I30-#REF!</f>
        <v>#REF!</v>
      </c>
      <c r="J54" s="101" t="e">
        <f>+J30-#REF!</f>
        <v>#REF!</v>
      </c>
      <c r="K54" s="101" t="e">
        <f>+K30-#REF!</f>
        <v>#REF!</v>
      </c>
      <c r="L54" s="102" t="e">
        <f>+L30-#REF!</f>
        <v>#REF!</v>
      </c>
      <c r="M54" s="102" t="e">
        <f>+M30-#REF!</f>
        <v>#REF!</v>
      </c>
      <c r="N54" s="102" t="e">
        <f>+N30-#REF!</f>
        <v>#REF!</v>
      </c>
      <c r="O54" s="102" t="e">
        <f>+O30-#REF!</f>
        <v>#REF!</v>
      </c>
      <c r="P54" s="102" t="e">
        <f>+P30-#REF!</f>
        <v>#REF!</v>
      </c>
      <c r="Q54" s="101" t="e">
        <f>+Q30-#REF!</f>
        <v>#REF!</v>
      </c>
      <c r="R54" s="102" t="e">
        <f>+R30-#REF!</f>
        <v>#REF!</v>
      </c>
      <c r="S54" s="102" t="e">
        <f>+S30-#REF!</f>
        <v>#REF!</v>
      </c>
      <c r="T54" s="103" t="e">
        <f t="shared" si="5"/>
        <v>#REF!</v>
      </c>
    </row>
    <row r="55" spans="1:22" x14ac:dyDescent="0.25">
      <c r="A55" s="91" t="s">
        <v>32</v>
      </c>
      <c r="B55" s="91" t="s">
        <v>227</v>
      </c>
      <c r="C55" s="102" t="e">
        <f>+C31-#REF!</f>
        <v>#REF!</v>
      </c>
      <c r="D55" s="102" t="e">
        <f>+D31-#REF!</f>
        <v>#REF!</v>
      </c>
      <c r="E55" s="102" t="e">
        <f>+E31-#REF!</f>
        <v>#REF!</v>
      </c>
      <c r="F55" s="102" t="e">
        <f>+F31-#REF!</f>
        <v>#REF!</v>
      </c>
      <c r="G55" s="102" t="e">
        <f>+G31-#REF!</f>
        <v>#REF!</v>
      </c>
      <c r="H55" s="102" t="e">
        <f>+H31-#REF!</f>
        <v>#REF!</v>
      </c>
      <c r="I55" s="102" t="e">
        <f>+I31-#REF!</f>
        <v>#REF!</v>
      </c>
      <c r="J55" s="102" t="e">
        <f>+J31-#REF!</f>
        <v>#REF!</v>
      </c>
      <c r="K55" s="102" t="e">
        <f>+K31-#REF!</f>
        <v>#REF!</v>
      </c>
      <c r="L55" s="102" t="e">
        <f>+L31-#REF!</f>
        <v>#REF!</v>
      </c>
      <c r="M55" s="102" t="e">
        <f>+M31-#REF!</f>
        <v>#REF!</v>
      </c>
      <c r="N55" s="102" t="e">
        <f>+N31-#REF!</f>
        <v>#REF!</v>
      </c>
      <c r="O55" s="102" t="e">
        <f>+O31-#REF!</f>
        <v>#REF!</v>
      </c>
      <c r="P55" s="102" t="e">
        <f>+P31-#REF!</f>
        <v>#REF!</v>
      </c>
      <c r="Q55" s="102" t="e">
        <f>+Q31-#REF!</f>
        <v>#REF!</v>
      </c>
      <c r="R55" s="102" t="e">
        <f>+R31-#REF!</f>
        <v>#REF!</v>
      </c>
      <c r="S55" s="102" t="e">
        <f>+S31-#REF!</f>
        <v>#REF!</v>
      </c>
      <c r="T55" s="103" t="e">
        <f>SUM(C55:S55)</f>
        <v>#REF!</v>
      </c>
      <c r="V55">
        <f>9322+8819</f>
        <v>18141</v>
      </c>
    </row>
    <row r="56" spans="1:22" x14ac:dyDescent="0.25">
      <c r="A56" s="91" t="s">
        <v>38</v>
      </c>
      <c r="B56" s="91" t="s">
        <v>220</v>
      </c>
      <c r="C56" s="101" t="e">
        <f>+C32-#REF!</f>
        <v>#REF!</v>
      </c>
      <c r="D56" s="101" t="e">
        <f>+D32-#REF!</f>
        <v>#REF!</v>
      </c>
      <c r="E56" s="101" t="e">
        <f>+E32-#REF!</f>
        <v>#REF!</v>
      </c>
      <c r="F56" s="101" t="e">
        <f>+F32-#REF!</f>
        <v>#REF!</v>
      </c>
      <c r="G56" s="101" t="e">
        <f>+G32-#REF!</f>
        <v>#REF!</v>
      </c>
      <c r="H56" s="101" t="e">
        <f>+H32-#REF!</f>
        <v>#REF!</v>
      </c>
      <c r="I56" s="102" t="e">
        <f>+I32-#REF!</f>
        <v>#REF!</v>
      </c>
      <c r="J56" s="102" t="e">
        <f>+J32-#REF!</f>
        <v>#REF!</v>
      </c>
      <c r="K56" s="101" t="e">
        <f>+K32-#REF!</f>
        <v>#REF!</v>
      </c>
      <c r="L56" s="101" t="e">
        <f>+L32-#REF!</f>
        <v>#REF!</v>
      </c>
      <c r="M56" s="102" t="e">
        <f>+M32-#REF!</f>
        <v>#REF!</v>
      </c>
      <c r="N56" s="101" t="e">
        <f>+N32-#REF!</f>
        <v>#REF!</v>
      </c>
      <c r="O56" s="102" t="e">
        <f>+O32-#REF!</f>
        <v>#REF!</v>
      </c>
      <c r="P56" s="102" t="e">
        <f>+P32-#REF!</f>
        <v>#REF!</v>
      </c>
      <c r="Q56" s="101" t="e">
        <f>+Q32-#REF!</f>
        <v>#REF!</v>
      </c>
      <c r="R56" s="102" t="e">
        <f>+R32-#REF!</f>
        <v>#REF!</v>
      </c>
      <c r="S56" s="102" t="e">
        <f>+S32-#REF!</f>
        <v>#REF!</v>
      </c>
      <c r="T56" s="103" t="e">
        <f t="shared" ref="T56:T59" si="6">SUM(C56:S56)</f>
        <v>#REF!</v>
      </c>
    </row>
    <row r="57" spans="1:22" x14ac:dyDescent="0.25">
      <c r="A57" s="91" t="s">
        <v>39</v>
      </c>
      <c r="B57" s="91" t="s">
        <v>40</v>
      </c>
      <c r="C57" s="101" t="e">
        <f>+C33-#REF!</f>
        <v>#REF!</v>
      </c>
      <c r="D57" s="101" t="e">
        <f>+D33-#REF!</f>
        <v>#REF!</v>
      </c>
      <c r="E57" s="102" t="e">
        <f>+E33-#REF!</f>
        <v>#REF!</v>
      </c>
      <c r="F57" s="101" t="e">
        <f>+F33-#REF!</f>
        <v>#REF!</v>
      </c>
      <c r="G57" s="102" t="e">
        <f>+G33-#REF!</f>
        <v>#REF!</v>
      </c>
      <c r="H57" s="101" t="e">
        <f>+H33-#REF!</f>
        <v>#REF!</v>
      </c>
      <c r="I57" s="101" t="e">
        <f>+I33-#REF!</f>
        <v>#REF!</v>
      </c>
      <c r="J57" s="102" t="e">
        <f>+J33-#REF!</f>
        <v>#REF!</v>
      </c>
      <c r="K57" s="101" t="e">
        <f>+K33-#REF!</f>
        <v>#REF!</v>
      </c>
      <c r="L57" s="101" t="e">
        <f>+L33-#REF!</f>
        <v>#REF!</v>
      </c>
      <c r="M57" s="102" t="e">
        <f>+M33-#REF!</f>
        <v>#REF!</v>
      </c>
      <c r="N57" s="101" t="e">
        <f>+N33-#REF!</f>
        <v>#REF!</v>
      </c>
      <c r="O57" s="101" t="e">
        <f>+O33-#REF!</f>
        <v>#REF!</v>
      </c>
      <c r="P57" s="101" t="e">
        <f>+P33-#REF!</f>
        <v>#REF!</v>
      </c>
      <c r="Q57" s="101" t="e">
        <f>+Q33-#REF!</f>
        <v>#REF!</v>
      </c>
      <c r="R57" s="102" t="e">
        <f>+R33-#REF!</f>
        <v>#REF!</v>
      </c>
      <c r="S57" s="102" t="e">
        <f>+S33-#REF!</f>
        <v>#REF!</v>
      </c>
      <c r="T57" s="103" t="e">
        <f t="shared" si="6"/>
        <v>#REF!</v>
      </c>
      <c r="V57" s="110" t="s">
        <v>239</v>
      </c>
    </row>
    <row r="58" spans="1:22" x14ac:dyDescent="0.25">
      <c r="A58" s="91" t="s">
        <v>44</v>
      </c>
      <c r="B58" s="91" t="s">
        <v>228</v>
      </c>
      <c r="C58" s="102" t="e">
        <f>+C34-#REF!</f>
        <v>#REF!</v>
      </c>
      <c r="D58" s="101" t="e">
        <f>+D34-#REF!</f>
        <v>#REF!</v>
      </c>
      <c r="E58" s="102" t="e">
        <f>+E34-#REF!</f>
        <v>#REF!</v>
      </c>
      <c r="F58" s="102" t="e">
        <f>+F34-#REF!</f>
        <v>#REF!</v>
      </c>
      <c r="G58" s="101" t="e">
        <f>+G34-#REF!</f>
        <v>#REF!</v>
      </c>
      <c r="H58" s="101" t="e">
        <f>+H34-#REF!</f>
        <v>#REF!</v>
      </c>
      <c r="I58" s="102" t="e">
        <f>+I34-#REF!</f>
        <v>#REF!</v>
      </c>
      <c r="J58" s="102" t="e">
        <f>+J34-#REF!</f>
        <v>#REF!</v>
      </c>
      <c r="K58" s="102" t="e">
        <f>+K34-#REF!</f>
        <v>#REF!</v>
      </c>
      <c r="L58" s="102" t="e">
        <f>+L34-#REF!</f>
        <v>#REF!</v>
      </c>
      <c r="M58" s="102" t="e">
        <f>+M34-#REF!</f>
        <v>#REF!</v>
      </c>
      <c r="N58" s="101" t="e">
        <f>+N34-#REF!</f>
        <v>#REF!</v>
      </c>
      <c r="O58" s="101" t="e">
        <f>+O34-#REF!</f>
        <v>#REF!</v>
      </c>
      <c r="P58" s="101" t="e">
        <f>+P34-#REF!</f>
        <v>#REF!</v>
      </c>
      <c r="Q58" s="101" t="e">
        <f>+Q34-#REF!</f>
        <v>#REF!</v>
      </c>
      <c r="R58" s="102" t="e">
        <f>+R34-#REF!</f>
        <v>#REF!</v>
      </c>
      <c r="S58" s="102" t="e">
        <f>+S34-#REF!</f>
        <v>#REF!</v>
      </c>
      <c r="T58" s="103" t="e">
        <f t="shared" si="6"/>
        <v>#REF!</v>
      </c>
      <c r="V58" s="111">
        <v>3045.6666666666665</v>
      </c>
    </row>
    <row r="59" spans="1:22" x14ac:dyDescent="0.25">
      <c r="A59" s="91" t="s">
        <v>48</v>
      </c>
      <c r="B59" s="91" t="s">
        <v>49</v>
      </c>
      <c r="C59" s="101" t="e">
        <f>+C35-#REF!</f>
        <v>#REF!</v>
      </c>
      <c r="D59" s="101" t="e">
        <f>+D35-#REF!</f>
        <v>#REF!</v>
      </c>
      <c r="E59" s="101" t="e">
        <f>+E35-#REF!</f>
        <v>#REF!</v>
      </c>
      <c r="F59" s="101" t="e">
        <f>+F35-#REF!</f>
        <v>#REF!</v>
      </c>
      <c r="G59" s="102" t="e">
        <f>+G35-#REF!</f>
        <v>#REF!</v>
      </c>
      <c r="H59" s="102" t="e">
        <f>+H35-#REF!</f>
        <v>#REF!</v>
      </c>
      <c r="I59" s="101" t="e">
        <f>+I35-#REF!</f>
        <v>#REF!</v>
      </c>
      <c r="J59" s="101" t="e">
        <f>+J35-#REF!</f>
        <v>#REF!</v>
      </c>
      <c r="K59" s="101" t="e">
        <f>+K35-#REF!</f>
        <v>#REF!</v>
      </c>
      <c r="L59" s="102" t="e">
        <f>+L35-#REF!</f>
        <v>#REF!</v>
      </c>
      <c r="M59" s="102" t="e">
        <f>+M35-#REF!</f>
        <v>#REF!</v>
      </c>
      <c r="N59" s="101" t="e">
        <f>+N35-#REF!</f>
        <v>#REF!</v>
      </c>
      <c r="O59" s="102" t="e">
        <f>+O35-#REF!</f>
        <v>#REF!</v>
      </c>
      <c r="P59" s="102" t="e">
        <f>+P35-#REF!</f>
        <v>#REF!</v>
      </c>
      <c r="Q59" s="101" t="e">
        <f>+Q35-#REF!</f>
        <v>#REF!</v>
      </c>
      <c r="R59" s="102" t="e">
        <f>+R35-#REF!</f>
        <v>#REF!</v>
      </c>
      <c r="S59" s="102" t="e">
        <f>+S35-#REF!</f>
        <v>#REF!</v>
      </c>
      <c r="T59" s="103" t="e">
        <f t="shared" si="6"/>
        <v>#REF!</v>
      </c>
      <c r="V59" s="111">
        <v>131.99999999999997</v>
      </c>
    </row>
    <row r="60" spans="1:22" x14ac:dyDescent="0.25">
      <c r="A60" s="91" t="s">
        <v>52</v>
      </c>
      <c r="B60" s="91" t="s">
        <v>229</v>
      </c>
      <c r="C60" s="102" t="e">
        <f>+C36-#REF!</f>
        <v>#REF!</v>
      </c>
      <c r="D60" s="102" t="e">
        <f>+D36-#REF!</f>
        <v>#REF!</v>
      </c>
      <c r="E60" s="102" t="e">
        <f>+E36-#REF!</f>
        <v>#REF!</v>
      </c>
      <c r="F60" s="102" t="e">
        <f>+F36-#REF!</f>
        <v>#REF!</v>
      </c>
      <c r="G60" s="102" t="e">
        <f>+G36-#REF!</f>
        <v>#REF!</v>
      </c>
      <c r="H60" s="102" t="e">
        <f>+H36-#REF!</f>
        <v>#REF!</v>
      </c>
      <c r="I60" s="102" t="e">
        <f>+I36-#REF!</f>
        <v>#REF!</v>
      </c>
      <c r="J60" s="102" t="e">
        <f>+J36-#REF!</f>
        <v>#REF!</v>
      </c>
      <c r="K60" s="102" t="e">
        <f>+K36-#REF!</f>
        <v>#REF!</v>
      </c>
      <c r="L60" s="102" t="e">
        <f>+L36-#REF!</f>
        <v>#REF!</v>
      </c>
      <c r="M60" s="101" t="e">
        <f>+M36-#REF!</f>
        <v>#REF!</v>
      </c>
      <c r="N60" s="101" t="e">
        <f>+N36-#REF!</f>
        <v>#REF!</v>
      </c>
      <c r="O60" s="102" t="e">
        <f>+O36-#REF!</f>
        <v>#REF!</v>
      </c>
      <c r="P60" s="102" t="e">
        <f>+P36-#REF!</f>
        <v>#REF!</v>
      </c>
      <c r="Q60" s="101" t="e">
        <f>+Q36-#REF!</f>
        <v>#REF!</v>
      </c>
      <c r="R60" s="102" t="e">
        <f>+R36-#REF!</f>
        <v>#REF!</v>
      </c>
      <c r="S60" s="102" t="e">
        <f>+S36-#REF!</f>
        <v>#REF!</v>
      </c>
      <c r="T60" s="103" t="e">
        <f>SUM(C60:S60)</f>
        <v>#REF!</v>
      </c>
      <c r="V60" s="111">
        <v>1080.6666666666665</v>
      </c>
    </row>
    <row r="61" spans="1:22" x14ac:dyDescent="0.25">
      <c r="A61" s="91" t="s">
        <v>34</v>
      </c>
      <c r="B61" s="91" t="s">
        <v>230</v>
      </c>
      <c r="C61" s="102" t="e">
        <f>+C37-#REF!</f>
        <v>#REF!</v>
      </c>
      <c r="D61" s="101" t="e">
        <f>+D37-#REF!</f>
        <v>#REF!</v>
      </c>
      <c r="E61" s="101" t="e">
        <f>+E37-#REF!</f>
        <v>#REF!</v>
      </c>
      <c r="F61" s="102" t="e">
        <f>+F37-#REF!</f>
        <v>#REF!</v>
      </c>
      <c r="G61" s="102" t="e">
        <f>+G37-#REF!</f>
        <v>#REF!</v>
      </c>
      <c r="H61" s="102" t="e">
        <f>+H37-#REF!</f>
        <v>#REF!</v>
      </c>
      <c r="I61" s="102" t="e">
        <f>+I37-#REF!</f>
        <v>#REF!</v>
      </c>
      <c r="J61" s="101" t="e">
        <f>+J37-#REF!</f>
        <v>#REF!</v>
      </c>
      <c r="K61" s="101" t="e">
        <f>+K37-#REF!</f>
        <v>#REF!</v>
      </c>
      <c r="L61" s="102" t="e">
        <f>+L37-#REF!</f>
        <v>#REF!</v>
      </c>
      <c r="M61" s="102" t="e">
        <f>+M37-#REF!</f>
        <v>#REF!</v>
      </c>
      <c r="N61" s="102" t="e">
        <f>+N37-#REF!</f>
        <v>#REF!</v>
      </c>
      <c r="O61" s="102" t="e">
        <f>+O37-#REF!</f>
        <v>#REF!</v>
      </c>
      <c r="P61" s="102" t="e">
        <f>+P37-#REF!</f>
        <v>#REF!</v>
      </c>
      <c r="Q61" s="101" t="e">
        <f>+Q37-#REF!</f>
        <v>#REF!</v>
      </c>
      <c r="R61" s="102" t="e">
        <f>+R37-#REF!</f>
        <v>#REF!</v>
      </c>
      <c r="S61" s="102" t="e">
        <f>+S37-#REF!</f>
        <v>#REF!</v>
      </c>
      <c r="T61" s="103" t="e">
        <f>SUM(C61:S61)</f>
        <v>#REF!</v>
      </c>
      <c r="V61" s="111">
        <v>1.6666666666666667</v>
      </c>
    </row>
    <row r="62" spans="1:22" x14ac:dyDescent="0.25">
      <c r="A62" s="91" t="s">
        <v>65</v>
      </c>
      <c r="B62" s="91" t="s">
        <v>66</v>
      </c>
      <c r="C62" s="101" t="e">
        <f>+C38-#REF!</f>
        <v>#REF!</v>
      </c>
      <c r="D62" s="101" t="e">
        <f>+D38-#REF!</f>
        <v>#REF!</v>
      </c>
      <c r="E62" s="101" t="e">
        <f>+E38-#REF!</f>
        <v>#REF!</v>
      </c>
      <c r="F62" s="101" t="e">
        <f>+F38-#REF!</f>
        <v>#REF!</v>
      </c>
      <c r="G62" s="101" t="e">
        <f>+G38-#REF!</f>
        <v>#REF!</v>
      </c>
      <c r="H62" s="101" t="e">
        <f>+H38-#REF!</f>
        <v>#REF!</v>
      </c>
      <c r="I62" s="101" t="e">
        <f>+I38-#REF!</f>
        <v>#REF!</v>
      </c>
      <c r="J62" s="101" t="e">
        <f>+J38-#REF!</f>
        <v>#REF!</v>
      </c>
      <c r="K62" s="101" t="e">
        <f>+K38-#REF!</f>
        <v>#REF!</v>
      </c>
      <c r="L62" s="101" t="e">
        <f>+L38-#REF!</f>
        <v>#REF!</v>
      </c>
      <c r="M62" s="102" t="e">
        <f>+M38-#REF!</f>
        <v>#REF!</v>
      </c>
      <c r="N62" s="101" t="e">
        <f>+N38-#REF!</f>
        <v>#REF!</v>
      </c>
      <c r="O62" s="102" t="e">
        <f>+O38-#REF!</f>
        <v>#REF!</v>
      </c>
      <c r="P62" s="101" t="e">
        <f>+P38-#REF!</f>
        <v>#REF!</v>
      </c>
      <c r="Q62" s="101" t="e">
        <f>+Q38-#REF!</f>
        <v>#REF!</v>
      </c>
      <c r="R62" s="102" t="e">
        <f>+R38-#REF!</f>
        <v>#REF!</v>
      </c>
      <c r="S62" s="101" t="e">
        <f>+S38-#REF!</f>
        <v>#REF!</v>
      </c>
      <c r="T62" s="103" t="e">
        <f t="shared" ref="T62:T64" si="7">SUM(C62:S62)</f>
        <v>#REF!</v>
      </c>
      <c r="V62" s="111">
        <v>487.99999999999989</v>
      </c>
    </row>
    <row r="63" spans="1:22" x14ac:dyDescent="0.25">
      <c r="A63" s="91" t="s">
        <v>68</v>
      </c>
      <c r="B63" s="91" t="s">
        <v>69</v>
      </c>
      <c r="C63" s="102" t="e">
        <f>+C39-#REF!</f>
        <v>#REF!</v>
      </c>
      <c r="D63" s="101" t="e">
        <f>+D39-#REF!</f>
        <v>#REF!</v>
      </c>
      <c r="E63" s="102" t="e">
        <f>+E39-#REF!</f>
        <v>#REF!</v>
      </c>
      <c r="F63" s="101" t="e">
        <f>+F39-#REF!</f>
        <v>#REF!</v>
      </c>
      <c r="G63" s="102" t="e">
        <f>+G39-#REF!</f>
        <v>#REF!</v>
      </c>
      <c r="H63" s="102" t="e">
        <f>+H39-#REF!</f>
        <v>#REF!</v>
      </c>
      <c r="I63" s="102" t="e">
        <f>+I39-#REF!</f>
        <v>#REF!</v>
      </c>
      <c r="J63" s="102" t="e">
        <f>+J39-#REF!</f>
        <v>#REF!</v>
      </c>
      <c r="K63" s="101" t="e">
        <f>+K39-#REF!</f>
        <v>#REF!</v>
      </c>
      <c r="L63" s="102" t="e">
        <f>+L39-#REF!</f>
        <v>#REF!</v>
      </c>
      <c r="M63" s="102" t="e">
        <f>+M39-#REF!</f>
        <v>#REF!</v>
      </c>
      <c r="N63" s="102" t="e">
        <f>+N39-#REF!</f>
        <v>#REF!</v>
      </c>
      <c r="O63" s="102" t="e">
        <f>+O39-#REF!</f>
        <v>#REF!</v>
      </c>
      <c r="P63" s="102" t="e">
        <f>+P39-#REF!</f>
        <v>#REF!</v>
      </c>
      <c r="Q63" s="102" t="e">
        <f>+Q39-#REF!</f>
        <v>#REF!</v>
      </c>
      <c r="R63" s="102" t="e">
        <f>+R39-#REF!</f>
        <v>#REF!</v>
      </c>
      <c r="S63" s="102" t="e">
        <f>+S39-#REF!</f>
        <v>#REF!</v>
      </c>
      <c r="T63" s="103" t="e">
        <f t="shared" si="7"/>
        <v>#REF!</v>
      </c>
      <c r="V63" s="111">
        <v>600.99999999999989</v>
      </c>
    </row>
    <row r="64" spans="1:22" x14ac:dyDescent="0.25">
      <c r="A64" s="91" t="s">
        <v>55</v>
      </c>
      <c r="B64" s="91" t="s">
        <v>231</v>
      </c>
      <c r="C64" s="102" t="e">
        <f>+C40-#REF!</f>
        <v>#REF!</v>
      </c>
      <c r="D64" s="102" t="e">
        <f>+D40-#REF!</f>
        <v>#REF!</v>
      </c>
      <c r="E64" s="102" t="e">
        <f>+E40-#REF!</f>
        <v>#REF!</v>
      </c>
      <c r="F64" s="102" t="e">
        <f>+F40-#REF!</f>
        <v>#REF!</v>
      </c>
      <c r="G64" s="101" t="e">
        <f>+G40-#REF!</f>
        <v>#REF!</v>
      </c>
      <c r="H64" s="102" t="e">
        <f>+H40-#REF!</f>
        <v>#REF!</v>
      </c>
      <c r="I64" s="102" t="e">
        <f>+I40-#REF!</f>
        <v>#REF!</v>
      </c>
      <c r="J64" s="102" t="e">
        <f>+J40-#REF!</f>
        <v>#REF!</v>
      </c>
      <c r="K64" s="102" t="e">
        <f>+K40-#REF!</f>
        <v>#REF!</v>
      </c>
      <c r="L64" s="102" t="e">
        <f>+L40-#REF!</f>
        <v>#REF!</v>
      </c>
      <c r="M64" s="102" t="e">
        <f>+M40-#REF!</f>
        <v>#REF!</v>
      </c>
      <c r="N64" s="101" t="e">
        <f>+N40-#REF!</f>
        <v>#REF!</v>
      </c>
      <c r="O64" s="102" t="e">
        <f>+O40-#REF!</f>
        <v>#REF!</v>
      </c>
      <c r="P64" s="102" t="e">
        <f>+P40-#REF!</f>
        <v>#REF!</v>
      </c>
      <c r="Q64" s="102" t="e">
        <f>+Q40-#REF!</f>
        <v>#REF!</v>
      </c>
      <c r="R64" s="102" t="e">
        <f>+R40-#REF!</f>
        <v>#REF!</v>
      </c>
      <c r="S64" s="102" t="e">
        <f>+S40-#REF!</f>
        <v>#REF!</v>
      </c>
      <c r="T64" s="103" t="e">
        <f t="shared" si="7"/>
        <v>#REF!</v>
      </c>
      <c r="V64" s="111">
        <v>244.3333333333334</v>
      </c>
    </row>
    <row r="65" spans="1:22" x14ac:dyDescent="0.25">
      <c r="A65" s="91" t="s">
        <v>74</v>
      </c>
      <c r="B65" s="91" t="s">
        <v>232</v>
      </c>
      <c r="C65" s="102" t="e">
        <f>+C41-#REF!</f>
        <v>#REF!</v>
      </c>
      <c r="D65" s="102" t="e">
        <f>+D41-#REF!</f>
        <v>#REF!</v>
      </c>
      <c r="E65" s="102" t="e">
        <f>+E41-#REF!</f>
        <v>#REF!</v>
      </c>
      <c r="F65" s="102" t="e">
        <f>+F41-#REF!</f>
        <v>#REF!</v>
      </c>
      <c r="G65" s="102" t="e">
        <f>+G41-#REF!</f>
        <v>#REF!</v>
      </c>
      <c r="H65" s="102" t="e">
        <f>+H41-#REF!</f>
        <v>#REF!</v>
      </c>
      <c r="I65" s="102" t="e">
        <f>+I41-#REF!</f>
        <v>#REF!</v>
      </c>
      <c r="J65" s="102" t="e">
        <f>+J41-#REF!</f>
        <v>#REF!</v>
      </c>
      <c r="K65" s="102" t="e">
        <f>+K41-#REF!</f>
        <v>#REF!</v>
      </c>
      <c r="L65" s="102" t="e">
        <f>+L41-#REF!</f>
        <v>#REF!</v>
      </c>
      <c r="M65" s="102" t="e">
        <f>+M41-#REF!</f>
        <v>#REF!</v>
      </c>
      <c r="N65" s="102" t="e">
        <f>+N41-#REF!</f>
        <v>#REF!</v>
      </c>
      <c r="O65" s="102" t="e">
        <f>+O41-#REF!</f>
        <v>#REF!</v>
      </c>
      <c r="P65" s="102" t="e">
        <f>+P41-#REF!</f>
        <v>#REF!</v>
      </c>
      <c r="Q65" s="102" t="e">
        <f>+Q41-#REF!</f>
        <v>#REF!</v>
      </c>
      <c r="R65" s="102" t="e">
        <f>+R41-#REF!</f>
        <v>#REF!</v>
      </c>
      <c r="S65" s="102" t="e">
        <f>+S41-#REF!</f>
        <v>#REF!</v>
      </c>
      <c r="T65" s="103" t="e">
        <f>SUM(C65:S65)</f>
        <v>#REF!</v>
      </c>
      <c r="V65" s="111">
        <v>317.66666666666674</v>
      </c>
    </row>
    <row r="66" spans="1:22" x14ac:dyDescent="0.25">
      <c r="A66" s="91" t="s">
        <v>79</v>
      </c>
      <c r="B66" s="91" t="s">
        <v>233</v>
      </c>
      <c r="C66" s="101" t="e">
        <f>+C42-#REF!</f>
        <v>#REF!</v>
      </c>
      <c r="D66" s="101" t="e">
        <f>+D42-#REF!</f>
        <v>#REF!</v>
      </c>
      <c r="E66" s="101" t="e">
        <f>+E42-#REF!</f>
        <v>#REF!</v>
      </c>
      <c r="F66" s="101" t="e">
        <f>+F42-#REF!</f>
        <v>#REF!</v>
      </c>
      <c r="G66" s="101" t="e">
        <f>+G42-#REF!</f>
        <v>#REF!</v>
      </c>
      <c r="H66" s="101" t="e">
        <f>+H42-#REF!</f>
        <v>#REF!</v>
      </c>
      <c r="I66" s="101" t="e">
        <f>+I42-#REF!</f>
        <v>#REF!</v>
      </c>
      <c r="J66" s="101" t="e">
        <f>+J42-#REF!</f>
        <v>#REF!</v>
      </c>
      <c r="K66" s="101" t="e">
        <f>+K42-#REF!</f>
        <v>#REF!</v>
      </c>
      <c r="L66" s="101" t="e">
        <f>+L42-#REF!</f>
        <v>#REF!</v>
      </c>
      <c r="M66" s="102" t="e">
        <f>+M42-#REF!</f>
        <v>#REF!</v>
      </c>
      <c r="N66" s="101" t="e">
        <f>+N42-#REF!</f>
        <v>#REF!</v>
      </c>
      <c r="O66" s="102" t="e">
        <f>+O42-#REF!</f>
        <v>#REF!</v>
      </c>
      <c r="P66" s="101" t="e">
        <f>+P42-#REF!</f>
        <v>#REF!</v>
      </c>
      <c r="Q66" s="101" t="e">
        <f>+Q42-#REF!</f>
        <v>#REF!</v>
      </c>
      <c r="R66" s="102" t="e">
        <f>+R42-#REF!</f>
        <v>#REF!</v>
      </c>
      <c r="S66" s="101" t="e">
        <f>+S42-#REF!</f>
        <v>#REF!</v>
      </c>
      <c r="T66" s="103" t="e">
        <f t="shared" ref="T66:T70" si="8">SUM(C66:S66)</f>
        <v>#REF!</v>
      </c>
      <c r="V66" s="111">
        <v>219.33333333333329</v>
      </c>
    </row>
    <row r="67" spans="1:22" x14ac:dyDescent="0.25">
      <c r="A67" s="91" t="s">
        <v>84</v>
      </c>
      <c r="B67" s="91" t="s">
        <v>234</v>
      </c>
      <c r="C67" s="101" t="e">
        <f>+C43-#REF!</f>
        <v>#REF!</v>
      </c>
      <c r="D67" s="101" t="e">
        <f>+D43-#REF!</f>
        <v>#REF!</v>
      </c>
      <c r="E67" s="101" t="e">
        <f>+E43-#REF!</f>
        <v>#REF!</v>
      </c>
      <c r="F67" s="101" t="e">
        <f>+F43-#REF!</f>
        <v>#REF!</v>
      </c>
      <c r="G67" s="102" t="e">
        <f>+G43-#REF!</f>
        <v>#REF!</v>
      </c>
      <c r="H67" s="101" t="e">
        <f>+H43-#REF!</f>
        <v>#REF!</v>
      </c>
      <c r="I67" s="101" t="e">
        <f>+I43-#REF!</f>
        <v>#REF!</v>
      </c>
      <c r="J67" s="101" t="e">
        <f>+J43-#REF!</f>
        <v>#REF!</v>
      </c>
      <c r="K67" s="101" t="e">
        <f>+K43-#REF!</f>
        <v>#REF!</v>
      </c>
      <c r="L67" s="101" t="e">
        <f>+L43-#REF!</f>
        <v>#REF!</v>
      </c>
      <c r="M67" s="102" t="e">
        <f>+M43-#REF!</f>
        <v>#REF!</v>
      </c>
      <c r="N67" s="101" t="e">
        <f>+N43-#REF!</f>
        <v>#REF!</v>
      </c>
      <c r="O67" s="101" t="e">
        <f>+O43-#REF!</f>
        <v>#REF!</v>
      </c>
      <c r="P67" s="102" t="e">
        <f>+P43-#REF!</f>
        <v>#REF!</v>
      </c>
      <c r="Q67" s="102" t="e">
        <f>+Q43-#REF!</f>
        <v>#REF!</v>
      </c>
      <c r="R67" s="102" t="e">
        <f>+R43-#REF!</f>
        <v>#REF!</v>
      </c>
      <c r="S67" s="101" t="e">
        <f>+S43-#REF!</f>
        <v>#REF!</v>
      </c>
      <c r="T67" s="103" t="e">
        <f t="shared" si="8"/>
        <v>#REF!</v>
      </c>
      <c r="V67" s="111">
        <v>367</v>
      </c>
    </row>
    <row r="68" spans="1:22" x14ac:dyDescent="0.25">
      <c r="A68" s="91" t="s">
        <v>87</v>
      </c>
      <c r="B68" s="91" t="s">
        <v>235</v>
      </c>
      <c r="C68" s="102" t="e">
        <f>+C44-#REF!</f>
        <v>#REF!</v>
      </c>
      <c r="D68" s="101" t="e">
        <f>+D44-#REF!</f>
        <v>#REF!</v>
      </c>
      <c r="E68" s="102" t="e">
        <f>+E44-#REF!</f>
        <v>#REF!</v>
      </c>
      <c r="F68" s="101" t="e">
        <f>+F44-#REF!</f>
        <v>#REF!</v>
      </c>
      <c r="G68" s="102" t="e">
        <f>+G44-#REF!</f>
        <v>#REF!</v>
      </c>
      <c r="H68" s="102" t="e">
        <f>+H44-#REF!</f>
        <v>#REF!</v>
      </c>
      <c r="I68" s="102" t="e">
        <f>+I44-#REF!</f>
        <v>#REF!</v>
      </c>
      <c r="J68" s="102" t="e">
        <f>+J44-#REF!</f>
        <v>#REF!</v>
      </c>
      <c r="K68" s="101" t="e">
        <f>+K44-#REF!</f>
        <v>#REF!</v>
      </c>
      <c r="L68" s="102" t="e">
        <f>+L44-#REF!</f>
        <v>#REF!</v>
      </c>
      <c r="M68" s="102" t="e">
        <f>+M44-#REF!</f>
        <v>#REF!</v>
      </c>
      <c r="N68" s="102" t="e">
        <f>+N44-#REF!</f>
        <v>#REF!</v>
      </c>
      <c r="O68" s="102" t="e">
        <f>+O44-#REF!</f>
        <v>#REF!</v>
      </c>
      <c r="P68" s="102" t="e">
        <f>+P44-#REF!</f>
        <v>#REF!</v>
      </c>
      <c r="Q68" s="102" t="e">
        <f>+Q44-#REF!</f>
        <v>#REF!</v>
      </c>
      <c r="R68" s="102" t="e">
        <f>+R44-#REF!</f>
        <v>#REF!</v>
      </c>
      <c r="S68" s="102" t="e">
        <f>+S44-#REF!</f>
        <v>#REF!</v>
      </c>
      <c r="T68" s="103" t="e">
        <f t="shared" si="8"/>
        <v>#REF!</v>
      </c>
      <c r="V68" s="111">
        <v>40</v>
      </c>
    </row>
    <row r="69" spans="1:22" x14ac:dyDescent="0.25">
      <c r="A69" s="91" t="s">
        <v>90</v>
      </c>
      <c r="B69" s="91" t="s">
        <v>236</v>
      </c>
      <c r="C69" s="102" t="e">
        <f>+C45-#REF!</f>
        <v>#REF!</v>
      </c>
      <c r="D69" s="102" t="e">
        <f>+D45-#REF!</f>
        <v>#REF!</v>
      </c>
      <c r="E69" s="102" t="e">
        <f>+E45-#REF!</f>
        <v>#REF!</v>
      </c>
      <c r="F69" s="102" t="e">
        <f>+F45-#REF!</f>
        <v>#REF!</v>
      </c>
      <c r="G69" s="101" t="e">
        <f>+G45-#REF!</f>
        <v>#REF!</v>
      </c>
      <c r="H69" s="102" t="e">
        <f>+H45-#REF!</f>
        <v>#REF!</v>
      </c>
      <c r="I69" s="102" t="e">
        <f>+I45-#REF!</f>
        <v>#REF!</v>
      </c>
      <c r="J69" s="102" t="e">
        <f>+J45-#REF!</f>
        <v>#REF!</v>
      </c>
      <c r="K69" s="102" t="e">
        <f>+K45-#REF!</f>
        <v>#REF!</v>
      </c>
      <c r="L69" s="102" t="e">
        <f>+L45-#REF!</f>
        <v>#REF!</v>
      </c>
      <c r="M69" s="102" t="e">
        <f>+M45-#REF!</f>
        <v>#REF!</v>
      </c>
      <c r="N69" s="101" t="e">
        <f>+N45-#REF!</f>
        <v>#REF!</v>
      </c>
      <c r="O69" s="102" t="e">
        <f>+O45-#REF!</f>
        <v>#REF!</v>
      </c>
      <c r="P69" s="102" t="e">
        <f>+P45-#REF!</f>
        <v>#REF!</v>
      </c>
      <c r="Q69" s="102" t="e">
        <f>+Q45-#REF!</f>
        <v>#REF!</v>
      </c>
      <c r="R69" s="102" t="e">
        <f>+R45-#REF!</f>
        <v>#REF!</v>
      </c>
      <c r="S69" s="102" t="e">
        <f>+S45-#REF!</f>
        <v>#REF!</v>
      </c>
      <c r="T69" s="103" t="e">
        <f t="shared" si="8"/>
        <v>#REF!</v>
      </c>
      <c r="V69" s="111">
        <v>399.66666666666674</v>
      </c>
    </row>
    <row r="70" spans="1:22" x14ac:dyDescent="0.25">
      <c r="A70" s="94" t="s">
        <v>98</v>
      </c>
      <c r="B70" s="94" t="s">
        <v>237</v>
      </c>
      <c r="C70" s="104" t="e">
        <f>+C46-#REF!</f>
        <v>#REF!</v>
      </c>
      <c r="D70" s="105" t="e">
        <f>+D46-#REF!</f>
        <v>#REF!</v>
      </c>
      <c r="E70" s="104" t="e">
        <f>+E46-#REF!</f>
        <v>#REF!</v>
      </c>
      <c r="F70" s="104" t="e">
        <f>+F46-#REF!</f>
        <v>#REF!</v>
      </c>
      <c r="G70" s="105" t="e">
        <f>+G46-#REF!</f>
        <v>#REF!</v>
      </c>
      <c r="H70" s="104" t="e">
        <f>+H46-#REF!</f>
        <v>#REF!</v>
      </c>
      <c r="I70" s="104" t="e">
        <f>+I46-#REF!</f>
        <v>#REF!</v>
      </c>
      <c r="J70" s="104" t="e">
        <f>+J46-#REF!</f>
        <v>#REF!</v>
      </c>
      <c r="K70" s="104" t="e">
        <f>+K46-#REF!</f>
        <v>#REF!</v>
      </c>
      <c r="L70" s="104" t="e">
        <f>+L46-#REF!</f>
        <v>#REF!</v>
      </c>
      <c r="M70" s="104" t="e">
        <f>+M46-#REF!</f>
        <v>#REF!</v>
      </c>
      <c r="N70" s="105" t="e">
        <f>+N46-#REF!</f>
        <v>#REF!</v>
      </c>
      <c r="O70" s="104" t="e">
        <f>+O46-#REF!</f>
        <v>#REF!</v>
      </c>
      <c r="P70" s="104" t="e">
        <f>+P46-#REF!</f>
        <v>#REF!</v>
      </c>
      <c r="Q70" s="104" t="e">
        <f>+Q46-#REF!</f>
        <v>#REF!</v>
      </c>
      <c r="R70" s="104" t="e">
        <f>+R46-#REF!</f>
        <v>#REF!</v>
      </c>
      <c r="S70" s="104" t="e">
        <f>+S46-#REF!</f>
        <v>#REF!</v>
      </c>
      <c r="T70" s="106" t="e">
        <f t="shared" si="8"/>
        <v>#REF!</v>
      </c>
      <c r="V70" s="111">
        <v>73.333333333333343</v>
      </c>
    </row>
    <row r="71" spans="1:22" x14ac:dyDescent="0.25">
      <c r="C71" s="107" t="e">
        <f t="shared" ref="C71:T71" si="9">SUM(C50:C70)</f>
        <v>#REF!</v>
      </c>
      <c r="D71" s="108" t="e">
        <f t="shared" si="9"/>
        <v>#REF!</v>
      </c>
      <c r="E71" s="107" t="e">
        <f t="shared" si="9"/>
        <v>#REF!</v>
      </c>
      <c r="F71" s="107" t="e">
        <f t="shared" si="9"/>
        <v>#REF!</v>
      </c>
      <c r="G71" s="108" t="e">
        <f t="shared" si="9"/>
        <v>#REF!</v>
      </c>
      <c r="H71" s="107" t="e">
        <f t="shared" si="9"/>
        <v>#REF!</v>
      </c>
      <c r="I71" s="107" t="e">
        <f t="shared" si="9"/>
        <v>#REF!</v>
      </c>
      <c r="J71" s="107" t="e">
        <f t="shared" si="9"/>
        <v>#REF!</v>
      </c>
      <c r="K71" s="107" t="e">
        <f t="shared" si="9"/>
        <v>#REF!</v>
      </c>
      <c r="L71" s="107" t="e">
        <f t="shared" si="9"/>
        <v>#REF!</v>
      </c>
      <c r="M71" s="107" t="e">
        <f t="shared" si="9"/>
        <v>#REF!</v>
      </c>
      <c r="N71" s="108" t="e">
        <f t="shared" si="9"/>
        <v>#REF!</v>
      </c>
      <c r="O71" s="107" t="e">
        <f t="shared" si="9"/>
        <v>#REF!</v>
      </c>
      <c r="P71" s="107" t="e">
        <f t="shared" si="9"/>
        <v>#REF!</v>
      </c>
      <c r="Q71" s="107" t="e">
        <f t="shared" si="9"/>
        <v>#REF!</v>
      </c>
      <c r="R71" s="107" t="e">
        <f t="shared" si="9"/>
        <v>#REF!</v>
      </c>
      <c r="S71" s="107" t="e">
        <f t="shared" si="9"/>
        <v>#REF!</v>
      </c>
      <c r="T71" s="109" t="e">
        <f t="shared" si="9"/>
        <v>#REF!</v>
      </c>
      <c r="V71" s="111">
        <v>364.66666666666669</v>
      </c>
    </row>
    <row r="72" spans="1:22" x14ac:dyDescent="0.25">
      <c r="V72" s="111">
        <v>235.33333333333334</v>
      </c>
    </row>
    <row r="73" spans="1:22" x14ac:dyDescent="0.25">
      <c r="V73" s="111">
        <v>542.66666666666663</v>
      </c>
    </row>
    <row r="74" spans="1:22" x14ac:dyDescent="0.25">
      <c r="V74" s="111">
        <v>67.333333333333329</v>
      </c>
    </row>
    <row r="75" spans="1:22" x14ac:dyDescent="0.25">
      <c r="V75" s="111">
        <v>782.66666666666663</v>
      </c>
    </row>
    <row r="76" spans="1:22" x14ac:dyDescent="0.25">
      <c r="V76" s="111">
        <v>243</v>
      </c>
    </row>
    <row r="77" spans="1:22" x14ac:dyDescent="0.25">
      <c r="V77" s="111">
        <v>76.333333333333329</v>
      </c>
    </row>
  </sheetData>
  <mergeCells count="1">
    <mergeCell ref="A49:B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
  <sheetViews>
    <sheetView workbookViewId="0">
      <selection sqref="A1:XFD1048576"/>
    </sheetView>
  </sheetViews>
  <sheetFormatPr defaultRowHeight="15" x14ac:dyDescent="0.25"/>
  <cols>
    <col min="2" max="2" width="45.7109375" customWidth="1"/>
    <col min="3" max="3" width="17.7109375" customWidth="1"/>
    <col min="4" max="14" width="17.7109375" style="15" customWidth="1"/>
    <col min="15" max="20" width="17.7109375" customWidth="1"/>
    <col min="21" max="24" width="12.7109375" customWidth="1"/>
    <col min="25" max="30" width="12.85546875" customWidth="1"/>
  </cols>
  <sheetData>
    <row r="1" spans="1:21" s="50" customFormat="1" ht="24" x14ac:dyDescent="0.25">
      <c r="A1" s="112"/>
      <c r="B1" s="112"/>
      <c r="C1" s="113" t="s">
        <v>203</v>
      </c>
      <c r="D1" s="113" t="s">
        <v>204</v>
      </c>
      <c r="E1" s="113" t="s">
        <v>205</v>
      </c>
      <c r="F1" s="113" t="s">
        <v>206</v>
      </c>
      <c r="G1" s="113" t="s">
        <v>207</v>
      </c>
      <c r="H1" s="113" t="s">
        <v>208</v>
      </c>
      <c r="I1" s="113" t="s">
        <v>209</v>
      </c>
      <c r="J1" s="113" t="s">
        <v>210</v>
      </c>
      <c r="K1" s="113" t="s">
        <v>211</v>
      </c>
      <c r="L1" s="113" t="s">
        <v>212</v>
      </c>
      <c r="M1" s="113" t="s">
        <v>213</v>
      </c>
      <c r="N1" s="113" t="s">
        <v>214</v>
      </c>
      <c r="O1" s="113" t="s">
        <v>215</v>
      </c>
      <c r="P1" s="113" t="s">
        <v>216</v>
      </c>
      <c r="Q1" s="113" t="s">
        <v>217</v>
      </c>
      <c r="R1" s="113" t="s">
        <v>218</v>
      </c>
      <c r="S1" s="113" t="s">
        <v>219</v>
      </c>
      <c r="T1" s="114" t="s">
        <v>187</v>
      </c>
      <c r="U1" s="115"/>
    </row>
    <row r="2" spans="1:21" s="120" customFormat="1" ht="15.75" x14ac:dyDescent="0.25">
      <c r="A2" s="116"/>
      <c r="B2" s="116"/>
      <c r="C2" s="117">
        <v>252</v>
      </c>
      <c r="D2" s="117">
        <v>254</v>
      </c>
      <c r="E2" s="117">
        <v>256</v>
      </c>
      <c r="F2" s="117">
        <v>258</v>
      </c>
      <c r="G2" s="117">
        <v>260</v>
      </c>
      <c r="H2" s="117">
        <v>263</v>
      </c>
      <c r="I2" s="117">
        <v>267</v>
      </c>
      <c r="J2" s="117">
        <v>268</v>
      </c>
      <c r="K2" s="117">
        <v>270</v>
      </c>
      <c r="L2" s="117">
        <v>272</v>
      </c>
      <c r="M2" s="117">
        <v>302</v>
      </c>
      <c r="N2" s="117">
        <v>304</v>
      </c>
      <c r="O2" s="117">
        <v>306</v>
      </c>
      <c r="P2" s="117">
        <v>308</v>
      </c>
      <c r="Q2" s="117">
        <v>310</v>
      </c>
      <c r="R2" s="117">
        <v>282</v>
      </c>
      <c r="S2" s="117">
        <v>266</v>
      </c>
      <c r="T2" s="118"/>
      <c r="U2" s="119"/>
    </row>
    <row r="3" spans="1:21" s="90" customFormat="1" x14ac:dyDescent="0.25">
      <c r="A3" s="121" t="s">
        <v>11</v>
      </c>
      <c r="B3" s="121" t="s">
        <v>12</v>
      </c>
      <c r="C3" s="122">
        <f>+C26/$T26</f>
        <v>2.0438685861500886E-2</v>
      </c>
      <c r="D3" s="122">
        <f t="shared" ref="D3:T3" si="0">+D26/$T26</f>
        <v>0.67036211435446014</v>
      </c>
      <c r="E3" s="122">
        <f t="shared" si="0"/>
        <v>6.648650008721177E-2</v>
      </c>
      <c r="F3" s="122">
        <f t="shared" si="0"/>
        <v>1.3942795049783208E-2</v>
      </c>
      <c r="G3" s="122">
        <f t="shared" si="0"/>
        <v>9.0495537700006012E-2</v>
      </c>
      <c r="H3" s="122">
        <f t="shared" si="0"/>
        <v>5.9781642199749498E-2</v>
      </c>
      <c r="I3" s="122">
        <f t="shared" si="0"/>
        <v>1.1926476000557814E-2</v>
      </c>
      <c r="J3" s="122">
        <f t="shared" si="0"/>
        <v>1.3135073332517366E-4</v>
      </c>
      <c r="K3" s="122">
        <f t="shared" si="0"/>
        <v>9.3821952375124044E-5</v>
      </c>
      <c r="L3" s="122">
        <f t="shared" si="0"/>
        <v>3.2641510158145431E-3</v>
      </c>
      <c r="M3" s="122">
        <f t="shared" si="0"/>
        <v>7.7616342419420804E-5</v>
      </c>
      <c r="N3" s="122">
        <f t="shared" si="0"/>
        <v>2.6702154109380191E-2</v>
      </c>
      <c r="O3" s="122">
        <f t="shared" si="0"/>
        <v>8.1531276613982795E-3</v>
      </c>
      <c r="P3" s="122">
        <f t="shared" si="0"/>
        <v>3.5908219954479295E-4</v>
      </c>
      <c r="Q3" s="122">
        <f t="shared" si="0"/>
        <v>1.2816931621281719E-2</v>
      </c>
      <c r="R3" s="122">
        <f t="shared" si="0"/>
        <v>1.3168337479268547E-2</v>
      </c>
      <c r="S3" s="122">
        <f t="shared" si="0"/>
        <v>1.7996756319228341E-3</v>
      </c>
      <c r="T3" s="122">
        <f t="shared" si="0"/>
        <v>1</v>
      </c>
    </row>
    <row r="4" spans="1:21" x14ac:dyDescent="0.25">
      <c r="A4" s="123" t="s">
        <v>19</v>
      </c>
      <c r="B4" s="124" t="s">
        <v>20</v>
      </c>
      <c r="C4" s="125">
        <f t="shared" ref="C4:T17" si="1">+C27/$T27</f>
        <v>7.8338353021956582E-3</v>
      </c>
      <c r="D4" s="125">
        <f t="shared" si="1"/>
        <v>0.68672461416020347</v>
      </c>
      <c r="E4" s="125">
        <f t="shared" si="1"/>
        <v>2.0463683983291979E-2</v>
      </c>
      <c r="F4" s="125">
        <f t="shared" si="1"/>
        <v>3.2042779190919824E-3</v>
      </c>
      <c r="G4" s="125">
        <f t="shared" si="1"/>
        <v>4.1416332454237606E-2</v>
      </c>
      <c r="H4" s="125">
        <f t="shared" si="1"/>
        <v>4.2758383920350803E-3</v>
      </c>
      <c r="I4" s="125">
        <f t="shared" si="1"/>
        <v>1.281711167636793E-2</v>
      </c>
      <c r="J4" s="125">
        <f t="shared" si="1"/>
        <v>1.8726299527160937E-3</v>
      </c>
      <c r="K4" s="125">
        <f t="shared" si="1"/>
        <v>4.4422943878320671E-3</v>
      </c>
      <c r="L4" s="125">
        <f t="shared" si="1"/>
        <v>3.7452599054321875E-4</v>
      </c>
      <c r="M4" s="125">
        <f t="shared" si="1"/>
        <v>1.0403499737311632E-5</v>
      </c>
      <c r="N4" s="125">
        <f t="shared" si="1"/>
        <v>0.12519051408893953</v>
      </c>
      <c r="O4" s="125">
        <f t="shared" si="1"/>
        <v>6.9703448239987929E-4</v>
      </c>
      <c r="P4" s="125">
        <f t="shared" si="1"/>
        <v>1.6135828092570342E-2</v>
      </c>
      <c r="Q4" s="125">
        <f t="shared" si="1"/>
        <v>9.9665527483445426E-3</v>
      </c>
      <c r="R4" s="125">
        <f t="shared" si="1"/>
        <v>0</v>
      </c>
      <c r="S4" s="125">
        <f t="shared" si="1"/>
        <v>6.4574522869493292E-2</v>
      </c>
      <c r="T4" s="125">
        <f t="shared" si="1"/>
        <v>1</v>
      </c>
    </row>
    <row r="5" spans="1:21" x14ac:dyDescent="0.25">
      <c r="A5" s="123" t="s">
        <v>22</v>
      </c>
      <c r="B5" s="124" t="s">
        <v>23</v>
      </c>
      <c r="C5" s="125">
        <f t="shared" si="1"/>
        <v>6.0174506067596023E-4</v>
      </c>
      <c r="D5" s="125">
        <f t="shared" si="1"/>
        <v>4.4930297863805035E-2</v>
      </c>
      <c r="E5" s="125">
        <f t="shared" si="1"/>
        <v>0</v>
      </c>
      <c r="F5" s="125">
        <f t="shared" si="1"/>
        <v>4.6133787985156958E-3</v>
      </c>
      <c r="G5" s="125">
        <f t="shared" si="1"/>
        <v>0</v>
      </c>
      <c r="H5" s="125">
        <f t="shared" si="1"/>
        <v>0</v>
      </c>
      <c r="I5" s="125">
        <f t="shared" si="1"/>
        <v>2.4069802427038409E-3</v>
      </c>
      <c r="J5" s="125">
        <f t="shared" si="1"/>
        <v>6.0174506067596023E-4</v>
      </c>
      <c r="K5" s="125">
        <f t="shared" si="1"/>
        <v>8.0232674756794701E-4</v>
      </c>
      <c r="L5" s="125">
        <f t="shared" si="1"/>
        <v>0.15625313408885769</v>
      </c>
      <c r="M5" s="125">
        <f t="shared" si="1"/>
        <v>0</v>
      </c>
      <c r="N5" s="125">
        <f t="shared" si="1"/>
        <v>0.77414502055962287</v>
      </c>
      <c r="O5" s="125">
        <f t="shared" si="1"/>
        <v>0</v>
      </c>
      <c r="P5" s="125">
        <f t="shared" si="1"/>
        <v>0</v>
      </c>
      <c r="Q5" s="125">
        <f t="shared" si="1"/>
        <v>1.5244208203790993E-2</v>
      </c>
      <c r="R5" s="125">
        <f t="shared" si="1"/>
        <v>0</v>
      </c>
      <c r="S5" s="125">
        <f t="shared" si="1"/>
        <v>4.0116337378397351E-4</v>
      </c>
      <c r="T5" s="125">
        <f t="shared" si="1"/>
        <v>1</v>
      </c>
    </row>
    <row r="6" spans="1:21" x14ac:dyDescent="0.25">
      <c r="A6" s="123" t="s">
        <v>24</v>
      </c>
      <c r="B6" s="124" t="s">
        <v>25</v>
      </c>
      <c r="C6" s="125">
        <f t="shared" si="1"/>
        <v>4.664550889364529E-3</v>
      </c>
      <c r="D6" s="125">
        <f t="shared" si="1"/>
        <v>5.5945088198391023E-2</v>
      </c>
      <c r="E6" s="125">
        <f t="shared" si="1"/>
        <v>5.1959554210642854E-3</v>
      </c>
      <c r="F6" s="125">
        <f t="shared" si="1"/>
        <v>4.9597756291977265E-3</v>
      </c>
      <c r="G6" s="125">
        <f t="shared" si="1"/>
        <v>0.84310281201564696</v>
      </c>
      <c r="H6" s="125">
        <f t="shared" si="1"/>
        <v>8.1777252933795848E-3</v>
      </c>
      <c r="I6" s="125">
        <f t="shared" si="1"/>
        <v>1.3285113292493911E-3</v>
      </c>
      <c r="J6" s="125">
        <f t="shared" si="1"/>
        <v>4.5169385194479298E-3</v>
      </c>
      <c r="K6" s="125">
        <f t="shared" si="1"/>
        <v>5.9044947966639606E-4</v>
      </c>
      <c r="L6" s="125">
        <f t="shared" si="1"/>
        <v>7.9710679754963463E-4</v>
      </c>
      <c r="M6" s="125">
        <f t="shared" si="1"/>
        <v>0</v>
      </c>
      <c r="N6" s="125">
        <f t="shared" si="1"/>
        <v>1.5676433685142814E-2</v>
      </c>
      <c r="O6" s="125">
        <f t="shared" si="1"/>
        <v>3.6430732895416637E-2</v>
      </c>
      <c r="P6" s="125">
        <f t="shared" si="1"/>
        <v>3.5426968779983764E-4</v>
      </c>
      <c r="Q6" s="125">
        <f t="shared" si="1"/>
        <v>1.7300169754225405E-2</v>
      </c>
      <c r="R6" s="125">
        <f t="shared" si="1"/>
        <v>0</v>
      </c>
      <c r="S6" s="125">
        <f t="shared" si="1"/>
        <v>9.5948040445789358E-4</v>
      </c>
      <c r="T6" s="125">
        <f t="shared" si="1"/>
        <v>1</v>
      </c>
    </row>
    <row r="7" spans="1:21" x14ac:dyDescent="0.25">
      <c r="A7" s="123" t="s">
        <v>28</v>
      </c>
      <c r="B7" s="124" t="s">
        <v>29</v>
      </c>
      <c r="C7" s="125">
        <f t="shared" si="1"/>
        <v>7.1123755334281653E-4</v>
      </c>
      <c r="D7" s="125">
        <f t="shared" si="1"/>
        <v>4.7889995258416314E-2</v>
      </c>
      <c r="E7" s="125">
        <f t="shared" si="1"/>
        <v>4.74158368895211E-4</v>
      </c>
      <c r="F7" s="125">
        <f t="shared" si="1"/>
        <v>2.0151730678046468E-3</v>
      </c>
      <c r="G7" s="125">
        <f t="shared" si="1"/>
        <v>5.8084400189663344E-3</v>
      </c>
      <c r="H7" s="125">
        <f t="shared" si="1"/>
        <v>0.92834281650071127</v>
      </c>
      <c r="I7" s="125">
        <f t="shared" si="1"/>
        <v>5.9269796111901376E-5</v>
      </c>
      <c r="J7" s="125">
        <f t="shared" si="1"/>
        <v>1.9559032716927453E-3</v>
      </c>
      <c r="K7" s="125">
        <f t="shared" si="1"/>
        <v>7.2901849217638691E-3</v>
      </c>
      <c r="L7" s="125">
        <f t="shared" si="1"/>
        <v>0</v>
      </c>
      <c r="M7" s="125">
        <f t="shared" si="1"/>
        <v>0</v>
      </c>
      <c r="N7" s="125">
        <f t="shared" si="1"/>
        <v>2.2522522522522522E-3</v>
      </c>
      <c r="O7" s="125">
        <f t="shared" si="1"/>
        <v>0</v>
      </c>
      <c r="P7" s="125">
        <f t="shared" si="1"/>
        <v>0</v>
      </c>
      <c r="Q7" s="125">
        <f t="shared" si="1"/>
        <v>1.2446657183499289E-3</v>
      </c>
      <c r="R7" s="125">
        <f t="shared" si="1"/>
        <v>0</v>
      </c>
      <c r="S7" s="125">
        <f t="shared" si="1"/>
        <v>1.9559032716927453E-3</v>
      </c>
      <c r="T7" s="125">
        <f t="shared" si="1"/>
        <v>1</v>
      </c>
    </row>
    <row r="8" spans="1:21" x14ac:dyDescent="0.25">
      <c r="A8" s="123" t="s">
        <v>32</v>
      </c>
      <c r="B8" s="124" t="s">
        <v>33</v>
      </c>
      <c r="C8" s="125">
        <f t="shared" si="1"/>
        <v>2.8624588521540003E-4</v>
      </c>
      <c r="D8" s="125">
        <f t="shared" si="1"/>
        <v>3.5208243881494204E-2</v>
      </c>
      <c r="E8" s="125">
        <f t="shared" si="1"/>
        <v>1.9083059014360002E-4</v>
      </c>
      <c r="F8" s="125">
        <f t="shared" si="1"/>
        <v>0.9397452411621583</v>
      </c>
      <c r="G8" s="125">
        <f t="shared" si="1"/>
        <v>2.3853823767950002E-4</v>
      </c>
      <c r="H8" s="125">
        <f t="shared" si="1"/>
        <v>8.8736224416774007E-3</v>
      </c>
      <c r="I8" s="125">
        <f t="shared" si="1"/>
        <v>6.2019941796670008E-4</v>
      </c>
      <c r="J8" s="125">
        <f t="shared" si="1"/>
        <v>0</v>
      </c>
      <c r="K8" s="125">
        <f t="shared" si="1"/>
        <v>7.2038547779209004E-3</v>
      </c>
      <c r="L8" s="125">
        <f t="shared" si="1"/>
        <v>3.3395353275130005E-3</v>
      </c>
      <c r="M8" s="125">
        <f t="shared" si="1"/>
        <v>0</v>
      </c>
      <c r="N8" s="125">
        <f t="shared" si="1"/>
        <v>1.4312294260770001E-3</v>
      </c>
      <c r="O8" s="125">
        <f t="shared" si="1"/>
        <v>2.8624588521540003E-4</v>
      </c>
      <c r="P8" s="125">
        <f t="shared" si="1"/>
        <v>0</v>
      </c>
      <c r="Q8" s="125">
        <f t="shared" si="1"/>
        <v>1.0495682457898E-3</v>
      </c>
      <c r="R8" s="125">
        <f t="shared" si="1"/>
        <v>0</v>
      </c>
      <c r="S8" s="125">
        <f t="shared" si="1"/>
        <v>1.5266447211488001E-3</v>
      </c>
      <c r="T8" s="125">
        <f t="shared" si="1"/>
        <v>1</v>
      </c>
    </row>
    <row r="9" spans="1:21" x14ac:dyDescent="0.25">
      <c r="A9" s="123" t="s">
        <v>38</v>
      </c>
      <c r="B9" s="124" t="s">
        <v>220</v>
      </c>
      <c r="C9" s="125">
        <f t="shared" si="1"/>
        <v>0</v>
      </c>
      <c r="D9" s="125">
        <f t="shared" si="1"/>
        <v>0</v>
      </c>
      <c r="E9" s="125">
        <f t="shared" si="1"/>
        <v>0</v>
      </c>
      <c r="F9" s="125">
        <f t="shared" si="1"/>
        <v>0</v>
      </c>
      <c r="G9" s="125">
        <f t="shared" si="1"/>
        <v>0</v>
      </c>
      <c r="H9" s="125">
        <f t="shared" si="1"/>
        <v>0</v>
      </c>
      <c r="I9" s="125">
        <f t="shared" si="1"/>
        <v>1</v>
      </c>
      <c r="J9" s="125">
        <f t="shared" si="1"/>
        <v>0</v>
      </c>
      <c r="K9" s="125">
        <f t="shared" si="1"/>
        <v>0</v>
      </c>
      <c r="L9" s="125">
        <f t="shared" si="1"/>
        <v>0</v>
      </c>
      <c r="M9" s="125">
        <f t="shared" si="1"/>
        <v>0</v>
      </c>
      <c r="N9" s="125">
        <f t="shared" si="1"/>
        <v>0</v>
      </c>
      <c r="O9" s="125">
        <f t="shared" si="1"/>
        <v>0</v>
      </c>
      <c r="P9" s="125">
        <f t="shared" si="1"/>
        <v>0</v>
      </c>
      <c r="Q9" s="125">
        <f t="shared" si="1"/>
        <v>0</v>
      </c>
      <c r="R9" s="125">
        <f t="shared" si="1"/>
        <v>0</v>
      </c>
      <c r="S9" s="125">
        <f t="shared" si="1"/>
        <v>0</v>
      </c>
      <c r="T9" s="125">
        <f t="shared" si="1"/>
        <v>1</v>
      </c>
    </row>
    <row r="10" spans="1:21" x14ac:dyDescent="0.25">
      <c r="A10" s="123" t="s">
        <v>39</v>
      </c>
      <c r="B10" s="124" t="s">
        <v>40</v>
      </c>
      <c r="C10" s="125">
        <f t="shared" si="1"/>
        <v>0</v>
      </c>
      <c r="D10" s="125">
        <f t="shared" si="1"/>
        <v>5.4708048395581271E-3</v>
      </c>
      <c r="E10" s="125">
        <f t="shared" si="1"/>
        <v>0</v>
      </c>
      <c r="F10" s="125">
        <f t="shared" si="1"/>
        <v>3.1562335612835349E-4</v>
      </c>
      <c r="G10" s="125">
        <f t="shared" si="1"/>
        <v>0</v>
      </c>
      <c r="H10" s="125">
        <f t="shared" si="1"/>
        <v>0</v>
      </c>
      <c r="I10" s="125">
        <f t="shared" si="1"/>
        <v>0</v>
      </c>
      <c r="J10" s="125">
        <f t="shared" si="1"/>
        <v>1.0520778537611783E-4</v>
      </c>
      <c r="K10" s="125">
        <f t="shared" si="1"/>
        <v>8.5218306154655442E-3</v>
      </c>
      <c r="L10" s="125">
        <f t="shared" si="1"/>
        <v>0.96275644397685434</v>
      </c>
      <c r="M10" s="125">
        <f t="shared" si="1"/>
        <v>8.4166228300894264E-4</v>
      </c>
      <c r="N10" s="125">
        <f t="shared" si="1"/>
        <v>1.1257233035244608E-2</v>
      </c>
      <c r="O10" s="125">
        <f t="shared" si="1"/>
        <v>0</v>
      </c>
      <c r="P10" s="125">
        <f t="shared" si="1"/>
        <v>0</v>
      </c>
      <c r="Q10" s="125">
        <f t="shared" si="1"/>
        <v>1.0731194108364019E-2</v>
      </c>
      <c r="R10" s="125">
        <f t="shared" si="1"/>
        <v>0</v>
      </c>
      <c r="S10" s="125">
        <f t="shared" si="1"/>
        <v>0</v>
      </c>
      <c r="T10" s="125">
        <f t="shared" si="1"/>
        <v>1</v>
      </c>
    </row>
    <row r="11" spans="1:21" x14ac:dyDescent="0.25">
      <c r="A11" s="123" t="s">
        <v>44</v>
      </c>
      <c r="B11" s="124" t="s">
        <v>45</v>
      </c>
      <c r="C11" s="125">
        <f t="shared" si="1"/>
        <v>3.9834686052880544E-4</v>
      </c>
      <c r="D11" s="125">
        <f t="shared" si="1"/>
        <v>6.1544589951700444E-2</v>
      </c>
      <c r="E11" s="125">
        <f t="shared" si="1"/>
        <v>1.9917343026440272E-4</v>
      </c>
      <c r="F11" s="125">
        <f t="shared" si="1"/>
        <v>2.9876014539660412E-4</v>
      </c>
      <c r="G11" s="125">
        <f t="shared" si="1"/>
        <v>4.6805756112134637E-3</v>
      </c>
      <c r="H11" s="125">
        <f t="shared" si="1"/>
        <v>3.1867748842304435E-3</v>
      </c>
      <c r="I11" s="125">
        <f t="shared" si="1"/>
        <v>9.9586715132201359E-5</v>
      </c>
      <c r="J11" s="125">
        <f t="shared" si="1"/>
        <v>2.9876014539660412E-4</v>
      </c>
      <c r="K11" s="125">
        <f t="shared" si="1"/>
        <v>3.5851217447592492E-3</v>
      </c>
      <c r="L11" s="125">
        <f t="shared" si="1"/>
        <v>1.0954538664542149E-3</v>
      </c>
      <c r="M11" s="125">
        <f t="shared" si="1"/>
        <v>9.9586715132201359E-5</v>
      </c>
      <c r="N11" s="125">
        <f t="shared" si="1"/>
        <v>3.4457003435741672E-2</v>
      </c>
      <c r="O11" s="125">
        <f t="shared" si="1"/>
        <v>2.9876014539660412E-4</v>
      </c>
      <c r="P11" s="125">
        <f t="shared" si="1"/>
        <v>9.3611512224269274E-3</v>
      </c>
      <c r="Q11" s="125">
        <f t="shared" si="1"/>
        <v>0.87471991236369073</v>
      </c>
      <c r="R11" s="125">
        <f t="shared" si="1"/>
        <v>0</v>
      </c>
      <c r="S11" s="125">
        <f t="shared" si="1"/>
        <v>5.6764427625354778E-3</v>
      </c>
      <c r="T11" s="125">
        <f t="shared" si="1"/>
        <v>1</v>
      </c>
    </row>
    <row r="12" spans="1:21" x14ac:dyDescent="0.25">
      <c r="A12" s="123" t="s">
        <v>48</v>
      </c>
      <c r="B12" s="124" t="s">
        <v>49</v>
      </c>
      <c r="C12" s="125">
        <f t="shared" si="1"/>
        <v>5.0258909533962837E-3</v>
      </c>
      <c r="D12" s="125">
        <f t="shared" si="1"/>
        <v>2.0408163265306121E-2</v>
      </c>
      <c r="E12" s="125">
        <f t="shared" si="1"/>
        <v>1.2183978068839476E-3</v>
      </c>
      <c r="F12" s="125">
        <f t="shared" si="1"/>
        <v>0</v>
      </c>
      <c r="G12" s="125">
        <f t="shared" si="1"/>
        <v>2.7413950654888823E-3</v>
      </c>
      <c r="H12" s="125">
        <f t="shared" si="1"/>
        <v>6.0919890344197382E-4</v>
      </c>
      <c r="I12" s="125">
        <f t="shared" si="1"/>
        <v>0</v>
      </c>
      <c r="J12" s="125">
        <f t="shared" si="1"/>
        <v>3.1982942430703624E-3</v>
      </c>
      <c r="K12" s="125">
        <f t="shared" si="1"/>
        <v>8.833384099908621E-3</v>
      </c>
      <c r="L12" s="125">
        <f t="shared" si="1"/>
        <v>1.4163874505025891E-2</v>
      </c>
      <c r="M12" s="125">
        <f t="shared" si="1"/>
        <v>6.0919890344197382E-4</v>
      </c>
      <c r="N12" s="125">
        <f t="shared" si="1"/>
        <v>0.17742918062747487</v>
      </c>
      <c r="O12" s="125">
        <f t="shared" si="1"/>
        <v>3.0459945172098689E-3</v>
      </c>
      <c r="P12" s="125">
        <f t="shared" si="1"/>
        <v>3.3505939689308559E-3</v>
      </c>
      <c r="Q12" s="125">
        <f t="shared" si="1"/>
        <v>0.75936643314042029</v>
      </c>
      <c r="R12" s="125">
        <f t="shared" si="1"/>
        <v>0</v>
      </c>
      <c r="S12" s="125">
        <f t="shared" si="1"/>
        <v>0</v>
      </c>
      <c r="T12" s="125">
        <f t="shared" si="1"/>
        <v>1</v>
      </c>
    </row>
    <row r="13" spans="1:21" x14ac:dyDescent="0.25">
      <c r="A13" s="123" t="s">
        <v>41</v>
      </c>
      <c r="B13" s="124" t="s">
        <v>53</v>
      </c>
      <c r="C13" s="125">
        <f t="shared" si="1"/>
        <v>0.94093718219510292</v>
      </c>
      <c r="D13" s="125">
        <f t="shared" si="1"/>
        <v>1.8149104279120708E-2</v>
      </c>
      <c r="E13" s="125">
        <f t="shared" si="1"/>
        <v>5.0848783540639909E-3</v>
      </c>
      <c r="F13" s="125">
        <f t="shared" si="1"/>
        <v>2.3468669326449191E-4</v>
      </c>
      <c r="G13" s="125">
        <f t="shared" si="1"/>
        <v>5.0848783540639909E-3</v>
      </c>
      <c r="H13" s="125">
        <f t="shared" si="1"/>
        <v>1.5411092857701635E-2</v>
      </c>
      <c r="I13" s="125">
        <f t="shared" si="1"/>
        <v>0</v>
      </c>
      <c r="J13" s="125">
        <f t="shared" si="1"/>
        <v>0</v>
      </c>
      <c r="K13" s="125">
        <f t="shared" si="1"/>
        <v>1.2360165845263241E-2</v>
      </c>
      <c r="L13" s="125">
        <f t="shared" si="1"/>
        <v>0</v>
      </c>
      <c r="M13" s="125">
        <f t="shared" si="1"/>
        <v>0</v>
      </c>
      <c r="N13" s="125">
        <f t="shared" si="1"/>
        <v>1.4081201595869514E-3</v>
      </c>
      <c r="O13" s="125">
        <f t="shared" si="1"/>
        <v>0</v>
      </c>
      <c r="P13" s="125">
        <f t="shared" si="1"/>
        <v>0</v>
      </c>
      <c r="Q13" s="125">
        <f t="shared" si="1"/>
        <v>1.3298912618321208E-3</v>
      </c>
      <c r="R13" s="125">
        <f t="shared" si="1"/>
        <v>0</v>
      </c>
      <c r="S13" s="125">
        <f t="shared" si="1"/>
        <v>0</v>
      </c>
      <c r="T13" s="125">
        <f t="shared" si="1"/>
        <v>1</v>
      </c>
    </row>
    <row r="14" spans="1:21" x14ac:dyDescent="0.25">
      <c r="A14" s="123" t="s">
        <v>34</v>
      </c>
      <c r="B14" s="124" t="s">
        <v>58</v>
      </c>
      <c r="C14" s="125">
        <f t="shared" si="1"/>
        <v>0</v>
      </c>
      <c r="D14" s="125">
        <f t="shared" si="1"/>
        <v>3.3094812164579608E-2</v>
      </c>
      <c r="E14" s="125">
        <f t="shared" si="1"/>
        <v>0</v>
      </c>
      <c r="F14" s="125">
        <f t="shared" si="1"/>
        <v>0</v>
      </c>
      <c r="G14" s="125">
        <f t="shared" si="1"/>
        <v>0.87209302325581395</v>
      </c>
      <c r="H14" s="125">
        <f t="shared" si="1"/>
        <v>7.1556350626118068E-3</v>
      </c>
      <c r="I14" s="125">
        <f t="shared" si="1"/>
        <v>0</v>
      </c>
      <c r="J14" s="125">
        <f t="shared" si="1"/>
        <v>0</v>
      </c>
      <c r="K14" s="125">
        <f t="shared" si="1"/>
        <v>0</v>
      </c>
      <c r="L14" s="125">
        <f t="shared" si="1"/>
        <v>0</v>
      </c>
      <c r="M14" s="125">
        <f t="shared" si="1"/>
        <v>0</v>
      </c>
      <c r="N14" s="125">
        <f t="shared" si="1"/>
        <v>7.8711985688729877E-2</v>
      </c>
      <c r="O14" s="125">
        <f t="shared" si="1"/>
        <v>0</v>
      </c>
      <c r="P14" s="125">
        <f t="shared" si="1"/>
        <v>0</v>
      </c>
      <c r="Q14" s="125">
        <f t="shared" si="1"/>
        <v>8.0500894454382833E-3</v>
      </c>
      <c r="R14" s="125">
        <f t="shared" si="1"/>
        <v>0</v>
      </c>
      <c r="S14" s="125">
        <f t="shared" si="1"/>
        <v>8.9445438282647585E-4</v>
      </c>
      <c r="T14" s="125">
        <f t="shared" si="1"/>
        <v>1</v>
      </c>
    </row>
    <row r="15" spans="1:21" x14ac:dyDescent="0.25">
      <c r="A15" s="123" t="s">
        <v>65</v>
      </c>
      <c r="B15" s="124" t="s">
        <v>66</v>
      </c>
      <c r="C15" s="125">
        <f t="shared" si="1"/>
        <v>1.0297845373891001E-2</v>
      </c>
      <c r="D15" s="125">
        <f t="shared" si="1"/>
        <v>5.5291508238276298E-2</v>
      </c>
      <c r="E15" s="125">
        <f t="shared" si="1"/>
        <v>2.2655259822560204E-2</v>
      </c>
      <c r="F15" s="125">
        <f t="shared" si="1"/>
        <v>6.7332065906210393E-3</v>
      </c>
      <c r="G15" s="125">
        <f t="shared" si="1"/>
        <v>2.2179974651457541E-3</v>
      </c>
      <c r="H15" s="125">
        <f t="shared" si="1"/>
        <v>2.9546894803548798E-2</v>
      </c>
      <c r="I15" s="125">
        <f t="shared" si="1"/>
        <v>7.9214195183776931E-4</v>
      </c>
      <c r="J15" s="125">
        <f t="shared" si="1"/>
        <v>2.6932826362484159E-3</v>
      </c>
      <c r="K15" s="125">
        <f t="shared" si="1"/>
        <v>0.83895754119138155</v>
      </c>
      <c r="L15" s="125">
        <f t="shared" si="1"/>
        <v>6.3371356147021544E-3</v>
      </c>
      <c r="M15" s="125">
        <f t="shared" si="1"/>
        <v>0</v>
      </c>
      <c r="N15" s="125">
        <f t="shared" si="1"/>
        <v>8.3967046894803544E-3</v>
      </c>
      <c r="O15" s="125">
        <f t="shared" si="1"/>
        <v>0</v>
      </c>
      <c r="P15" s="125">
        <f t="shared" si="1"/>
        <v>0</v>
      </c>
      <c r="Q15" s="125">
        <f t="shared" si="1"/>
        <v>1.6080481622306717E-2</v>
      </c>
      <c r="R15" s="125">
        <f t="shared" si="1"/>
        <v>0</v>
      </c>
      <c r="S15" s="125">
        <f t="shared" si="1"/>
        <v>0</v>
      </c>
      <c r="T15" s="125">
        <f t="shared" si="1"/>
        <v>1</v>
      </c>
    </row>
    <row r="16" spans="1:21" x14ac:dyDescent="0.25">
      <c r="A16" s="123" t="s">
        <v>68</v>
      </c>
      <c r="B16" s="124" t="s">
        <v>69</v>
      </c>
      <c r="C16" s="125">
        <f t="shared" si="1"/>
        <v>8.4340736575766093E-4</v>
      </c>
      <c r="D16" s="125">
        <f t="shared" si="1"/>
        <v>6.4661231374754007E-3</v>
      </c>
      <c r="E16" s="125">
        <f t="shared" si="1"/>
        <v>0.98472495548683348</v>
      </c>
      <c r="F16" s="125">
        <f t="shared" si="1"/>
        <v>0</v>
      </c>
      <c r="G16" s="125">
        <f t="shared" si="1"/>
        <v>2.6239340268016118E-3</v>
      </c>
      <c r="H16" s="125">
        <f t="shared" si="1"/>
        <v>4.6855964764314496E-4</v>
      </c>
      <c r="I16" s="125">
        <f t="shared" si="1"/>
        <v>7.4969543622903194E-4</v>
      </c>
      <c r="J16" s="125">
        <f t="shared" si="1"/>
        <v>0</v>
      </c>
      <c r="K16" s="125">
        <f t="shared" si="1"/>
        <v>2.905069815387499E-3</v>
      </c>
      <c r="L16" s="125">
        <f t="shared" si="1"/>
        <v>0</v>
      </c>
      <c r="M16" s="125">
        <f t="shared" si="1"/>
        <v>0</v>
      </c>
      <c r="N16" s="125">
        <f t="shared" si="1"/>
        <v>4.6855964764314496E-4</v>
      </c>
      <c r="O16" s="125">
        <f t="shared" si="1"/>
        <v>0</v>
      </c>
      <c r="P16" s="125">
        <f t="shared" si="1"/>
        <v>0</v>
      </c>
      <c r="Q16" s="125">
        <f t="shared" si="1"/>
        <v>7.4969543622903194E-4</v>
      </c>
      <c r="R16" s="125">
        <f t="shared" si="1"/>
        <v>0</v>
      </c>
      <c r="S16" s="125">
        <f t="shared" si="1"/>
        <v>0</v>
      </c>
      <c r="T16" s="125">
        <f t="shared" si="1"/>
        <v>1</v>
      </c>
    </row>
    <row r="17" spans="1:20" x14ac:dyDescent="0.25">
      <c r="A17" s="123" t="s">
        <v>55</v>
      </c>
      <c r="B17" s="124" t="s">
        <v>73</v>
      </c>
      <c r="C17" s="125">
        <f>+C40/$T40</f>
        <v>1.7803638890095098E-3</v>
      </c>
      <c r="D17" s="125">
        <f>+D40/$T40</f>
        <v>5.7753267619088978E-3</v>
      </c>
      <c r="E17" s="125">
        <f>+E40/$T40</f>
        <v>3.9081158539233142E-3</v>
      </c>
      <c r="F17" s="125">
        <f t="shared" si="1"/>
        <v>0</v>
      </c>
      <c r="G17" s="125">
        <f t="shared" si="1"/>
        <v>1.3027052846411048E-4</v>
      </c>
      <c r="H17" s="125">
        <f t="shared" si="1"/>
        <v>1.0855877372009206E-3</v>
      </c>
      <c r="I17" s="125">
        <f t="shared" si="1"/>
        <v>3.9949628728993877E-3</v>
      </c>
      <c r="J17" s="125">
        <f t="shared" si="1"/>
        <v>0.97898302140779014</v>
      </c>
      <c r="K17" s="125">
        <f t="shared" si="1"/>
        <v>6.9477615180858917E-4</v>
      </c>
      <c r="L17" s="125">
        <f t="shared" si="1"/>
        <v>1.3027052846411048E-4</v>
      </c>
      <c r="M17" s="125">
        <f t="shared" si="1"/>
        <v>0</v>
      </c>
      <c r="N17" s="125">
        <f t="shared" si="1"/>
        <v>5.2108211385644193E-4</v>
      </c>
      <c r="O17" s="125">
        <f t="shared" si="1"/>
        <v>0</v>
      </c>
      <c r="P17" s="125">
        <f t="shared" si="1"/>
        <v>0</v>
      </c>
      <c r="Q17" s="125">
        <f t="shared" si="1"/>
        <v>2.9962221546745407E-3</v>
      </c>
      <c r="R17" s="125">
        <f t="shared" si="1"/>
        <v>0</v>
      </c>
      <c r="S17" s="125">
        <f t="shared" si="1"/>
        <v>0</v>
      </c>
      <c r="T17" s="125">
        <f t="shared" si="1"/>
        <v>1</v>
      </c>
    </row>
    <row r="18" spans="1:20" x14ac:dyDescent="0.25">
      <c r="A18" s="123" t="s">
        <v>74</v>
      </c>
      <c r="B18" s="124" t="s">
        <v>75</v>
      </c>
      <c r="C18" s="125">
        <f t="shared" ref="C18:T23" si="2">+C41/$T41</f>
        <v>0</v>
      </c>
      <c r="D18" s="125">
        <f t="shared" si="2"/>
        <v>3.6837748344370862E-2</v>
      </c>
      <c r="E18" s="125">
        <f t="shared" si="2"/>
        <v>0</v>
      </c>
      <c r="F18" s="125">
        <f t="shared" si="2"/>
        <v>0</v>
      </c>
      <c r="G18" s="125">
        <f t="shared" si="2"/>
        <v>0</v>
      </c>
      <c r="H18" s="125">
        <f t="shared" si="2"/>
        <v>0</v>
      </c>
      <c r="I18" s="125">
        <f t="shared" si="2"/>
        <v>1.2417218543046358E-3</v>
      </c>
      <c r="J18" s="125">
        <f t="shared" si="2"/>
        <v>0.94950331125827814</v>
      </c>
      <c r="K18" s="125">
        <f t="shared" si="2"/>
        <v>1.1589403973509934E-2</v>
      </c>
      <c r="L18" s="125">
        <f t="shared" si="2"/>
        <v>0</v>
      </c>
      <c r="M18" s="125">
        <f t="shared" si="2"/>
        <v>0</v>
      </c>
      <c r="N18" s="125">
        <f t="shared" si="2"/>
        <v>0</v>
      </c>
      <c r="O18" s="125">
        <f t="shared" si="2"/>
        <v>0</v>
      </c>
      <c r="P18" s="125">
        <f t="shared" si="2"/>
        <v>0</v>
      </c>
      <c r="Q18" s="125">
        <f t="shared" si="2"/>
        <v>8.2781456953642384E-4</v>
      </c>
      <c r="R18" s="125">
        <f t="shared" si="2"/>
        <v>0</v>
      </c>
      <c r="S18" s="125">
        <f t="shared" si="2"/>
        <v>0</v>
      </c>
      <c r="T18" s="125">
        <f t="shared" si="2"/>
        <v>1</v>
      </c>
    </row>
    <row r="19" spans="1:20" x14ac:dyDescent="0.25">
      <c r="A19" s="123" t="s">
        <v>79</v>
      </c>
      <c r="B19" s="124" t="s">
        <v>240</v>
      </c>
      <c r="C19" s="125">
        <f t="shared" si="2"/>
        <v>0</v>
      </c>
      <c r="D19" s="125">
        <f t="shared" si="2"/>
        <v>5.9121621621621625E-3</v>
      </c>
      <c r="E19" s="125">
        <f t="shared" si="2"/>
        <v>0</v>
      </c>
      <c r="F19" s="125">
        <f t="shared" si="2"/>
        <v>0</v>
      </c>
      <c r="G19" s="125">
        <f t="shared" si="2"/>
        <v>0</v>
      </c>
      <c r="H19" s="125">
        <f t="shared" si="2"/>
        <v>4.2229729729729732E-4</v>
      </c>
      <c r="I19" s="125">
        <f t="shared" si="2"/>
        <v>0</v>
      </c>
      <c r="J19" s="125">
        <f t="shared" si="2"/>
        <v>0</v>
      </c>
      <c r="K19" s="125">
        <f t="shared" si="2"/>
        <v>8.4459459459459464E-3</v>
      </c>
      <c r="L19" s="125">
        <f t="shared" si="2"/>
        <v>5.0675675675675678E-3</v>
      </c>
      <c r="M19" s="125">
        <f t="shared" si="2"/>
        <v>8.4459459459459464E-4</v>
      </c>
      <c r="N19" s="125">
        <f t="shared" si="2"/>
        <v>1.266891891891892E-2</v>
      </c>
      <c r="O19" s="125">
        <f t="shared" si="2"/>
        <v>0.88935810810810811</v>
      </c>
      <c r="P19" s="125">
        <f t="shared" si="2"/>
        <v>2.4915540540540539E-2</v>
      </c>
      <c r="Q19" s="125">
        <f t="shared" si="2"/>
        <v>5.2364864864864864E-2</v>
      </c>
      <c r="R19" s="125">
        <f t="shared" si="2"/>
        <v>0</v>
      </c>
      <c r="S19" s="125">
        <f t="shared" si="2"/>
        <v>0</v>
      </c>
      <c r="T19" s="125">
        <f t="shared" si="2"/>
        <v>1</v>
      </c>
    </row>
    <row r="20" spans="1:20" x14ac:dyDescent="0.25">
      <c r="A20" s="123" t="s">
        <v>84</v>
      </c>
      <c r="B20" s="124" t="s">
        <v>85</v>
      </c>
      <c r="C20" s="125">
        <f t="shared" si="2"/>
        <v>0</v>
      </c>
      <c r="D20" s="125">
        <f t="shared" si="2"/>
        <v>1.9003378378378379E-3</v>
      </c>
      <c r="E20" s="125">
        <f t="shared" si="2"/>
        <v>0</v>
      </c>
      <c r="F20" s="125">
        <f t="shared" si="2"/>
        <v>0</v>
      </c>
      <c r="G20" s="125">
        <f t="shared" si="2"/>
        <v>0</v>
      </c>
      <c r="H20" s="125">
        <f t="shared" si="2"/>
        <v>3.1672297297297299E-4</v>
      </c>
      <c r="I20" s="125">
        <f t="shared" si="2"/>
        <v>0</v>
      </c>
      <c r="J20" s="125">
        <f t="shared" si="2"/>
        <v>5.2787162162162165E-5</v>
      </c>
      <c r="K20" s="125">
        <f t="shared" si="2"/>
        <v>0</v>
      </c>
      <c r="L20" s="125">
        <f t="shared" si="2"/>
        <v>0</v>
      </c>
      <c r="M20" s="125">
        <f t="shared" si="2"/>
        <v>5.2787162162162165E-5</v>
      </c>
      <c r="N20" s="125">
        <f t="shared" si="2"/>
        <v>0.11270059121621621</v>
      </c>
      <c r="O20" s="125">
        <f t="shared" si="2"/>
        <v>4.592483108108108E-3</v>
      </c>
      <c r="P20" s="125">
        <f t="shared" si="2"/>
        <v>0.87220228040540537</v>
      </c>
      <c r="Q20" s="125">
        <f t="shared" si="2"/>
        <v>8.1820101351351357E-3</v>
      </c>
      <c r="R20" s="125">
        <f t="shared" si="2"/>
        <v>0</v>
      </c>
      <c r="S20" s="125">
        <f t="shared" si="2"/>
        <v>0</v>
      </c>
      <c r="T20" s="125">
        <f t="shared" si="2"/>
        <v>1</v>
      </c>
    </row>
    <row r="21" spans="1:20" x14ac:dyDescent="0.25">
      <c r="A21" s="123" t="s">
        <v>87</v>
      </c>
      <c r="B21" s="124" t="s">
        <v>88</v>
      </c>
      <c r="C21" s="125">
        <f t="shared" si="2"/>
        <v>0</v>
      </c>
      <c r="D21" s="125">
        <f t="shared" si="2"/>
        <v>4.4405521086455081E-4</v>
      </c>
      <c r="E21" s="125">
        <f t="shared" si="2"/>
        <v>0</v>
      </c>
      <c r="F21" s="125">
        <f t="shared" si="2"/>
        <v>0</v>
      </c>
      <c r="G21" s="125">
        <f t="shared" si="2"/>
        <v>0</v>
      </c>
      <c r="H21" s="125">
        <f t="shared" si="2"/>
        <v>0</v>
      </c>
      <c r="I21" s="125">
        <f t="shared" si="2"/>
        <v>0</v>
      </c>
      <c r="J21" s="125">
        <f t="shared" si="2"/>
        <v>0</v>
      </c>
      <c r="K21" s="125">
        <f t="shared" si="2"/>
        <v>0</v>
      </c>
      <c r="L21" s="125">
        <f t="shared" si="2"/>
        <v>0</v>
      </c>
      <c r="M21" s="125">
        <f t="shared" si="2"/>
        <v>7.4009201810758469E-5</v>
      </c>
      <c r="N21" s="125">
        <f t="shared" si="2"/>
        <v>0.9976810450099296</v>
      </c>
      <c r="O21" s="125">
        <f t="shared" si="2"/>
        <v>0</v>
      </c>
      <c r="P21" s="125">
        <f t="shared" si="2"/>
        <v>0</v>
      </c>
      <c r="Q21" s="125">
        <f t="shared" si="2"/>
        <v>1.7268813755843644E-3</v>
      </c>
      <c r="R21" s="125">
        <f t="shared" si="2"/>
        <v>0</v>
      </c>
      <c r="S21" s="125">
        <f t="shared" si="2"/>
        <v>7.4009201810758469E-5</v>
      </c>
      <c r="T21" s="125">
        <f t="shared" si="2"/>
        <v>1</v>
      </c>
    </row>
    <row r="22" spans="1:20" x14ac:dyDescent="0.25">
      <c r="A22" s="123" t="s">
        <v>90</v>
      </c>
      <c r="B22" s="124" t="s">
        <v>91</v>
      </c>
      <c r="C22" s="125">
        <f t="shared" si="2"/>
        <v>0</v>
      </c>
      <c r="D22" s="125">
        <f t="shared" si="2"/>
        <v>0</v>
      </c>
      <c r="E22" s="125">
        <f t="shared" si="2"/>
        <v>0</v>
      </c>
      <c r="F22" s="125">
        <f t="shared" si="2"/>
        <v>0</v>
      </c>
      <c r="G22" s="125">
        <f t="shared" si="2"/>
        <v>0</v>
      </c>
      <c r="H22" s="125">
        <f t="shared" si="2"/>
        <v>0</v>
      </c>
      <c r="I22" s="125">
        <f t="shared" si="2"/>
        <v>0</v>
      </c>
      <c r="J22" s="125">
        <f t="shared" si="2"/>
        <v>0</v>
      </c>
      <c r="K22" s="125">
        <f t="shared" si="2"/>
        <v>0</v>
      </c>
      <c r="L22" s="125">
        <f t="shared" si="2"/>
        <v>0</v>
      </c>
      <c r="M22" s="125">
        <f t="shared" si="2"/>
        <v>0.86797289873649519</v>
      </c>
      <c r="N22" s="125">
        <f t="shared" si="2"/>
        <v>0.13202710126350486</v>
      </c>
      <c r="O22" s="125">
        <f t="shared" si="2"/>
        <v>0</v>
      </c>
      <c r="P22" s="125">
        <f t="shared" si="2"/>
        <v>0</v>
      </c>
      <c r="Q22" s="125">
        <f t="shared" si="2"/>
        <v>0</v>
      </c>
      <c r="R22" s="125">
        <f t="shared" si="2"/>
        <v>0</v>
      </c>
      <c r="S22" s="125">
        <f t="shared" si="2"/>
        <v>0</v>
      </c>
      <c r="T22" s="125">
        <f t="shared" si="2"/>
        <v>1</v>
      </c>
    </row>
    <row r="23" spans="1:20" x14ac:dyDescent="0.25">
      <c r="A23" s="126" t="s">
        <v>98</v>
      </c>
      <c r="B23" s="127" t="s">
        <v>222</v>
      </c>
      <c r="C23" s="128">
        <f t="shared" si="2"/>
        <v>0</v>
      </c>
      <c r="D23" s="128">
        <f t="shared" si="2"/>
        <v>8.7935279634189234E-3</v>
      </c>
      <c r="E23" s="128">
        <f t="shared" si="2"/>
        <v>0</v>
      </c>
      <c r="F23" s="128">
        <f t="shared" si="2"/>
        <v>0</v>
      </c>
      <c r="G23" s="128">
        <f t="shared" si="2"/>
        <v>0</v>
      </c>
      <c r="H23" s="128">
        <f t="shared" si="2"/>
        <v>0</v>
      </c>
      <c r="I23" s="128">
        <f t="shared" si="2"/>
        <v>0</v>
      </c>
      <c r="J23" s="128">
        <f t="shared" si="2"/>
        <v>0</v>
      </c>
      <c r="K23" s="128">
        <f t="shared" si="2"/>
        <v>0</v>
      </c>
      <c r="L23" s="128">
        <f t="shared" si="2"/>
        <v>0</v>
      </c>
      <c r="M23" s="128">
        <f t="shared" si="2"/>
        <v>0.96623285262047132</v>
      </c>
      <c r="N23" s="128">
        <f t="shared" si="2"/>
        <v>1.8290538163911362E-2</v>
      </c>
      <c r="O23" s="128">
        <f t="shared" si="2"/>
        <v>0</v>
      </c>
      <c r="P23" s="128">
        <f t="shared" si="2"/>
        <v>0</v>
      </c>
      <c r="Q23" s="128">
        <f t="shared" si="2"/>
        <v>6.3313401336616247E-3</v>
      </c>
      <c r="R23" s="128">
        <f t="shared" si="2"/>
        <v>0</v>
      </c>
      <c r="S23" s="128">
        <f t="shared" si="2"/>
        <v>3.5174111853675694E-4</v>
      </c>
      <c r="T23" s="128">
        <f t="shared" si="2"/>
        <v>1</v>
      </c>
    </row>
    <row r="24" spans="1:20" x14ac:dyDescent="0.25">
      <c r="A24" s="129"/>
      <c r="B24" s="129"/>
      <c r="C24" s="130"/>
      <c r="D24" s="130"/>
      <c r="E24" s="130"/>
      <c r="F24" s="130"/>
      <c r="G24" s="130"/>
      <c r="H24" s="130"/>
      <c r="I24" s="130"/>
      <c r="J24" s="130"/>
      <c r="K24" s="130"/>
      <c r="L24" s="130"/>
      <c r="M24" s="130"/>
      <c r="N24" s="130"/>
      <c r="O24" s="130"/>
      <c r="P24" s="130"/>
      <c r="Q24" s="130"/>
      <c r="R24" s="130"/>
      <c r="S24" s="130"/>
      <c r="T24" s="130"/>
    </row>
    <row r="25" spans="1:20" s="51" customFormat="1" ht="24" x14ac:dyDescent="0.25">
      <c r="A25" s="131"/>
      <c r="B25" s="131"/>
      <c r="C25" s="132" t="s">
        <v>203</v>
      </c>
      <c r="D25" s="132" t="s">
        <v>204</v>
      </c>
      <c r="E25" s="132" t="s">
        <v>205</v>
      </c>
      <c r="F25" s="132" t="s">
        <v>206</v>
      </c>
      <c r="G25" s="132" t="s">
        <v>207</v>
      </c>
      <c r="H25" s="132" t="s">
        <v>208</v>
      </c>
      <c r="I25" s="132" t="s">
        <v>209</v>
      </c>
      <c r="J25" s="132" t="s">
        <v>210</v>
      </c>
      <c r="K25" s="132" t="s">
        <v>211</v>
      </c>
      <c r="L25" s="132" t="s">
        <v>212</v>
      </c>
      <c r="M25" s="132" t="s">
        <v>213</v>
      </c>
      <c r="N25" s="132" t="s">
        <v>214</v>
      </c>
      <c r="O25" s="132" t="s">
        <v>215</v>
      </c>
      <c r="P25" s="132" t="s">
        <v>216</v>
      </c>
      <c r="Q25" s="132" t="s">
        <v>217</v>
      </c>
      <c r="R25" s="132" t="s">
        <v>218</v>
      </c>
      <c r="S25" s="132" t="s">
        <v>219</v>
      </c>
      <c r="T25" s="133" t="s">
        <v>187</v>
      </c>
    </row>
    <row r="26" spans="1:20" s="90" customFormat="1" x14ac:dyDescent="0.25">
      <c r="A26" s="121" t="s">
        <v>11</v>
      </c>
      <c r="B26" s="121" t="s">
        <v>12</v>
      </c>
      <c r="C26" s="134">
        <v>23963</v>
      </c>
      <c r="D26" s="134">
        <v>785955</v>
      </c>
      <c r="E26" s="134">
        <v>77951</v>
      </c>
      <c r="F26" s="134">
        <v>16347</v>
      </c>
      <c r="G26" s="134">
        <v>106100</v>
      </c>
      <c r="H26" s="134">
        <v>70090</v>
      </c>
      <c r="I26" s="134">
        <v>13983</v>
      </c>
      <c r="J26" s="134">
        <v>154</v>
      </c>
      <c r="K26" s="134">
        <v>110</v>
      </c>
      <c r="L26" s="134">
        <v>3827</v>
      </c>
      <c r="M26" s="134">
        <v>91</v>
      </c>
      <c r="N26" s="134">
        <v>31306.5</v>
      </c>
      <c r="O26" s="134">
        <v>9559</v>
      </c>
      <c r="P26" s="134">
        <v>421</v>
      </c>
      <c r="Q26" s="134">
        <v>15027</v>
      </c>
      <c r="R26" s="134">
        <v>15439</v>
      </c>
      <c r="S26" s="134">
        <v>2110</v>
      </c>
      <c r="T26" s="135">
        <f t="shared" ref="T26:T46" si="3">SUM(C26:S26)</f>
        <v>1172433.5</v>
      </c>
    </row>
    <row r="27" spans="1:20" s="90" customFormat="1" x14ac:dyDescent="0.25">
      <c r="A27" s="124" t="s">
        <v>19</v>
      </c>
      <c r="B27" s="124" t="s">
        <v>20</v>
      </c>
      <c r="C27" s="136">
        <v>753</v>
      </c>
      <c r="D27" s="136">
        <v>66009</v>
      </c>
      <c r="E27" s="136">
        <v>1967</v>
      </c>
      <c r="F27" s="136">
        <v>308</v>
      </c>
      <c r="G27" s="136">
        <v>3981</v>
      </c>
      <c r="H27" s="136">
        <v>411</v>
      </c>
      <c r="I27" s="136">
        <v>1232</v>
      </c>
      <c r="J27" s="136">
        <v>180</v>
      </c>
      <c r="K27" s="136">
        <v>427</v>
      </c>
      <c r="L27" s="136">
        <v>36</v>
      </c>
      <c r="M27" s="136">
        <v>1</v>
      </c>
      <c r="N27" s="136">
        <v>12033.5</v>
      </c>
      <c r="O27" s="136">
        <v>67</v>
      </c>
      <c r="P27" s="136">
        <v>1551</v>
      </c>
      <c r="Q27" s="136">
        <v>958</v>
      </c>
      <c r="R27" s="137"/>
      <c r="S27" s="136">
        <v>6207</v>
      </c>
      <c r="T27" s="138">
        <f t="shared" si="3"/>
        <v>96121.5</v>
      </c>
    </row>
    <row r="28" spans="1:20" s="90" customFormat="1" x14ac:dyDescent="0.25">
      <c r="A28" s="124" t="s">
        <v>22</v>
      </c>
      <c r="B28" s="124" t="s">
        <v>23</v>
      </c>
      <c r="C28" s="137">
        <v>3</v>
      </c>
      <c r="D28" s="136">
        <v>224</v>
      </c>
      <c r="E28" s="137"/>
      <c r="F28" s="136">
        <v>23</v>
      </c>
      <c r="G28" s="137"/>
      <c r="H28" s="136"/>
      <c r="I28" s="136">
        <v>12</v>
      </c>
      <c r="J28" s="137">
        <v>3</v>
      </c>
      <c r="K28" s="136">
        <v>4</v>
      </c>
      <c r="L28" s="136">
        <v>779</v>
      </c>
      <c r="M28" s="136"/>
      <c r="N28" s="136">
        <v>3859.5</v>
      </c>
      <c r="O28" s="136"/>
      <c r="P28" s="136"/>
      <c r="Q28" s="136">
        <v>76</v>
      </c>
      <c r="R28" s="137"/>
      <c r="S28" s="136">
        <v>2</v>
      </c>
      <c r="T28" s="138">
        <f t="shared" si="3"/>
        <v>4985.5</v>
      </c>
    </row>
    <row r="29" spans="1:20" s="90" customFormat="1" x14ac:dyDescent="0.25">
      <c r="A29" s="124" t="s">
        <v>24</v>
      </c>
      <c r="B29" s="124" t="s">
        <v>25</v>
      </c>
      <c r="C29" s="136">
        <v>158</v>
      </c>
      <c r="D29" s="136">
        <v>1895</v>
      </c>
      <c r="E29" s="136">
        <v>176</v>
      </c>
      <c r="F29" s="136">
        <v>168</v>
      </c>
      <c r="G29" s="136">
        <v>28558</v>
      </c>
      <c r="H29" s="136">
        <v>277</v>
      </c>
      <c r="I29" s="136">
        <v>45</v>
      </c>
      <c r="J29" s="136">
        <v>153</v>
      </c>
      <c r="K29" s="136">
        <v>20</v>
      </c>
      <c r="L29" s="136">
        <v>27</v>
      </c>
      <c r="M29" s="136"/>
      <c r="N29" s="136">
        <v>531</v>
      </c>
      <c r="O29" s="136">
        <v>1234</v>
      </c>
      <c r="P29" s="136">
        <v>12</v>
      </c>
      <c r="Q29" s="136">
        <v>586</v>
      </c>
      <c r="R29" s="137"/>
      <c r="S29" s="136">
        <v>32.5</v>
      </c>
      <c r="T29" s="138">
        <f t="shared" si="3"/>
        <v>33872.5</v>
      </c>
    </row>
    <row r="30" spans="1:20" s="90" customFormat="1" x14ac:dyDescent="0.25">
      <c r="A30" s="124" t="s">
        <v>28</v>
      </c>
      <c r="B30" s="124" t="s">
        <v>29</v>
      </c>
      <c r="C30" s="136">
        <v>12</v>
      </c>
      <c r="D30" s="136">
        <v>808</v>
      </c>
      <c r="E30" s="136">
        <v>8</v>
      </c>
      <c r="F30" s="136">
        <v>34</v>
      </c>
      <c r="G30" s="136">
        <v>98</v>
      </c>
      <c r="H30" s="136">
        <v>15663</v>
      </c>
      <c r="I30" s="137">
        <v>1</v>
      </c>
      <c r="J30" s="136">
        <v>33</v>
      </c>
      <c r="K30" s="136">
        <v>123</v>
      </c>
      <c r="L30" s="137"/>
      <c r="M30" s="137"/>
      <c r="N30" s="137">
        <v>38</v>
      </c>
      <c r="O30" s="137"/>
      <c r="P30" s="137"/>
      <c r="Q30" s="136">
        <v>21</v>
      </c>
      <c r="R30" s="137"/>
      <c r="S30" s="137">
        <v>33</v>
      </c>
      <c r="T30" s="138">
        <f t="shared" si="3"/>
        <v>16872</v>
      </c>
    </row>
    <row r="31" spans="1:20" s="90" customFormat="1" x14ac:dyDescent="0.25">
      <c r="A31" s="124" t="s">
        <v>32</v>
      </c>
      <c r="B31" s="124" t="s">
        <v>33</v>
      </c>
      <c r="C31" s="137">
        <v>6</v>
      </c>
      <c r="D31" s="136">
        <v>738</v>
      </c>
      <c r="E31" s="137">
        <v>4</v>
      </c>
      <c r="F31" s="136">
        <v>19698</v>
      </c>
      <c r="G31" s="136">
        <v>5</v>
      </c>
      <c r="H31" s="137">
        <v>186</v>
      </c>
      <c r="I31" s="136">
        <v>13</v>
      </c>
      <c r="J31" s="137"/>
      <c r="K31" s="136">
        <v>151</v>
      </c>
      <c r="L31" s="137">
        <v>70</v>
      </c>
      <c r="M31" s="137"/>
      <c r="N31" s="136">
        <v>30</v>
      </c>
      <c r="O31" s="137">
        <v>6</v>
      </c>
      <c r="P31" s="137"/>
      <c r="Q31" s="136">
        <v>22</v>
      </c>
      <c r="R31" s="137"/>
      <c r="S31" s="136">
        <v>32</v>
      </c>
      <c r="T31" s="138">
        <f>SUM(C31:S31)</f>
        <v>20961</v>
      </c>
    </row>
    <row r="32" spans="1:20" s="90" customFormat="1" x14ac:dyDescent="0.25">
      <c r="A32" s="124" t="s">
        <v>38</v>
      </c>
      <c r="B32" s="124" t="s">
        <v>220</v>
      </c>
      <c r="C32" s="136"/>
      <c r="D32" s="136"/>
      <c r="E32" s="136"/>
      <c r="F32" s="136"/>
      <c r="G32" s="136"/>
      <c r="H32" s="136"/>
      <c r="I32" s="137">
        <v>22</v>
      </c>
      <c r="J32" s="137"/>
      <c r="K32" s="136"/>
      <c r="L32" s="136"/>
      <c r="M32" s="137"/>
      <c r="N32" s="136"/>
      <c r="O32" s="137"/>
      <c r="P32" s="137"/>
      <c r="Q32" s="136"/>
      <c r="R32" s="137"/>
      <c r="S32" s="137"/>
      <c r="T32" s="138">
        <f t="shared" si="3"/>
        <v>22</v>
      </c>
    </row>
    <row r="33" spans="1:20" s="90" customFormat="1" x14ac:dyDescent="0.25">
      <c r="A33" s="124" t="s">
        <v>39</v>
      </c>
      <c r="B33" s="124" t="s">
        <v>40</v>
      </c>
      <c r="C33" s="136"/>
      <c r="D33" s="136">
        <v>52</v>
      </c>
      <c r="E33" s="137"/>
      <c r="F33" s="136">
        <v>3</v>
      </c>
      <c r="G33" s="137"/>
      <c r="H33" s="136"/>
      <c r="I33" s="136"/>
      <c r="J33" s="137">
        <v>1</v>
      </c>
      <c r="K33" s="136">
        <v>81</v>
      </c>
      <c r="L33" s="136">
        <v>9151</v>
      </c>
      <c r="M33" s="137">
        <v>8</v>
      </c>
      <c r="N33" s="136">
        <v>107</v>
      </c>
      <c r="O33" s="136"/>
      <c r="P33" s="136"/>
      <c r="Q33" s="136">
        <v>102</v>
      </c>
      <c r="R33" s="137"/>
      <c r="S33" s="137"/>
      <c r="T33" s="138">
        <f t="shared" si="3"/>
        <v>9505</v>
      </c>
    </row>
    <row r="34" spans="1:20" s="90" customFormat="1" x14ac:dyDescent="0.25">
      <c r="A34" s="124" t="s">
        <v>44</v>
      </c>
      <c r="B34" s="124" t="s">
        <v>45</v>
      </c>
      <c r="C34" s="137">
        <v>4</v>
      </c>
      <c r="D34" s="136">
        <v>618</v>
      </c>
      <c r="E34" s="137">
        <v>2</v>
      </c>
      <c r="F34" s="137">
        <v>3</v>
      </c>
      <c r="G34" s="136">
        <v>47</v>
      </c>
      <c r="H34" s="136">
        <v>32</v>
      </c>
      <c r="I34" s="137">
        <v>1</v>
      </c>
      <c r="J34" s="137">
        <v>3</v>
      </c>
      <c r="K34" s="137">
        <v>36</v>
      </c>
      <c r="L34" s="137">
        <v>11</v>
      </c>
      <c r="M34" s="137">
        <v>1</v>
      </c>
      <c r="N34" s="136">
        <v>346</v>
      </c>
      <c r="O34" s="136">
        <v>3</v>
      </c>
      <c r="P34" s="136">
        <v>94</v>
      </c>
      <c r="Q34" s="136">
        <v>8783.5</v>
      </c>
      <c r="R34" s="137"/>
      <c r="S34" s="137">
        <v>57</v>
      </c>
      <c r="T34" s="138">
        <f t="shared" si="3"/>
        <v>10041.5</v>
      </c>
    </row>
    <row r="35" spans="1:20" s="90" customFormat="1" x14ac:dyDescent="0.25">
      <c r="A35" s="124" t="s">
        <v>48</v>
      </c>
      <c r="B35" s="124" t="s">
        <v>49</v>
      </c>
      <c r="C35" s="136">
        <v>33</v>
      </c>
      <c r="D35" s="136">
        <v>134</v>
      </c>
      <c r="E35" s="136">
        <v>8</v>
      </c>
      <c r="F35" s="136"/>
      <c r="G35" s="137">
        <v>18</v>
      </c>
      <c r="H35" s="137">
        <v>4</v>
      </c>
      <c r="I35" s="136"/>
      <c r="J35" s="136">
        <v>21</v>
      </c>
      <c r="K35" s="136">
        <v>58</v>
      </c>
      <c r="L35" s="137">
        <v>93</v>
      </c>
      <c r="M35" s="137">
        <v>4</v>
      </c>
      <c r="N35" s="136">
        <v>1165</v>
      </c>
      <c r="O35" s="137">
        <v>20</v>
      </c>
      <c r="P35" s="137">
        <v>22</v>
      </c>
      <c r="Q35" s="136">
        <v>4986</v>
      </c>
      <c r="R35" s="137"/>
      <c r="S35" s="137"/>
      <c r="T35" s="138">
        <f t="shared" si="3"/>
        <v>6566</v>
      </c>
    </row>
    <row r="36" spans="1:20" s="90" customFormat="1" x14ac:dyDescent="0.25">
      <c r="A36" s="124" t="s">
        <v>41</v>
      </c>
      <c r="B36" s="124" t="s">
        <v>53</v>
      </c>
      <c r="C36" s="137">
        <v>12028</v>
      </c>
      <c r="D36" s="137">
        <v>232</v>
      </c>
      <c r="E36" s="137">
        <v>65</v>
      </c>
      <c r="F36" s="137">
        <v>3</v>
      </c>
      <c r="G36" s="137">
        <v>65</v>
      </c>
      <c r="H36" s="137">
        <v>197</v>
      </c>
      <c r="I36" s="137"/>
      <c r="J36" s="137"/>
      <c r="K36" s="137">
        <v>158</v>
      </c>
      <c r="L36" s="137"/>
      <c r="M36" s="137"/>
      <c r="N36" s="137">
        <v>18</v>
      </c>
      <c r="O36" s="137"/>
      <c r="P36" s="137"/>
      <c r="Q36" s="137">
        <v>17</v>
      </c>
      <c r="R36" s="137"/>
      <c r="S36" s="137"/>
      <c r="T36" s="138">
        <f>SUM(C36:S36)</f>
        <v>12783</v>
      </c>
    </row>
    <row r="37" spans="1:20" s="90" customFormat="1" x14ac:dyDescent="0.25">
      <c r="A37" s="124" t="s">
        <v>34</v>
      </c>
      <c r="B37" s="124" t="s">
        <v>58</v>
      </c>
      <c r="C37" s="137"/>
      <c r="D37" s="137">
        <v>37</v>
      </c>
      <c r="E37" s="137"/>
      <c r="F37" s="137"/>
      <c r="G37" s="137">
        <v>975</v>
      </c>
      <c r="H37" s="137">
        <v>8</v>
      </c>
      <c r="I37" s="137"/>
      <c r="J37" s="137"/>
      <c r="K37" s="137"/>
      <c r="L37" s="137"/>
      <c r="M37" s="137"/>
      <c r="N37" s="137">
        <v>88</v>
      </c>
      <c r="O37" s="137"/>
      <c r="P37" s="137"/>
      <c r="Q37" s="137">
        <v>9</v>
      </c>
      <c r="R37" s="137"/>
      <c r="S37" s="137">
        <v>1</v>
      </c>
      <c r="T37" s="138">
        <f>SUM(C37:S37)</f>
        <v>1118</v>
      </c>
    </row>
    <row r="38" spans="1:20" s="90" customFormat="1" x14ac:dyDescent="0.25">
      <c r="A38" s="124" t="s">
        <v>65</v>
      </c>
      <c r="B38" s="124" t="s">
        <v>66</v>
      </c>
      <c r="C38" s="136">
        <v>130</v>
      </c>
      <c r="D38" s="136">
        <v>698</v>
      </c>
      <c r="E38" s="136">
        <v>286</v>
      </c>
      <c r="F38" s="136">
        <v>85</v>
      </c>
      <c r="G38" s="136">
        <v>28</v>
      </c>
      <c r="H38" s="136">
        <v>373</v>
      </c>
      <c r="I38" s="136">
        <v>10</v>
      </c>
      <c r="J38" s="136">
        <v>34</v>
      </c>
      <c r="K38" s="136">
        <v>10591</v>
      </c>
      <c r="L38" s="136">
        <v>80</v>
      </c>
      <c r="M38" s="137"/>
      <c r="N38" s="136">
        <v>106</v>
      </c>
      <c r="O38" s="137"/>
      <c r="P38" s="136"/>
      <c r="Q38" s="136">
        <v>203</v>
      </c>
      <c r="R38" s="137"/>
      <c r="S38" s="136"/>
      <c r="T38" s="138">
        <f t="shared" si="3"/>
        <v>12624</v>
      </c>
    </row>
    <row r="39" spans="1:20" s="90" customFormat="1" x14ac:dyDescent="0.25">
      <c r="A39" s="124" t="s">
        <v>68</v>
      </c>
      <c r="B39" s="124" t="s">
        <v>69</v>
      </c>
      <c r="C39" s="137">
        <v>9</v>
      </c>
      <c r="D39" s="136">
        <v>69</v>
      </c>
      <c r="E39" s="137">
        <v>10508</v>
      </c>
      <c r="F39" s="136"/>
      <c r="G39" s="137">
        <v>28</v>
      </c>
      <c r="H39" s="137">
        <v>5</v>
      </c>
      <c r="I39" s="137">
        <v>8</v>
      </c>
      <c r="J39" s="137"/>
      <c r="K39" s="136">
        <v>31</v>
      </c>
      <c r="L39" s="137"/>
      <c r="M39" s="137"/>
      <c r="N39" s="137">
        <v>5</v>
      </c>
      <c r="O39" s="137"/>
      <c r="P39" s="137"/>
      <c r="Q39" s="137">
        <v>8</v>
      </c>
      <c r="R39" s="137"/>
      <c r="S39" s="137"/>
      <c r="T39" s="138">
        <f t="shared" si="3"/>
        <v>10671</v>
      </c>
    </row>
    <row r="40" spans="1:20" s="90" customFormat="1" x14ac:dyDescent="0.25">
      <c r="A40" s="124" t="s">
        <v>55</v>
      </c>
      <c r="B40" s="124" t="s">
        <v>73</v>
      </c>
      <c r="C40" s="137">
        <v>41</v>
      </c>
      <c r="D40" s="137">
        <v>133</v>
      </c>
      <c r="E40" s="137">
        <v>90</v>
      </c>
      <c r="F40" s="137"/>
      <c r="G40" s="136">
        <v>3</v>
      </c>
      <c r="H40" s="137">
        <v>25</v>
      </c>
      <c r="I40" s="137">
        <v>92</v>
      </c>
      <c r="J40" s="137">
        <v>22545</v>
      </c>
      <c r="K40" s="137">
        <v>16</v>
      </c>
      <c r="L40" s="137">
        <v>3</v>
      </c>
      <c r="M40" s="137"/>
      <c r="N40" s="136">
        <v>12</v>
      </c>
      <c r="O40" s="137"/>
      <c r="P40" s="137"/>
      <c r="Q40" s="137">
        <v>69</v>
      </c>
      <c r="R40" s="137"/>
      <c r="S40" s="137"/>
      <c r="T40" s="138">
        <f t="shared" si="3"/>
        <v>23029</v>
      </c>
    </row>
    <row r="41" spans="1:20" s="90" customFormat="1" x14ac:dyDescent="0.25">
      <c r="A41" s="124" t="s">
        <v>74</v>
      </c>
      <c r="B41" s="124" t="s">
        <v>75</v>
      </c>
      <c r="C41" s="137"/>
      <c r="D41" s="136">
        <v>89</v>
      </c>
      <c r="E41" s="136"/>
      <c r="F41" s="137"/>
      <c r="G41" s="137"/>
      <c r="H41" s="137"/>
      <c r="I41" s="137">
        <v>3</v>
      </c>
      <c r="J41" s="136">
        <v>2294</v>
      </c>
      <c r="K41" s="136">
        <v>28</v>
      </c>
      <c r="L41" s="137"/>
      <c r="M41" s="137"/>
      <c r="N41" s="137"/>
      <c r="O41" s="137"/>
      <c r="P41" s="137"/>
      <c r="Q41" s="136">
        <v>2</v>
      </c>
      <c r="R41" s="137"/>
      <c r="S41" s="137"/>
      <c r="T41" s="138">
        <f>SUM(C41:S41)</f>
        <v>2416</v>
      </c>
    </row>
    <row r="42" spans="1:20" s="90" customFormat="1" x14ac:dyDescent="0.25">
      <c r="A42" s="124" t="s">
        <v>79</v>
      </c>
      <c r="B42" s="124" t="s">
        <v>240</v>
      </c>
      <c r="C42" s="136"/>
      <c r="D42" s="136">
        <v>14</v>
      </c>
      <c r="E42" s="136"/>
      <c r="F42" s="136"/>
      <c r="G42" s="136"/>
      <c r="H42" s="136">
        <v>1</v>
      </c>
      <c r="I42" s="136"/>
      <c r="J42" s="136"/>
      <c r="K42" s="136">
        <v>20</v>
      </c>
      <c r="L42" s="136">
        <v>12</v>
      </c>
      <c r="M42" s="137">
        <v>2</v>
      </c>
      <c r="N42" s="136">
        <v>30</v>
      </c>
      <c r="O42" s="137">
        <v>2106</v>
      </c>
      <c r="P42" s="136">
        <v>59</v>
      </c>
      <c r="Q42" s="136">
        <v>124</v>
      </c>
      <c r="R42" s="137"/>
      <c r="S42" s="136"/>
      <c r="T42" s="138">
        <f t="shared" si="3"/>
        <v>2368</v>
      </c>
    </row>
    <row r="43" spans="1:20" s="90" customFormat="1" x14ac:dyDescent="0.25">
      <c r="A43" s="124" t="s">
        <v>84</v>
      </c>
      <c r="B43" s="124" t="s">
        <v>85</v>
      </c>
      <c r="C43" s="136"/>
      <c r="D43" s="136">
        <v>36</v>
      </c>
      <c r="E43" s="136"/>
      <c r="F43" s="136"/>
      <c r="G43" s="137"/>
      <c r="H43" s="136">
        <v>6</v>
      </c>
      <c r="I43" s="136"/>
      <c r="J43" s="136">
        <v>1</v>
      </c>
      <c r="K43" s="136"/>
      <c r="L43" s="136"/>
      <c r="M43" s="137">
        <v>1</v>
      </c>
      <c r="N43" s="136">
        <v>2135</v>
      </c>
      <c r="O43" s="136">
        <v>87</v>
      </c>
      <c r="P43" s="137">
        <v>16523</v>
      </c>
      <c r="Q43" s="137">
        <v>155</v>
      </c>
      <c r="R43" s="137"/>
      <c r="S43" s="136"/>
      <c r="T43" s="138">
        <f t="shared" si="3"/>
        <v>18944</v>
      </c>
    </row>
    <row r="44" spans="1:20" s="90" customFormat="1" x14ac:dyDescent="0.25">
      <c r="A44" s="124" t="s">
        <v>87</v>
      </c>
      <c r="B44" s="124" t="s">
        <v>88</v>
      </c>
      <c r="C44" s="137"/>
      <c r="D44" s="136">
        <v>18</v>
      </c>
      <c r="E44" s="137"/>
      <c r="F44" s="136"/>
      <c r="G44" s="137"/>
      <c r="H44" s="137"/>
      <c r="I44" s="137"/>
      <c r="J44" s="137"/>
      <c r="K44" s="136"/>
      <c r="L44" s="137"/>
      <c r="M44" s="137">
        <v>3</v>
      </c>
      <c r="N44" s="137">
        <v>40441.5</v>
      </c>
      <c r="O44" s="137"/>
      <c r="P44" s="137"/>
      <c r="Q44" s="137">
        <v>70</v>
      </c>
      <c r="R44" s="137"/>
      <c r="S44" s="137">
        <v>3</v>
      </c>
      <c r="T44" s="138">
        <f t="shared" si="3"/>
        <v>40535.5</v>
      </c>
    </row>
    <row r="45" spans="1:20" s="90" customFormat="1" x14ac:dyDescent="0.25">
      <c r="A45" s="124" t="s">
        <v>90</v>
      </c>
      <c r="B45" s="124" t="s">
        <v>91</v>
      </c>
      <c r="C45" s="137"/>
      <c r="D45" s="137"/>
      <c r="E45" s="137"/>
      <c r="F45" s="137"/>
      <c r="G45" s="136"/>
      <c r="H45" s="137"/>
      <c r="I45" s="137"/>
      <c r="J45" s="137"/>
      <c r="K45" s="137"/>
      <c r="L45" s="137"/>
      <c r="M45" s="137">
        <v>14220</v>
      </c>
      <c r="N45" s="136">
        <v>2163</v>
      </c>
      <c r="O45" s="137"/>
      <c r="P45" s="137"/>
      <c r="Q45" s="137"/>
      <c r="R45" s="137"/>
      <c r="S45" s="137"/>
      <c r="T45" s="138">
        <f t="shared" si="3"/>
        <v>16383</v>
      </c>
    </row>
    <row r="46" spans="1:20" s="90" customFormat="1" x14ac:dyDescent="0.25">
      <c r="A46" s="127" t="s">
        <v>98</v>
      </c>
      <c r="B46" s="127" t="s">
        <v>222</v>
      </c>
      <c r="C46" s="139"/>
      <c r="D46" s="140">
        <v>25</v>
      </c>
      <c r="E46" s="139"/>
      <c r="F46" s="139"/>
      <c r="G46" s="140"/>
      <c r="H46" s="139"/>
      <c r="I46" s="139"/>
      <c r="J46" s="139"/>
      <c r="K46" s="139"/>
      <c r="L46" s="139"/>
      <c r="M46" s="139">
        <v>2747</v>
      </c>
      <c r="N46" s="140">
        <v>52</v>
      </c>
      <c r="O46" s="139"/>
      <c r="P46" s="139"/>
      <c r="Q46" s="139">
        <v>18</v>
      </c>
      <c r="R46" s="139"/>
      <c r="S46" s="139">
        <v>1</v>
      </c>
      <c r="T46" s="141">
        <f t="shared" si="3"/>
        <v>2843</v>
      </c>
    </row>
    <row r="47" spans="1:20" s="90" customFormat="1" x14ac:dyDescent="0.25">
      <c r="A47" s="142"/>
      <c r="B47" s="142"/>
      <c r="C47" s="143">
        <f t="shared" ref="C47:T47" si="4">SUM(C26:C46)</f>
        <v>37140</v>
      </c>
      <c r="D47" s="144">
        <f t="shared" si="4"/>
        <v>857784</v>
      </c>
      <c r="E47" s="143">
        <f t="shared" si="4"/>
        <v>91065</v>
      </c>
      <c r="F47" s="143">
        <f t="shared" si="4"/>
        <v>36672</v>
      </c>
      <c r="G47" s="144">
        <f t="shared" si="4"/>
        <v>139906</v>
      </c>
      <c r="H47" s="143">
        <f t="shared" si="4"/>
        <v>87278</v>
      </c>
      <c r="I47" s="143">
        <f t="shared" si="4"/>
        <v>15422</v>
      </c>
      <c r="J47" s="143">
        <f t="shared" si="4"/>
        <v>25422</v>
      </c>
      <c r="K47" s="143">
        <f t="shared" si="4"/>
        <v>11854</v>
      </c>
      <c r="L47" s="143">
        <f t="shared" si="4"/>
        <v>14089</v>
      </c>
      <c r="M47" s="143">
        <f t="shared" si="4"/>
        <v>17078</v>
      </c>
      <c r="N47" s="144">
        <f t="shared" si="4"/>
        <v>94467</v>
      </c>
      <c r="O47" s="143">
        <f t="shared" si="4"/>
        <v>13082</v>
      </c>
      <c r="P47" s="143">
        <f t="shared" si="4"/>
        <v>18682</v>
      </c>
      <c r="Q47" s="143">
        <f t="shared" si="4"/>
        <v>31236.5</v>
      </c>
      <c r="R47" s="143">
        <f t="shared" si="4"/>
        <v>15439</v>
      </c>
      <c r="S47" s="143">
        <f t="shared" si="4"/>
        <v>8478.5</v>
      </c>
      <c r="T47" s="145">
        <f t="shared" si="4"/>
        <v>1515095</v>
      </c>
    </row>
    <row r="48" spans="1:20" x14ac:dyDescent="0.25">
      <c r="D48"/>
      <c r="E48"/>
      <c r="F48"/>
      <c r="G48"/>
      <c r="H48"/>
      <c r="I48"/>
      <c r="J48"/>
      <c r="K48"/>
      <c r="L48"/>
      <c r="M48"/>
      <c r="N48"/>
    </row>
    <row r="49" spans="1:20" ht="24" x14ac:dyDescent="0.25">
      <c r="A49" s="373" t="s">
        <v>241</v>
      </c>
      <c r="B49" s="374"/>
      <c r="C49" s="132" t="s">
        <v>203</v>
      </c>
      <c r="D49" s="132" t="s">
        <v>204</v>
      </c>
      <c r="E49" s="132" t="s">
        <v>205</v>
      </c>
      <c r="F49" s="132" t="s">
        <v>206</v>
      </c>
      <c r="G49" s="132" t="s">
        <v>207</v>
      </c>
      <c r="H49" s="132" t="s">
        <v>208</v>
      </c>
      <c r="I49" s="132" t="s">
        <v>209</v>
      </c>
      <c r="J49" s="132" t="s">
        <v>210</v>
      </c>
      <c r="K49" s="132" t="s">
        <v>211</v>
      </c>
      <c r="L49" s="132" t="s">
        <v>212</v>
      </c>
      <c r="M49" s="132" t="s">
        <v>213</v>
      </c>
      <c r="N49" s="132" t="s">
        <v>214</v>
      </c>
      <c r="O49" s="132" t="s">
        <v>215</v>
      </c>
      <c r="P49" s="132" t="s">
        <v>216</v>
      </c>
      <c r="Q49" s="132" t="s">
        <v>217</v>
      </c>
      <c r="R49" s="132" t="s">
        <v>218</v>
      </c>
      <c r="S49" s="132" t="s">
        <v>219</v>
      </c>
      <c r="T49" s="133" t="s">
        <v>187</v>
      </c>
    </row>
    <row r="50" spans="1:20" x14ac:dyDescent="0.25">
      <c r="A50" s="121" t="s">
        <v>11</v>
      </c>
      <c r="B50" s="121" t="s">
        <v>12</v>
      </c>
      <c r="C50" s="134" t="e">
        <f>+C26-#REF!</f>
        <v>#REF!</v>
      </c>
      <c r="D50" s="134" t="e">
        <f>+D26-#REF!</f>
        <v>#REF!</v>
      </c>
      <c r="E50" s="134" t="e">
        <f>+E26-#REF!</f>
        <v>#REF!</v>
      </c>
      <c r="F50" s="134" t="e">
        <f>+F26-#REF!</f>
        <v>#REF!</v>
      </c>
      <c r="G50" s="134" t="e">
        <f>+G26-#REF!</f>
        <v>#REF!</v>
      </c>
      <c r="H50" s="134" t="e">
        <f>+H26-#REF!</f>
        <v>#REF!</v>
      </c>
      <c r="I50" s="134" t="e">
        <f>+I26-#REF!</f>
        <v>#REF!</v>
      </c>
      <c r="J50" s="134" t="e">
        <f>+J26-#REF!</f>
        <v>#REF!</v>
      </c>
      <c r="K50" s="134" t="e">
        <f>+K26-#REF!</f>
        <v>#REF!</v>
      </c>
      <c r="L50" s="134" t="e">
        <f>+L26-#REF!</f>
        <v>#REF!</v>
      </c>
      <c r="M50" s="134" t="e">
        <f>+M26-#REF!</f>
        <v>#REF!</v>
      </c>
      <c r="N50" s="134" t="e">
        <f>+N26-#REF!</f>
        <v>#REF!</v>
      </c>
      <c r="O50" s="134" t="e">
        <f>+O26-#REF!</f>
        <v>#REF!</v>
      </c>
      <c r="P50" s="134" t="e">
        <f>+P26-#REF!</f>
        <v>#REF!</v>
      </c>
      <c r="Q50" s="134" t="e">
        <f>+Q26-#REF!</f>
        <v>#REF!</v>
      </c>
      <c r="R50" s="134" t="e">
        <f>+R26-#REF!</f>
        <v>#REF!</v>
      </c>
      <c r="S50" s="134" t="e">
        <f>+S26-#REF!</f>
        <v>#REF!</v>
      </c>
      <c r="T50" s="135" t="e">
        <f t="shared" ref="T50:T54" si="5">SUM(C50:S50)</f>
        <v>#REF!</v>
      </c>
    </row>
    <row r="51" spans="1:20" x14ac:dyDescent="0.25">
      <c r="A51" s="124" t="s">
        <v>19</v>
      </c>
      <c r="B51" s="124" t="s">
        <v>20</v>
      </c>
      <c r="C51" s="136" t="e">
        <f>+C27-#REF!</f>
        <v>#REF!</v>
      </c>
      <c r="D51" s="136" t="e">
        <f>+D27-#REF!</f>
        <v>#REF!</v>
      </c>
      <c r="E51" s="136" t="e">
        <f>+E27-#REF!</f>
        <v>#REF!</v>
      </c>
      <c r="F51" s="136" t="e">
        <f>+F27-#REF!</f>
        <v>#REF!</v>
      </c>
      <c r="G51" s="136" t="e">
        <f>+G27-#REF!</f>
        <v>#REF!</v>
      </c>
      <c r="H51" s="136" t="e">
        <f>+H27-#REF!</f>
        <v>#REF!</v>
      </c>
      <c r="I51" s="136" t="e">
        <f>+I27-#REF!</f>
        <v>#REF!</v>
      </c>
      <c r="J51" s="136" t="e">
        <f>+J27-#REF!</f>
        <v>#REF!</v>
      </c>
      <c r="K51" s="136" t="e">
        <f>+K27-#REF!</f>
        <v>#REF!</v>
      </c>
      <c r="L51" s="136" t="e">
        <f>+L27-#REF!</f>
        <v>#REF!</v>
      </c>
      <c r="M51" s="136" t="e">
        <f>+M27-#REF!</f>
        <v>#REF!</v>
      </c>
      <c r="N51" s="136" t="e">
        <f>+N27-#REF!</f>
        <v>#REF!</v>
      </c>
      <c r="O51" s="136" t="e">
        <f>+O27-#REF!</f>
        <v>#REF!</v>
      </c>
      <c r="P51" s="136" t="e">
        <f>+P27-#REF!</f>
        <v>#REF!</v>
      </c>
      <c r="Q51" s="136" t="e">
        <f>+Q27-#REF!</f>
        <v>#REF!</v>
      </c>
      <c r="R51" s="137" t="e">
        <f>+R27-#REF!</f>
        <v>#REF!</v>
      </c>
      <c r="S51" s="136" t="e">
        <f>+S27-#REF!</f>
        <v>#REF!</v>
      </c>
      <c r="T51" s="138" t="e">
        <f t="shared" si="5"/>
        <v>#REF!</v>
      </c>
    </row>
    <row r="52" spans="1:20" x14ac:dyDescent="0.25">
      <c r="A52" s="124" t="s">
        <v>22</v>
      </c>
      <c r="B52" s="124" t="s">
        <v>23</v>
      </c>
      <c r="C52" s="137" t="e">
        <f>+C28-#REF!</f>
        <v>#REF!</v>
      </c>
      <c r="D52" s="136" t="e">
        <f>+D28-#REF!</f>
        <v>#REF!</v>
      </c>
      <c r="E52" s="137" t="e">
        <f>+E28-#REF!</f>
        <v>#REF!</v>
      </c>
      <c r="F52" s="136" t="e">
        <f>+F28-#REF!</f>
        <v>#REF!</v>
      </c>
      <c r="G52" s="137" t="e">
        <f>+G28-#REF!</f>
        <v>#REF!</v>
      </c>
      <c r="H52" s="136" t="e">
        <f>+H28-#REF!</f>
        <v>#REF!</v>
      </c>
      <c r="I52" s="136" t="e">
        <f>+I28-#REF!</f>
        <v>#REF!</v>
      </c>
      <c r="J52" s="137" t="e">
        <f>+J28-#REF!</f>
        <v>#REF!</v>
      </c>
      <c r="K52" s="136" t="e">
        <f>+K28-#REF!</f>
        <v>#REF!</v>
      </c>
      <c r="L52" s="136" t="e">
        <f>+L28-#REF!</f>
        <v>#REF!</v>
      </c>
      <c r="M52" s="136" t="e">
        <f>+M28-#REF!</f>
        <v>#REF!</v>
      </c>
      <c r="N52" s="136" t="e">
        <f>+N28-#REF!</f>
        <v>#REF!</v>
      </c>
      <c r="O52" s="136" t="e">
        <f>+O28-#REF!</f>
        <v>#REF!</v>
      </c>
      <c r="P52" s="136" t="e">
        <f>+P28-#REF!</f>
        <v>#REF!</v>
      </c>
      <c r="Q52" s="136" t="e">
        <f>+Q28-#REF!</f>
        <v>#REF!</v>
      </c>
      <c r="R52" s="137" t="e">
        <f>+R28-#REF!</f>
        <v>#REF!</v>
      </c>
      <c r="S52" s="136" t="e">
        <f>+S28-#REF!</f>
        <v>#REF!</v>
      </c>
      <c r="T52" s="138" t="e">
        <f t="shared" si="5"/>
        <v>#REF!</v>
      </c>
    </row>
    <row r="53" spans="1:20" x14ac:dyDescent="0.25">
      <c r="A53" s="124" t="s">
        <v>24</v>
      </c>
      <c r="B53" s="124" t="s">
        <v>25</v>
      </c>
      <c r="C53" s="136" t="e">
        <f>+C29-#REF!</f>
        <v>#REF!</v>
      </c>
      <c r="D53" s="136" t="e">
        <f>+D29-#REF!</f>
        <v>#REF!</v>
      </c>
      <c r="E53" s="136" t="e">
        <f>+E29-#REF!</f>
        <v>#REF!</v>
      </c>
      <c r="F53" s="136" t="e">
        <f>+F29-#REF!</f>
        <v>#REF!</v>
      </c>
      <c r="G53" s="136" t="e">
        <f>+G29-#REF!</f>
        <v>#REF!</v>
      </c>
      <c r="H53" s="136" t="e">
        <f>+H29-#REF!</f>
        <v>#REF!</v>
      </c>
      <c r="I53" s="136" t="e">
        <f>+I29-#REF!</f>
        <v>#REF!</v>
      </c>
      <c r="J53" s="136" t="e">
        <f>+J29-#REF!</f>
        <v>#REF!</v>
      </c>
      <c r="K53" s="136" t="e">
        <f>+K29-#REF!</f>
        <v>#REF!</v>
      </c>
      <c r="L53" s="136" t="e">
        <f>+L29-#REF!</f>
        <v>#REF!</v>
      </c>
      <c r="M53" s="136" t="e">
        <f>+M29-#REF!</f>
        <v>#REF!</v>
      </c>
      <c r="N53" s="136" t="e">
        <f>+N29-#REF!</f>
        <v>#REF!</v>
      </c>
      <c r="O53" s="136" t="e">
        <f>+O29-#REF!</f>
        <v>#REF!</v>
      </c>
      <c r="P53" s="136" t="e">
        <f>+P29-#REF!</f>
        <v>#REF!</v>
      </c>
      <c r="Q53" s="136" t="e">
        <f>+Q29-#REF!</f>
        <v>#REF!</v>
      </c>
      <c r="R53" s="137" t="e">
        <f>+R29-#REF!</f>
        <v>#REF!</v>
      </c>
      <c r="S53" s="136" t="e">
        <f>+S29-#REF!</f>
        <v>#REF!</v>
      </c>
      <c r="T53" s="138" t="e">
        <f t="shared" si="5"/>
        <v>#REF!</v>
      </c>
    </row>
    <row r="54" spans="1:20" x14ac:dyDescent="0.25">
      <c r="A54" s="124" t="s">
        <v>28</v>
      </c>
      <c r="B54" s="124" t="s">
        <v>29</v>
      </c>
      <c r="C54" s="136" t="e">
        <f>+C30-#REF!</f>
        <v>#REF!</v>
      </c>
      <c r="D54" s="136" t="e">
        <f>+D30-#REF!</f>
        <v>#REF!</v>
      </c>
      <c r="E54" s="136" t="e">
        <f>+E30-#REF!</f>
        <v>#REF!</v>
      </c>
      <c r="F54" s="136" t="e">
        <f>+F30-#REF!</f>
        <v>#REF!</v>
      </c>
      <c r="G54" s="136" t="e">
        <f>+G30-#REF!</f>
        <v>#REF!</v>
      </c>
      <c r="H54" s="136" t="e">
        <f>+H30-#REF!</f>
        <v>#REF!</v>
      </c>
      <c r="I54" s="137" t="e">
        <f>+I30-#REF!</f>
        <v>#REF!</v>
      </c>
      <c r="J54" s="136" t="e">
        <f>+J30-#REF!</f>
        <v>#REF!</v>
      </c>
      <c r="K54" s="136" t="e">
        <f>+K30-#REF!</f>
        <v>#REF!</v>
      </c>
      <c r="L54" s="137" t="e">
        <f>+L30-#REF!</f>
        <v>#REF!</v>
      </c>
      <c r="M54" s="137" t="e">
        <f>+M30-#REF!</f>
        <v>#REF!</v>
      </c>
      <c r="N54" s="137" t="e">
        <f>+N30-#REF!</f>
        <v>#REF!</v>
      </c>
      <c r="O54" s="137" t="e">
        <f>+O30-#REF!</f>
        <v>#REF!</v>
      </c>
      <c r="P54" s="137" t="e">
        <f>+P30-#REF!</f>
        <v>#REF!</v>
      </c>
      <c r="Q54" s="136" t="e">
        <f>+Q30-#REF!</f>
        <v>#REF!</v>
      </c>
      <c r="R54" s="137" t="e">
        <f>+R30-#REF!</f>
        <v>#REF!</v>
      </c>
      <c r="S54" s="137" t="e">
        <f>+S30-#REF!</f>
        <v>#REF!</v>
      </c>
      <c r="T54" s="138" t="e">
        <f t="shared" si="5"/>
        <v>#REF!</v>
      </c>
    </row>
    <row r="55" spans="1:20" x14ac:dyDescent="0.25">
      <c r="A55" s="124" t="s">
        <v>32</v>
      </c>
      <c r="B55" s="124" t="s">
        <v>33</v>
      </c>
      <c r="C55" s="137" t="e">
        <f>+C31-#REF!</f>
        <v>#REF!</v>
      </c>
      <c r="D55" s="136" t="e">
        <f>+D31-#REF!</f>
        <v>#REF!</v>
      </c>
      <c r="E55" s="137" t="e">
        <f>+E31-#REF!</f>
        <v>#REF!</v>
      </c>
      <c r="F55" s="136" t="e">
        <f>+F31-#REF!</f>
        <v>#REF!</v>
      </c>
      <c r="G55" s="136" t="e">
        <f>+G31-#REF!</f>
        <v>#REF!</v>
      </c>
      <c r="H55" s="137" t="e">
        <f>+H31-#REF!</f>
        <v>#REF!</v>
      </c>
      <c r="I55" s="136" t="e">
        <f>+I31-#REF!</f>
        <v>#REF!</v>
      </c>
      <c r="J55" s="137" t="e">
        <f>+J31-#REF!</f>
        <v>#REF!</v>
      </c>
      <c r="K55" s="136" t="e">
        <f>+K31-#REF!</f>
        <v>#REF!</v>
      </c>
      <c r="L55" s="137" t="e">
        <f>+L31-#REF!</f>
        <v>#REF!</v>
      </c>
      <c r="M55" s="137" t="e">
        <f>+M31-#REF!</f>
        <v>#REF!</v>
      </c>
      <c r="N55" s="136" t="e">
        <f>+N31-#REF!</f>
        <v>#REF!</v>
      </c>
      <c r="O55" s="137" t="e">
        <f>+O31-#REF!</f>
        <v>#REF!</v>
      </c>
      <c r="P55" s="137" t="e">
        <f>+P31-#REF!</f>
        <v>#REF!</v>
      </c>
      <c r="Q55" s="136" t="e">
        <f>+Q31-#REF!</f>
        <v>#REF!</v>
      </c>
      <c r="R55" s="137" t="e">
        <f>+R31-#REF!</f>
        <v>#REF!</v>
      </c>
      <c r="S55" s="136" t="e">
        <f>+S31-#REF!</f>
        <v>#REF!</v>
      </c>
      <c r="T55" s="138" t="e">
        <f>SUM(C55:S55)</f>
        <v>#REF!</v>
      </c>
    </row>
    <row r="56" spans="1:20" x14ac:dyDescent="0.25">
      <c r="A56" s="124" t="s">
        <v>38</v>
      </c>
      <c r="B56" s="124" t="s">
        <v>220</v>
      </c>
      <c r="C56" s="136" t="e">
        <f>+C32-#REF!</f>
        <v>#REF!</v>
      </c>
      <c r="D56" s="136" t="e">
        <f>+D32-#REF!</f>
        <v>#REF!</v>
      </c>
      <c r="E56" s="136" t="e">
        <f>+E32-#REF!</f>
        <v>#REF!</v>
      </c>
      <c r="F56" s="136" t="e">
        <f>+F32-#REF!</f>
        <v>#REF!</v>
      </c>
      <c r="G56" s="136" t="e">
        <f>+G32-#REF!</f>
        <v>#REF!</v>
      </c>
      <c r="H56" s="136" t="e">
        <f>+H32-#REF!</f>
        <v>#REF!</v>
      </c>
      <c r="I56" s="137" t="e">
        <f>+I32-#REF!</f>
        <v>#REF!</v>
      </c>
      <c r="J56" s="137" t="e">
        <f>+J32-#REF!</f>
        <v>#REF!</v>
      </c>
      <c r="K56" s="136" t="e">
        <f>+K32-#REF!</f>
        <v>#REF!</v>
      </c>
      <c r="L56" s="136" t="e">
        <f>+L32-#REF!</f>
        <v>#REF!</v>
      </c>
      <c r="M56" s="137" t="e">
        <f>+M32-#REF!</f>
        <v>#REF!</v>
      </c>
      <c r="N56" s="136" t="e">
        <f>+N32-#REF!</f>
        <v>#REF!</v>
      </c>
      <c r="O56" s="137" t="e">
        <f>+O32-#REF!</f>
        <v>#REF!</v>
      </c>
      <c r="P56" s="137" t="e">
        <f>+P32-#REF!</f>
        <v>#REF!</v>
      </c>
      <c r="Q56" s="136" t="e">
        <f>+Q32-#REF!</f>
        <v>#REF!</v>
      </c>
      <c r="R56" s="137" t="e">
        <f>+R32-#REF!</f>
        <v>#REF!</v>
      </c>
      <c r="S56" s="137" t="e">
        <f>+S32-#REF!</f>
        <v>#REF!</v>
      </c>
      <c r="T56" s="138" t="e">
        <f t="shared" ref="T56:T59" si="6">SUM(C56:S56)</f>
        <v>#REF!</v>
      </c>
    </row>
    <row r="57" spans="1:20" x14ac:dyDescent="0.25">
      <c r="A57" s="124" t="s">
        <v>39</v>
      </c>
      <c r="B57" s="124" t="s">
        <v>40</v>
      </c>
      <c r="C57" s="136" t="e">
        <f>+C33-#REF!</f>
        <v>#REF!</v>
      </c>
      <c r="D57" s="136" t="e">
        <f>+D33-#REF!</f>
        <v>#REF!</v>
      </c>
      <c r="E57" s="137" t="e">
        <f>+E33-#REF!</f>
        <v>#REF!</v>
      </c>
      <c r="F57" s="136" t="e">
        <f>+F33-#REF!</f>
        <v>#REF!</v>
      </c>
      <c r="G57" s="137" t="e">
        <f>+G33-#REF!</f>
        <v>#REF!</v>
      </c>
      <c r="H57" s="136" t="e">
        <f>+H33-#REF!</f>
        <v>#REF!</v>
      </c>
      <c r="I57" s="136" t="e">
        <f>+I33-#REF!</f>
        <v>#REF!</v>
      </c>
      <c r="J57" s="137" t="e">
        <f>+J33-#REF!</f>
        <v>#REF!</v>
      </c>
      <c r="K57" s="136" t="e">
        <f>+K33-#REF!</f>
        <v>#REF!</v>
      </c>
      <c r="L57" s="136" t="e">
        <f>+L33-#REF!</f>
        <v>#REF!</v>
      </c>
      <c r="M57" s="137" t="e">
        <f>+M33-#REF!</f>
        <v>#REF!</v>
      </c>
      <c r="N57" s="136" t="e">
        <f>+N33-#REF!</f>
        <v>#REF!</v>
      </c>
      <c r="O57" s="136" t="e">
        <f>+O33-#REF!</f>
        <v>#REF!</v>
      </c>
      <c r="P57" s="136" t="e">
        <f>+P33-#REF!</f>
        <v>#REF!</v>
      </c>
      <c r="Q57" s="136" t="e">
        <f>+Q33-#REF!</f>
        <v>#REF!</v>
      </c>
      <c r="R57" s="137" t="e">
        <f>+R33-#REF!</f>
        <v>#REF!</v>
      </c>
      <c r="S57" s="137" t="e">
        <f>+S33-#REF!</f>
        <v>#REF!</v>
      </c>
      <c r="T57" s="138" t="e">
        <f t="shared" si="6"/>
        <v>#REF!</v>
      </c>
    </row>
    <row r="58" spans="1:20" x14ac:dyDescent="0.25">
      <c r="A58" s="124" t="s">
        <v>44</v>
      </c>
      <c r="B58" s="124" t="s">
        <v>45</v>
      </c>
      <c r="C58" s="137" t="e">
        <f>+C34-#REF!</f>
        <v>#REF!</v>
      </c>
      <c r="D58" s="136" t="e">
        <f>+D34-#REF!</f>
        <v>#REF!</v>
      </c>
      <c r="E58" s="137" t="e">
        <f>+E34-#REF!</f>
        <v>#REF!</v>
      </c>
      <c r="F58" s="137" t="e">
        <f>+F34-#REF!</f>
        <v>#REF!</v>
      </c>
      <c r="G58" s="136" t="e">
        <f>+G34-#REF!</f>
        <v>#REF!</v>
      </c>
      <c r="H58" s="136" t="e">
        <f>+H34-#REF!</f>
        <v>#REF!</v>
      </c>
      <c r="I58" s="137" t="e">
        <f>+I34-#REF!</f>
        <v>#REF!</v>
      </c>
      <c r="J58" s="137" t="e">
        <f>+J34-#REF!</f>
        <v>#REF!</v>
      </c>
      <c r="K58" s="137" t="e">
        <f>+K34-#REF!</f>
        <v>#REF!</v>
      </c>
      <c r="L58" s="137" t="e">
        <f>+L34-#REF!</f>
        <v>#REF!</v>
      </c>
      <c r="M58" s="137" t="e">
        <f>+M34-#REF!</f>
        <v>#REF!</v>
      </c>
      <c r="N58" s="136" t="e">
        <f>+N34-#REF!</f>
        <v>#REF!</v>
      </c>
      <c r="O58" s="136" t="e">
        <f>+O34-#REF!</f>
        <v>#REF!</v>
      </c>
      <c r="P58" s="136" t="e">
        <f>+P34-#REF!</f>
        <v>#REF!</v>
      </c>
      <c r="Q58" s="136" t="e">
        <f>+Q34-#REF!</f>
        <v>#REF!</v>
      </c>
      <c r="R58" s="137" t="e">
        <f>+R34-#REF!</f>
        <v>#REF!</v>
      </c>
      <c r="S58" s="137" t="e">
        <f>+S34-#REF!</f>
        <v>#REF!</v>
      </c>
      <c r="T58" s="138" t="e">
        <f t="shared" si="6"/>
        <v>#REF!</v>
      </c>
    </row>
    <row r="59" spans="1:20" x14ac:dyDescent="0.25">
      <c r="A59" s="124" t="s">
        <v>48</v>
      </c>
      <c r="B59" s="124" t="s">
        <v>49</v>
      </c>
      <c r="C59" s="136" t="e">
        <f>+C35-#REF!</f>
        <v>#REF!</v>
      </c>
      <c r="D59" s="136" t="e">
        <f>+D35-#REF!</f>
        <v>#REF!</v>
      </c>
      <c r="E59" s="136" t="e">
        <f>+E35-#REF!</f>
        <v>#REF!</v>
      </c>
      <c r="F59" s="136" t="e">
        <f>+F35-#REF!</f>
        <v>#REF!</v>
      </c>
      <c r="G59" s="137" t="e">
        <f>+G35-#REF!</f>
        <v>#REF!</v>
      </c>
      <c r="H59" s="137" t="e">
        <f>+H35-#REF!</f>
        <v>#REF!</v>
      </c>
      <c r="I59" s="136" t="e">
        <f>+I35-#REF!</f>
        <v>#REF!</v>
      </c>
      <c r="J59" s="136" t="e">
        <f>+J35-#REF!</f>
        <v>#REF!</v>
      </c>
      <c r="K59" s="136" t="e">
        <f>+K35-#REF!</f>
        <v>#REF!</v>
      </c>
      <c r="L59" s="137" t="e">
        <f>+L35-#REF!</f>
        <v>#REF!</v>
      </c>
      <c r="M59" s="137" t="e">
        <f>+M35-#REF!</f>
        <v>#REF!</v>
      </c>
      <c r="N59" s="136" t="e">
        <f>+N35-#REF!</f>
        <v>#REF!</v>
      </c>
      <c r="O59" s="137" t="e">
        <f>+O35-#REF!</f>
        <v>#REF!</v>
      </c>
      <c r="P59" s="137" t="e">
        <f>+P35-#REF!</f>
        <v>#REF!</v>
      </c>
      <c r="Q59" s="136" t="e">
        <f>+Q35-#REF!</f>
        <v>#REF!</v>
      </c>
      <c r="R59" s="137" t="e">
        <f>+R35-#REF!</f>
        <v>#REF!</v>
      </c>
      <c r="S59" s="137" t="e">
        <f>+S35-#REF!</f>
        <v>#REF!</v>
      </c>
      <c r="T59" s="138" t="e">
        <f t="shared" si="6"/>
        <v>#REF!</v>
      </c>
    </row>
    <row r="60" spans="1:20" x14ac:dyDescent="0.25">
      <c r="A60" s="124" t="s">
        <v>41</v>
      </c>
      <c r="B60" s="124" t="s">
        <v>53</v>
      </c>
      <c r="C60" s="137" t="e">
        <f>+C36-#REF!</f>
        <v>#REF!</v>
      </c>
      <c r="D60" s="137" t="e">
        <f>+D36-#REF!</f>
        <v>#REF!</v>
      </c>
      <c r="E60" s="137" t="e">
        <f>+E36-#REF!</f>
        <v>#REF!</v>
      </c>
      <c r="F60" s="137" t="e">
        <f>+F36-#REF!</f>
        <v>#REF!</v>
      </c>
      <c r="G60" s="137" t="e">
        <f>+G36-#REF!</f>
        <v>#REF!</v>
      </c>
      <c r="H60" s="137" t="e">
        <f>+H36-#REF!</f>
        <v>#REF!</v>
      </c>
      <c r="I60" s="137" t="e">
        <f>+I36-#REF!</f>
        <v>#REF!</v>
      </c>
      <c r="J60" s="137" t="e">
        <f>+J36-#REF!</f>
        <v>#REF!</v>
      </c>
      <c r="K60" s="137" t="e">
        <f>+K36-#REF!</f>
        <v>#REF!</v>
      </c>
      <c r="L60" s="137" t="e">
        <f>+L36-#REF!</f>
        <v>#REF!</v>
      </c>
      <c r="M60" s="137" t="e">
        <f>+M36-#REF!</f>
        <v>#REF!</v>
      </c>
      <c r="N60" s="137" t="e">
        <f>+N36-#REF!</f>
        <v>#REF!</v>
      </c>
      <c r="O60" s="137" t="e">
        <f>+O36-#REF!</f>
        <v>#REF!</v>
      </c>
      <c r="P60" s="137" t="e">
        <f>+P36-#REF!</f>
        <v>#REF!</v>
      </c>
      <c r="Q60" s="137" t="e">
        <f>+Q36-#REF!</f>
        <v>#REF!</v>
      </c>
      <c r="R60" s="137" t="e">
        <f>+R36-#REF!</f>
        <v>#REF!</v>
      </c>
      <c r="S60" s="137" t="e">
        <f>+S36-#REF!</f>
        <v>#REF!</v>
      </c>
      <c r="T60" s="138" t="e">
        <f>SUM(C60:S60)</f>
        <v>#REF!</v>
      </c>
    </row>
    <row r="61" spans="1:20" x14ac:dyDescent="0.25">
      <c r="A61" s="124" t="s">
        <v>34</v>
      </c>
      <c r="B61" s="124" t="s">
        <v>58</v>
      </c>
      <c r="C61" s="137" t="e">
        <f>+C37-#REF!</f>
        <v>#REF!</v>
      </c>
      <c r="D61" s="137" t="e">
        <f>+D37-#REF!</f>
        <v>#REF!</v>
      </c>
      <c r="E61" s="137" t="e">
        <f>+E37-#REF!</f>
        <v>#REF!</v>
      </c>
      <c r="F61" s="137" t="e">
        <f>+F37-#REF!</f>
        <v>#REF!</v>
      </c>
      <c r="G61" s="137" t="e">
        <f>+G37-#REF!</f>
        <v>#REF!</v>
      </c>
      <c r="H61" s="137" t="e">
        <f>+H37-#REF!</f>
        <v>#REF!</v>
      </c>
      <c r="I61" s="137" t="e">
        <f>+I37-#REF!</f>
        <v>#REF!</v>
      </c>
      <c r="J61" s="137" t="e">
        <f>+J37-#REF!</f>
        <v>#REF!</v>
      </c>
      <c r="K61" s="137" t="e">
        <f>+K37-#REF!</f>
        <v>#REF!</v>
      </c>
      <c r="L61" s="137" t="e">
        <f>+L37-#REF!</f>
        <v>#REF!</v>
      </c>
      <c r="M61" s="137" t="e">
        <f>+M37-#REF!</f>
        <v>#REF!</v>
      </c>
      <c r="N61" s="137" t="e">
        <f>+N37-#REF!</f>
        <v>#REF!</v>
      </c>
      <c r="O61" s="137" t="e">
        <f>+O37-#REF!</f>
        <v>#REF!</v>
      </c>
      <c r="P61" s="137" t="e">
        <f>+P37-#REF!</f>
        <v>#REF!</v>
      </c>
      <c r="Q61" s="137" t="e">
        <f>+Q37-#REF!</f>
        <v>#REF!</v>
      </c>
      <c r="R61" s="137" t="e">
        <f>+R37-#REF!</f>
        <v>#REF!</v>
      </c>
      <c r="S61" s="137" t="e">
        <f>+S37-#REF!</f>
        <v>#REF!</v>
      </c>
      <c r="T61" s="138" t="e">
        <f>SUM(C61:S61)</f>
        <v>#REF!</v>
      </c>
    </row>
    <row r="62" spans="1:20" x14ac:dyDescent="0.25">
      <c r="A62" s="124" t="s">
        <v>65</v>
      </c>
      <c r="B62" s="124" t="s">
        <v>66</v>
      </c>
      <c r="C62" s="136" t="e">
        <f>+C38-#REF!</f>
        <v>#REF!</v>
      </c>
      <c r="D62" s="136" t="e">
        <f>+D38-#REF!</f>
        <v>#REF!</v>
      </c>
      <c r="E62" s="136" t="e">
        <f>+E38-#REF!</f>
        <v>#REF!</v>
      </c>
      <c r="F62" s="136" t="e">
        <f>+F38-#REF!</f>
        <v>#REF!</v>
      </c>
      <c r="G62" s="136" t="e">
        <f>+G38-#REF!</f>
        <v>#REF!</v>
      </c>
      <c r="H62" s="136" t="e">
        <f>+H38-#REF!</f>
        <v>#REF!</v>
      </c>
      <c r="I62" s="136" t="e">
        <f>+I38-#REF!</f>
        <v>#REF!</v>
      </c>
      <c r="J62" s="136" t="e">
        <f>+J38-#REF!</f>
        <v>#REF!</v>
      </c>
      <c r="K62" s="136" t="e">
        <f>+K38-#REF!</f>
        <v>#REF!</v>
      </c>
      <c r="L62" s="136" t="e">
        <f>+L38-#REF!</f>
        <v>#REF!</v>
      </c>
      <c r="M62" s="137" t="e">
        <f>+M38-#REF!</f>
        <v>#REF!</v>
      </c>
      <c r="N62" s="136" t="e">
        <f>+N38-#REF!</f>
        <v>#REF!</v>
      </c>
      <c r="O62" s="137" t="e">
        <f>+O38-#REF!</f>
        <v>#REF!</v>
      </c>
      <c r="P62" s="136" t="e">
        <f>+P38-#REF!</f>
        <v>#REF!</v>
      </c>
      <c r="Q62" s="136" t="e">
        <f>+Q38-#REF!</f>
        <v>#REF!</v>
      </c>
      <c r="R62" s="137" t="e">
        <f>+R38-#REF!</f>
        <v>#REF!</v>
      </c>
      <c r="S62" s="136" t="e">
        <f>+S38-#REF!</f>
        <v>#REF!</v>
      </c>
      <c r="T62" s="138" t="e">
        <f t="shared" ref="T62:T64" si="7">SUM(C62:S62)</f>
        <v>#REF!</v>
      </c>
    </row>
    <row r="63" spans="1:20" x14ac:dyDescent="0.25">
      <c r="A63" s="124" t="s">
        <v>68</v>
      </c>
      <c r="B63" s="124" t="s">
        <v>69</v>
      </c>
      <c r="C63" s="137" t="e">
        <f>+C39-#REF!</f>
        <v>#REF!</v>
      </c>
      <c r="D63" s="136" t="e">
        <f>+D39-#REF!</f>
        <v>#REF!</v>
      </c>
      <c r="E63" s="137" t="e">
        <f>+E39-#REF!</f>
        <v>#REF!</v>
      </c>
      <c r="F63" s="136" t="e">
        <f>+F39-#REF!</f>
        <v>#REF!</v>
      </c>
      <c r="G63" s="137" t="e">
        <f>+G39-#REF!</f>
        <v>#REF!</v>
      </c>
      <c r="H63" s="137" t="e">
        <f>+H39-#REF!</f>
        <v>#REF!</v>
      </c>
      <c r="I63" s="137" t="e">
        <f>+I39-#REF!</f>
        <v>#REF!</v>
      </c>
      <c r="J63" s="137" t="e">
        <f>+J39-#REF!</f>
        <v>#REF!</v>
      </c>
      <c r="K63" s="136" t="e">
        <f>+K39-#REF!</f>
        <v>#REF!</v>
      </c>
      <c r="L63" s="137" t="e">
        <f>+L39-#REF!</f>
        <v>#REF!</v>
      </c>
      <c r="M63" s="137" t="e">
        <f>+M39-#REF!</f>
        <v>#REF!</v>
      </c>
      <c r="N63" s="137" t="e">
        <f>+N39-#REF!</f>
        <v>#REF!</v>
      </c>
      <c r="O63" s="137" t="e">
        <f>+O39-#REF!</f>
        <v>#REF!</v>
      </c>
      <c r="P63" s="137" t="e">
        <f>+P39-#REF!</f>
        <v>#REF!</v>
      </c>
      <c r="Q63" s="137" t="e">
        <f>+Q39-#REF!</f>
        <v>#REF!</v>
      </c>
      <c r="R63" s="137" t="e">
        <f>+R39-#REF!</f>
        <v>#REF!</v>
      </c>
      <c r="S63" s="137" t="e">
        <f>+S39-#REF!</f>
        <v>#REF!</v>
      </c>
      <c r="T63" s="138" t="e">
        <f t="shared" si="7"/>
        <v>#REF!</v>
      </c>
    </row>
    <row r="64" spans="1:20" x14ac:dyDescent="0.25">
      <c r="A64" s="124" t="s">
        <v>55</v>
      </c>
      <c r="B64" s="124" t="s">
        <v>73</v>
      </c>
      <c r="C64" s="137" t="e">
        <f>+C40-#REF!</f>
        <v>#REF!</v>
      </c>
      <c r="D64" s="137" t="e">
        <f>+D40-#REF!</f>
        <v>#REF!</v>
      </c>
      <c r="E64" s="137" t="e">
        <f>+E40-#REF!</f>
        <v>#REF!</v>
      </c>
      <c r="F64" s="137" t="e">
        <f>+F40-#REF!</f>
        <v>#REF!</v>
      </c>
      <c r="G64" s="136" t="e">
        <f>+G40-#REF!</f>
        <v>#REF!</v>
      </c>
      <c r="H64" s="137" t="e">
        <f>+H40-#REF!</f>
        <v>#REF!</v>
      </c>
      <c r="I64" s="137" t="e">
        <f>+I40-#REF!</f>
        <v>#REF!</v>
      </c>
      <c r="J64" s="137" t="e">
        <f>+J40-#REF!</f>
        <v>#REF!</v>
      </c>
      <c r="K64" s="137" t="e">
        <f>+K40-#REF!</f>
        <v>#REF!</v>
      </c>
      <c r="L64" s="137" t="e">
        <f>+L40-#REF!</f>
        <v>#REF!</v>
      </c>
      <c r="M64" s="137" t="e">
        <f>+M40-#REF!</f>
        <v>#REF!</v>
      </c>
      <c r="N64" s="136" t="e">
        <f>+N40-#REF!</f>
        <v>#REF!</v>
      </c>
      <c r="O64" s="137" t="e">
        <f>+O40-#REF!</f>
        <v>#REF!</v>
      </c>
      <c r="P64" s="137" t="e">
        <f>+P40-#REF!</f>
        <v>#REF!</v>
      </c>
      <c r="Q64" s="137" t="e">
        <f>+Q40-#REF!</f>
        <v>#REF!</v>
      </c>
      <c r="R64" s="137" t="e">
        <f>+R40-#REF!</f>
        <v>#REF!</v>
      </c>
      <c r="S64" s="137" t="e">
        <f>+S40-#REF!</f>
        <v>#REF!</v>
      </c>
      <c r="T64" s="138" t="e">
        <f t="shared" si="7"/>
        <v>#REF!</v>
      </c>
    </row>
    <row r="65" spans="1:20" x14ac:dyDescent="0.25">
      <c r="A65" s="124" t="s">
        <v>74</v>
      </c>
      <c r="B65" s="124" t="s">
        <v>75</v>
      </c>
      <c r="C65" s="137" t="e">
        <f>+C41-#REF!</f>
        <v>#REF!</v>
      </c>
      <c r="D65" s="136" t="e">
        <f>+D41-#REF!</f>
        <v>#REF!</v>
      </c>
      <c r="E65" s="136" t="e">
        <f>+E41-#REF!</f>
        <v>#REF!</v>
      </c>
      <c r="F65" s="137" t="e">
        <f>+F41-#REF!</f>
        <v>#REF!</v>
      </c>
      <c r="G65" s="137" t="e">
        <f>+G41-#REF!</f>
        <v>#REF!</v>
      </c>
      <c r="H65" s="137" t="e">
        <f>+H41-#REF!</f>
        <v>#REF!</v>
      </c>
      <c r="I65" s="137" t="e">
        <f>+I41-#REF!</f>
        <v>#REF!</v>
      </c>
      <c r="J65" s="136" t="e">
        <f>+J41-#REF!</f>
        <v>#REF!</v>
      </c>
      <c r="K65" s="136" t="e">
        <f>+K41-#REF!</f>
        <v>#REF!</v>
      </c>
      <c r="L65" s="137" t="e">
        <f>+L41-#REF!</f>
        <v>#REF!</v>
      </c>
      <c r="M65" s="137" t="e">
        <f>+M41-#REF!</f>
        <v>#REF!</v>
      </c>
      <c r="N65" s="137" t="e">
        <f>+N41-#REF!</f>
        <v>#REF!</v>
      </c>
      <c r="O65" s="137" t="e">
        <f>+O41-#REF!</f>
        <v>#REF!</v>
      </c>
      <c r="P65" s="137" t="e">
        <f>+P41-#REF!</f>
        <v>#REF!</v>
      </c>
      <c r="Q65" s="136" t="e">
        <f>+Q41-#REF!</f>
        <v>#REF!</v>
      </c>
      <c r="R65" s="137" t="e">
        <f>+R41-#REF!</f>
        <v>#REF!</v>
      </c>
      <c r="S65" s="137" t="e">
        <f>+S41-#REF!</f>
        <v>#REF!</v>
      </c>
      <c r="T65" s="138" t="e">
        <f>SUM(C65:S65)</f>
        <v>#REF!</v>
      </c>
    </row>
    <row r="66" spans="1:20" x14ac:dyDescent="0.25">
      <c r="A66" s="124" t="s">
        <v>79</v>
      </c>
      <c r="B66" s="124" t="s">
        <v>240</v>
      </c>
      <c r="C66" s="136" t="e">
        <f>+C42-#REF!</f>
        <v>#REF!</v>
      </c>
      <c r="D66" s="136" t="e">
        <f>+D42-#REF!</f>
        <v>#REF!</v>
      </c>
      <c r="E66" s="136" t="e">
        <f>+E42-#REF!</f>
        <v>#REF!</v>
      </c>
      <c r="F66" s="136" t="e">
        <f>+F42-#REF!</f>
        <v>#REF!</v>
      </c>
      <c r="G66" s="136" t="e">
        <f>+G42-#REF!</f>
        <v>#REF!</v>
      </c>
      <c r="H66" s="136" t="e">
        <f>+H42-#REF!</f>
        <v>#REF!</v>
      </c>
      <c r="I66" s="136" t="e">
        <f>+I42-#REF!</f>
        <v>#REF!</v>
      </c>
      <c r="J66" s="136" t="e">
        <f>+J42-#REF!</f>
        <v>#REF!</v>
      </c>
      <c r="K66" s="136" t="e">
        <f>+K42-#REF!</f>
        <v>#REF!</v>
      </c>
      <c r="L66" s="136" t="e">
        <f>+L42-#REF!</f>
        <v>#REF!</v>
      </c>
      <c r="M66" s="137" t="e">
        <f>+M42-#REF!</f>
        <v>#REF!</v>
      </c>
      <c r="N66" s="136" t="e">
        <f>+N42-#REF!</f>
        <v>#REF!</v>
      </c>
      <c r="O66" s="137" t="e">
        <f>+O42-#REF!</f>
        <v>#REF!</v>
      </c>
      <c r="P66" s="136" t="e">
        <f>+P42-#REF!</f>
        <v>#REF!</v>
      </c>
      <c r="Q66" s="136" t="e">
        <f>+Q42-#REF!</f>
        <v>#REF!</v>
      </c>
      <c r="R66" s="137" t="e">
        <f>+R42-#REF!</f>
        <v>#REF!</v>
      </c>
      <c r="S66" s="136" t="e">
        <f>+S42-#REF!</f>
        <v>#REF!</v>
      </c>
      <c r="T66" s="138" t="e">
        <f t="shared" ref="T66:T70" si="8">SUM(C66:S66)</f>
        <v>#REF!</v>
      </c>
    </row>
    <row r="67" spans="1:20" x14ac:dyDescent="0.25">
      <c r="A67" s="124" t="s">
        <v>84</v>
      </c>
      <c r="B67" s="124" t="s">
        <v>85</v>
      </c>
      <c r="C67" s="136" t="e">
        <f>+C43-#REF!</f>
        <v>#REF!</v>
      </c>
      <c r="D67" s="136" t="e">
        <f>+D43-#REF!</f>
        <v>#REF!</v>
      </c>
      <c r="E67" s="136" t="e">
        <f>+E43-#REF!</f>
        <v>#REF!</v>
      </c>
      <c r="F67" s="136" t="e">
        <f>+F43-#REF!</f>
        <v>#REF!</v>
      </c>
      <c r="G67" s="137" t="e">
        <f>+G43-#REF!</f>
        <v>#REF!</v>
      </c>
      <c r="H67" s="136" t="e">
        <f>+H43-#REF!</f>
        <v>#REF!</v>
      </c>
      <c r="I67" s="136" t="e">
        <f>+I43-#REF!</f>
        <v>#REF!</v>
      </c>
      <c r="J67" s="136" t="e">
        <f>+J43-#REF!</f>
        <v>#REF!</v>
      </c>
      <c r="K67" s="136" t="e">
        <f>+K43-#REF!</f>
        <v>#REF!</v>
      </c>
      <c r="L67" s="136" t="e">
        <f>+L43-#REF!</f>
        <v>#REF!</v>
      </c>
      <c r="M67" s="137" t="e">
        <f>+M43-#REF!</f>
        <v>#REF!</v>
      </c>
      <c r="N67" s="136" t="e">
        <f>+N43-#REF!</f>
        <v>#REF!</v>
      </c>
      <c r="O67" s="136" t="e">
        <f>+O43-#REF!</f>
        <v>#REF!</v>
      </c>
      <c r="P67" s="137" t="e">
        <f>+P43-#REF!</f>
        <v>#REF!</v>
      </c>
      <c r="Q67" s="137" t="e">
        <f>+Q43-#REF!</f>
        <v>#REF!</v>
      </c>
      <c r="R67" s="137" t="e">
        <f>+R43-#REF!</f>
        <v>#REF!</v>
      </c>
      <c r="S67" s="136" t="e">
        <f>+S43-#REF!</f>
        <v>#REF!</v>
      </c>
      <c r="T67" s="138" t="e">
        <f t="shared" si="8"/>
        <v>#REF!</v>
      </c>
    </row>
    <row r="68" spans="1:20" x14ac:dyDescent="0.25">
      <c r="A68" s="124" t="s">
        <v>87</v>
      </c>
      <c r="B68" s="124" t="s">
        <v>88</v>
      </c>
      <c r="C68" s="137" t="e">
        <f>+C44-#REF!</f>
        <v>#REF!</v>
      </c>
      <c r="D68" s="136" t="e">
        <f>+D44-#REF!</f>
        <v>#REF!</v>
      </c>
      <c r="E68" s="137" t="e">
        <f>+E44-#REF!</f>
        <v>#REF!</v>
      </c>
      <c r="F68" s="136" t="e">
        <f>+F44-#REF!</f>
        <v>#REF!</v>
      </c>
      <c r="G68" s="137" t="e">
        <f>+G44-#REF!</f>
        <v>#REF!</v>
      </c>
      <c r="H68" s="137" t="e">
        <f>+H44-#REF!</f>
        <v>#REF!</v>
      </c>
      <c r="I68" s="137" t="e">
        <f>+I44-#REF!</f>
        <v>#REF!</v>
      </c>
      <c r="J68" s="137" t="e">
        <f>+J44-#REF!</f>
        <v>#REF!</v>
      </c>
      <c r="K68" s="136" t="e">
        <f>+K44-#REF!</f>
        <v>#REF!</v>
      </c>
      <c r="L68" s="137" t="e">
        <f>+L44-#REF!</f>
        <v>#REF!</v>
      </c>
      <c r="M68" s="137" t="e">
        <f>+M44-#REF!</f>
        <v>#REF!</v>
      </c>
      <c r="N68" s="137" t="e">
        <f>+N44-#REF!</f>
        <v>#REF!</v>
      </c>
      <c r="O68" s="137" t="e">
        <f>+O44-#REF!</f>
        <v>#REF!</v>
      </c>
      <c r="P68" s="137" t="e">
        <f>+P44-#REF!</f>
        <v>#REF!</v>
      </c>
      <c r="Q68" s="137" t="e">
        <f>+Q44-#REF!</f>
        <v>#REF!</v>
      </c>
      <c r="R68" s="137" t="e">
        <f>+R44-#REF!</f>
        <v>#REF!</v>
      </c>
      <c r="S68" s="137" t="e">
        <f>+S44-#REF!</f>
        <v>#REF!</v>
      </c>
      <c r="T68" s="138" t="e">
        <f t="shared" si="8"/>
        <v>#REF!</v>
      </c>
    </row>
    <row r="69" spans="1:20" x14ac:dyDescent="0.25">
      <c r="A69" s="124" t="s">
        <v>90</v>
      </c>
      <c r="B69" s="124" t="s">
        <v>91</v>
      </c>
      <c r="C69" s="137" t="e">
        <f>+C45-#REF!</f>
        <v>#REF!</v>
      </c>
      <c r="D69" s="137" t="e">
        <f>+D45-#REF!</f>
        <v>#REF!</v>
      </c>
      <c r="E69" s="137" t="e">
        <f>+E45-#REF!</f>
        <v>#REF!</v>
      </c>
      <c r="F69" s="137" t="e">
        <f>+F45-#REF!</f>
        <v>#REF!</v>
      </c>
      <c r="G69" s="136" t="e">
        <f>+G45-#REF!</f>
        <v>#REF!</v>
      </c>
      <c r="H69" s="137" t="e">
        <f>+H45-#REF!</f>
        <v>#REF!</v>
      </c>
      <c r="I69" s="137" t="e">
        <f>+I45-#REF!</f>
        <v>#REF!</v>
      </c>
      <c r="J69" s="137" t="e">
        <f>+J45-#REF!</f>
        <v>#REF!</v>
      </c>
      <c r="K69" s="137" t="e">
        <f>+K45-#REF!</f>
        <v>#REF!</v>
      </c>
      <c r="L69" s="137" t="e">
        <f>+L45-#REF!</f>
        <v>#REF!</v>
      </c>
      <c r="M69" s="137" t="e">
        <f>+M45-#REF!</f>
        <v>#REF!</v>
      </c>
      <c r="N69" s="136" t="e">
        <f>+N45-#REF!</f>
        <v>#REF!</v>
      </c>
      <c r="O69" s="137" t="e">
        <f>+O45-#REF!</f>
        <v>#REF!</v>
      </c>
      <c r="P69" s="137" t="e">
        <f>+P45-#REF!</f>
        <v>#REF!</v>
      </c>
      <c r="Q69" s="137" t="e">
        <f>+Q45-#REF!</f>
        <v>#REF!</v>
      </c>
      <c r="R69" s="137" t="e">
        <f>+R45-#REF!</f>
        <v>#REF!</v>
      </c>
      <c r="S69" s="137" t="e">
        <f>+S45-#REF!</f>
        <v>#REF!</v>
      </c>
      <c r="T69" s="138" t="e">
        <f t="shared" si="8"/>
        <v>#REF!</v>
      </c>
    </row>
    <row r="70" spans="1:20" x14ac:dyDescent="0.25">
      <c r="A70" s="127" t="s">
        <v>98</v>
      </c>
      <c r="B70" s="127" t="s">
        <v>222</v>
      </c>
      <c r="C70" s="139" t="e">
        <f>+C46-#REF!</f>
        <v>#REF!</v>
      </c>
      <c r="D70" s="140" t="e">
        <f>+D46-#REF!</f>
        <v>#REF!</v>
      </c>
      <c r="E70" s="139" t="e">
        <f>+E46-#REF!</f>
        <v>#REF!</v>
      </c>
      <c r="F70" s="139" t="e">
        <f>+F46-#REF!</f>
        <v>#REF!</v>
      </c>
      <c r="G70" s="140" t="e">
        <f>+G46-#REF!</f>
        <v>#REF!</v>
      </c>
      <c r="H70" s="139" t="e">
        <f>+H46-#REF!</f>
        <v>#REF!</v>
      </c>
      <c r="I70" s="139" t="e">
        <f>+I46-#REF!</f>
        <v>#REF!</v>
      </c>
      <c r="J70" s="139" t="e">
        <f>+J46-#REF!</f>
        <v>#REF!</v>
      </c>
      <c r="K70" s="139" t="e">
        <f>+K46-#REF!</f>
        <v>#REF!</v>
      </c>
      <c r="L70" s="139" t="e">
        <f>+L46-#REF!</f>
        <v>#REF!</v>
      </c>
      <c r="M70" s="139" t="e">
        <f>+M46-#REF!</f>
        <v>#REF!</v>
      </c>
      <c r="N70" s="140" t="e">
        <f>+N46-#REF!</f>
        <v>#REF!</v>
      </c>
      <c r="O70" s="139" t="e">
        <f>+O46-#REF!</f>
        <v>#REF!</v>
      </c>
      <c r="P70" s="139" t="e">
        <f>+P46-#REF!</f>
        <v>#REF!</v>
      </c>
      <c r="Q70" s="139" t="e">
        <f>+Q46-#REF!</f>
        <v>#REF!</v>
      </c>
      <c r="R70" s="139" t="e">
        <f>+R46-#REF!</f>
        <v>#REF!</v>
      </c>
      <c r="S70" s="139" t="e">
        <f>+S46-#REF!</f>
        <v>#REF!</v>
      </c>
      <c r="T70" s="141" t="e">
        <f t="shared" si="8"/>
        <v>#REF!</v>
      </c>
    </row>
    <row r="71" spans="1:20" x14ac:dyDescent="0.25">
      <c r="A71" s="142"/>
      <c r="B71" s="142"/>
      <c r="C71" s="143" t="e">
        <f t="shared" ref="C71:T71" si="9">SUM(C50:C70)</f>
        <v>#REF!</v>
      </c>
      <c r="D71" s="144" t="e">
        <f t="shared" si="9"/>
        <v>#REF!</v>
      </c>
      <c r="E71" s="143" t="e">
        <f t="shared" si="9"/>
        <v>#REF!</v>
      </c>
      <c r="F71" s="143" t="e">
        <f t="shared" si="9"/>
        <v>#REF!</v>
      </c>
      <c r="G71" s="144" t="e">
        <f t="shared" si="9"/>
        <v>#REF!</v>
      </c>
      <c r="H71" s="143" t="e">
        <f t="shared" si="9"/>
        <v>#REF!</v>
      </c>
      <c r="I71" s="143" t="e">
        <f t="shared" si="9"/>
        <v>#REF!</v>
      </c>
      <c r="J71" s="143" t="e">
        <f t="shared" si="9"/>
        <v>#REF!</v>
      </c>
      <c r="K71" s="143" t="e">
        <f t="shared" si="9"/>
        <v>#REF!</v>
      </c>
      <c r="L71" s="143" t="e">
        <f t="shared" si="9"/>
        <v>#REF!</v>
      </c>
      <c r="M71" s="143" t="e">
        <f t="shared" si="9"/>
        <v>#REF!</v>
      </c>
      <c r="N71" s="144" t="e">
        <f t="shared" si="9"/>
        <v>#REF!</v>
      </c>
      <c r="O71" s="143" t="e">
        <f t="shared" si="9"/>
        <v>#REF!</v>
      </c>
      <c r="P71" s="143" t="e">
        <f t="shared" si="9"/>
        <v>#REF!</v>
      </c>
      <c r="Q71" s="143" t="e">
        <f t="shared" si="9"/>
        <v>#REF!</v>
      </c>
      <c r="R71" s="143" t="e">
        <f t="shared" si="9"/>
        <v>#REF!</v>
      </c>
      <c r="S71" s="143" t="e">
        <f t="shared" si="9"/>
        <v>#REF!</v>
      </c>
      <c r="T71" s="145" t="e">
        <f t="shared" si="9"/>
        <v>#REF!</v>
      </c>
    </row>
    <row r="78" spans="1:20" x14ac:dyDescent="0.25">
      <c r="A78" s="146" t="s">
        <v>3</v>
      </c>
      <c r="B78" s="146" t="s">
        <v>242</v>
      </c>
      <c r="C78" s="146" t="s">
        <v>243</v>
      </c>
      <c r="D78" s="146" t="s">
        <v>244</v>
      </c>
      <c r="E78" s="146" t="s">
        <v>245</v>
      </c>
      <c r="F78" s="146" t="s">
        <v>246</v>
      </c>
      <c r="G78" s="146" t="s">
        <v>247</v>
      </c>
      <c r="H78" s="146" t="s">
        <v>248</v>
      </c>
      <c r="I78" s="146" t="s">
        <v>249</v>
      </c>
      <c r="J78" s="146" t="s">
        <v>250</v>
      </c>
      <c r="K78" s="146" t="s">
        <v>251</v>
      </c>
      <c r="L78" s="146" t="s">
        <v>252</v>
      </c>
      <c r="M78" s="146" t="s">
        <v>253</v>
      </c>
      <c r="N78" s="146" t="s">
        <v>254</v>
      </c>
      <c r="O78" s="146" t="s">
        <v>255</v>
      </c>
      <c r="P78" s="146" t="s">
        <v>256</v>
      </c>
      <c r="Q78" s="146" t="s">
        <v>257</v>
      </c>
      <c r="R78" s="146" t="s">
        <v>258</v>
      </c>
      <c r="S78" s="146" t="s">
        <v>259</v>
      </c>
    </row>
    <row r="79" spans="1:20" x14ac:dyDescent="0.25">
      <c r="A79" s="147" t="s">
        <v>11</v>
      </c>
      <c r="B79" s="147" t="s">
        <v>12</v>
      </c>
      <c r="C79" s="148">
        <v>23963</v>
      </c>
      <c r="D79" s="148">
        <v>785955</v>
      </c>
      <c r="E79" s="148">
        <v>77951</v>
      </c>
      <c r="F79" s="148">
        <v>16347</v>
      </c>
      <c r="G79" s="148">
        <v>106100</v>
      </c>
      <c r="H79" s="148">
        <v>70090</v>
      </c>
      <c r="I79" s="148">
        <v>13983</v>
      </c>
      <c r="J79" s="148">
        <v>154</v>
      </c>
      <c r="K79" s="148">
        <v>110</v>
      </c>
      <c r="L79" s="148">
        <v>3827</v>
      </c>
      <c r="M79" s="148">
        <v>91</v>
      </c>
      <c r="N79" s="148">
        <v>31306.5</v>
      </c>
      <c r="O79" s="148">
        <v>9559</v>
      </c>
      <c r="P79" s="148">
        <v>421</v>
      </c>
      <c r="Q79" s="148">
        <v>15027</v>
      </c>
      <c r="R79" s="148">
        <v>15439</v>
      </c>
      <c r="S79" s="148">
        <v>2110</v>
      </c>
    </row>
    <row r="80" spans="1:20" x14ac:dyDescent="0.25">
      <c r="A80" s="147" t="s">
        <v>19</v>
      </c>
      <c r="B80" s="147" t="s">
        <v>20</v>
      </c>
      <c r="C80" s="148">
        <v>753</v>
      </c>
      <c r="D80" s="148">
        <v>66009</v>
      </c>
      <c r="E80" s="148">
        <v>1967</v>
      </c>
      <c r="F80" s="148">
        <v>308</v>
      </c>
      <c r="G80" s="148">
        <v>3981</v>
      </c>
      <c r="H80" s="148">
        <v>411</v>
      </c>
      <c r="I80" s="148">
        <v>1232</v>
      </c>
      <c r="J80" s="148">
        <v>180</v>
      </c>
      <c r="K80" s="148">
        <v>427</v>
      </c>
      <c r="L80" s="148">
        <v>36</v>
      </c>
      <c r="M80" s="148">
        <v>1</v>
      </c>
      <c r="N80" s="148">
        <v>12033.5</v>
      </c>
      <c r="O80" s="148">
        <v>67</v>
      </c>
      <c r="P80" s="148">
        <v>1551</v>
      </c>
      <c r="Q80" s="148">
        <v>958</v>
      </c>
      <c r="R80" s="149"/>
      <c r="S80" s="148">
        <v>6207</v>
      </c>
    </row>
    <row r="81" spans="1:19" x14ac:dyDescent="0.25">
      <c r="A81" s="147" t="s">
        <v>22</v>
      </c>
      <c r="B81" s="147" t="s">
        <v>23</v>
      </c>
      <c r="C81" s="148">
        <v>3</v>
      </c>
      <c r="D81" s="148">
        <v>224</v>
      </c>
      <c r="E81" s="149"/>
      <c r="F81" s="148">
        <v>23</v>
      </c>
      <c r="G81" s="149"/>
      <c r="H81" s="149"/>
      <c r="I81" s="148">
        <v>12</v>
      </c>
      <c r="J81" s="148">
        <v>3</v>
      </c>
      <c r="K81" s="148">
        <v>4</v>
      </c>
      <c r="L81" s="148">
        <v>779</v>
      </c>
      <c r="M81" s="149"/>
      <c r="N81" s="148">
        <v>3859.5</v>
      </c>
      <c r="O81" s="149"/>
      <c r="P81" s="149"/>
      <c r="Q81" s="148">
        <v>76</v>
      </c>
      <c r="R81" s="149"/>
      <c r="S81" s="148">
        <v>2</v>
      </c>
    </row>
    <row r="82" spans="1:19" x14ac:dyDescent="0.25">
      <c r="A82" s="147" t="s">
        <v>24</v>
      </c>
      <c r="B82" s="147" t="s">
        <v>25</v>
      </c>
      <c r="C82" s="148">
        <v>158</v>
      </c>
      <c r="D82" s="148">
        <v>1895</v>
      </c>
      <c r="E82" s="148">
        <v>176</v>
      </c>
      <c r="F82" s="148">
        <v>168</v>
      </c>
      <c r="G82" s="148">
        <v>28558</v>
      </c>
      <c r="H82" s="148">
        <v>277</v>
      </c>
      <c r="I82" s="148">
        <v>45</v>
      </c>
      <c r="J82" s="148">
        <v>153</v>
      </c>
      <c r="K82" s="148">
        <v>20</v>
      </c>
      <c r="L82" s="148">
        <v>27</v>
      </c>
      <c r="M82" s="149"/>
      <c r="N82" s="148">
        <v>531</v>
      </c>
      <c r="O82" s="148">
        <v>1234</v>
      </c>
      <c r="P82" s="148">
        <v>12</v>
      </c>
      <c r="Q82" s="148">
        <v>586</v>
      </c>
      <c r="R82" s="149"/>
      <c r="S82" s="148">
        <v>32.5</v>
      </c>
    </row>
    <row r="83" spans="1:19" x14ac:dyDescent="0.25">
      <c r="A83" s="147" t="s">
        <v>28</v>
      </c>
      <c r="B83" s="147" t="s">
        <v>29</v>
      </c>
      <c r="C83" s="148">
        <v>12</v>
      </c>
      <c r="D83" s="148">
        <v>808</v>
      </c>
      <c r="E83" s="148">
        <v>8</v>
      </c>
      <c r="F83" s="148">
        <v>34</v>
      </c>
      <c r="G83" s="148">
        <v>98</v>
      </c>
      <c r="H83" s="148">
        <v>15663</v>
      </c>
      <c r="I83" s="148">
        <v>1</v>
      </c>
      <c r="J83" s="148">
        <v>33</v>
      </c>
      <c r="K83" s="148">
        <v>123</v>
      </c>
      <c r="L83" s="149"/>
      <c r="M83" s="149"/>
      <c r="N83" s="148">
        <v>38</v>
      </c>
      <c r="O83" s="149"/>
      <c r="P83" s="149"/>
      <c r="Q83" s="148">
        <v>21</v>
      </c>
      <c r="R83" s="149"/>
      <c r="S83" s="148">
        <v>33</v>
      </c>
    </row>
    <row r="84" spans="1:19" x14ac:dyDescent="0.25">
      <c r="A84" s="147" t="s">
        <v>32</v>
      </c>
      <c r="B84" s="147" t="s">
        <v>33</v>
      </c>
      <c r="C84" s="148">
        <v>6</v>
      </c>
      <c r="D84" s="148">
        <v>738</v>
      </c>
      <c r="E84" s="148">
        <v>4</v>
      </c>
      <c r="F84" s="148">
        <v>19698</v>
      </c>
      <c r="G84" s="148">
        <v>5</v>
      </c>
      <c r="H84" s="148">
        <v>186</v>
      </c>
      <c r="I84" s="148">
        <v>13</v>
      </c>
      <c r="J84" s="149"/>
      <c r="K84" s="148">
        <v>151</v>
      </c>
      <c r="L84" s="148">
        <v>70</v>
      </c>
      <c r="M84" s="149"/>
      <c r="N84" s="148">
        <v>30</v>
      </c>
      <c r="O84" s="148">
        <v>6</v>
      </c>
      <c r="P84" s="149"/>
      <c r="Q84" s="148">
        <v>22</v>
      </c>
      <c r="R84" s="149"/>
      <c r="S84" s="148">
        <v>32</v>
      </c>
    </row>
    <row r="85" spans="1:19" x14ac:dyDescent="0.25">
      <c r="A85" s="147" t="s">
        <v>38</v>
      </c>
      <c r="B85" s="147" t="s">
        <v>220</v>
      </c>
      <c r="C85" s="149"/>
      <c r="D85" s="149"/>
      <c r="E85" s="149"/>
      <c r="F85" s="149"/>
      <c r="G85" s="149"/>
      <c r="H85" s="149"/>
      <c r="I85" s="148">
        <v>22</v>
      </c>
      <c r="J85" s="149"/>
      <c r="K85" s="149"/>
      <c r="L85" s="149"/>
      <c r="M85" s="149"/>
      <c r="N85" s="149"/>
      <c r="O85" s="149"/>
      <c r="P85" s="149"/>
      <c r="Q85" s="149"/>
      <c r="R85" s="149"/>
      <c r="S85" s="149"/>
    </row>
    <row r="86" spans="1:19" x14ac:dyDescent="0.25">
      <c r="A86" s="147" t="s">
        <v>39</v>
      </c>
      <c r="B86" s="147" t="s">
        <v>40</v>
      </c>
      <c r="C86" s="149"/>
      <c r="D86" s="148">
        <v>52</v>
      </c>
      <c r="E86" s="149"/>
      <c r="F86" s="148">
        <v>3</v>
      </c>
      <c r="G86" s="149"/>
      <c r="H86" s="149"/>
      <c r="I86" s="149"/>
      <c r="J86" s="148">
        <v>1</v>
      </c>
      <c r="K86" s="148">
        <v>81</v>
      </c>
      <c r="L86" s="148">
        <v>9151</v>
      </c>
      <c r="M86" s="148">
        <v>8</v>
      </c>
      <c r="N86" s="148">
        <v>107</v>
      </c>
      <c r="O86" s="149"/>
      <c r="P86" s="149"/>
      <c r="Q86" s="148">
        <v>102</v>
      </c>
      <c r="R86" s="149"/>
      <c r="S86" s="149"/>
    </row>
    <row r="87" spans="1:19" x14ac:dyDescent="0.25">
      <c r="A87" s="147" t="s">
        <v>44</v>
      </c>
      <c r="B87" s="147" t="s">
        <v>45</v>
      </c>
      <c r="C87" s="148">
        <v>4</v>
      </c>
      <c r="D87" s="148">
        <v>618</v>
      </c>
      <c r="E87" s="148">
        <v>2</v>
      </c>
      <c r="F87" s="148">
        <v>3</v>
      </c>
      <c r="G87" s="148">
        <v>47</v>
      </c>
      <c r="H87" s="148">
        <v>32</v>
      </c>
      <c r="I87" s="148">
        <v>1</v>
      </c>
      <c r="J87" s="148">
        <v>3</v>
      </c>
      <c r="K87" s="148">
        <v>36</v>
      </c>
      <c r="L87" s="148">
        <v>11</v>
      </c>
      <c r="M87" s="148">
        <v>1</v>
      </c>
      <c r="N87" s="148">
        <v>346</v>
      </c>
      <c r="O87" s="148">
        <v>3</v>
      </c>
      <c r="P87" s="148">
        <v>94</v>
      </c>
      <c r="Q87" s="148">
        <v>8783.5</v>
      </c>
      <c r="R87" s="149"/>
      <c r="S87" s="148">
        <v>57</v>
      </c>
    </row>
    <row r="88" spans="1:19" x14ac:dyDescent="0.25">
      <c r="A88" s="147" t="s">
        <v>48</v>
      </c>
      <c r="B88" s="147" t="s">
        <v>49</v>
      </c>
      <c r="C88" s="148">
        <v>33</v>
      </c>
      <c r="D88" s="148">
        <v>134</v>
      </c>
      <c r="E88" s="148">
        <v>8</v>
      </c>
      <c r="F88" s="149"/>
      <c r="G88" s="148">
        <v>18</v>
      </c>
      <c r="H88" s="148">
        <v>4</v>
      </c>
      <c r="I88" s="149"/>
      <c r="J88" s="148">
        <v>21</v>
      </c>
      <c r="K88" s="148">
        <v>58</v>
      </c>
      <c r="L88" s="148">
        <v>93</v>
      </c>
      <c r="M88" s="148">
        <v>4</v>
      </c>
      <c r="N88" s="148">
        <v>1165</v>
      </c>
      <c r="O88" s="148">
        <v>20</v>
      </c>
      <c r="P88" s="148">
        <v>22</v>
      </c>
      <c r="Q88" s="148">
        <v>4986</v>
      </c>
      <c r="R88" s="149"/>
      <c r="S88" s="149"/>
    </row>
    <row r="89" spans="1:19" x14ac:dyDescent="0.25">
      <c r="A89" s="147" t="s">
        <v>52</v>
      </c>
      <c r="B89" s="147" t="s">
        <v>53</v>
      </c>
      <c r="C89" s="148">
        <v>12028</v>
      </c>
      <c r="D89" s="148">
        <v>232</v>
      </c>
      <c r="E89" s="148">
        <v>65</v>
      </c>
      <c r="F89" s="148">
        <v>3</v>
      </c>
      <c r="G89" s="148">
        <v>65</v>
      </c>
      <c r="H89" s="148">
        <v>197</v>
      </c>
      <c r="I89" s="149"/>
      <c r="J89" s="149"/>
      <c r="K89" s="148">
        <v>158</v>
      </c>
      <c r="L89" s="149"/>
      <c r="M89" s="149"/>
      <c r="N89" s="148">
        <v>18</v>
      </c>
      <c r="O89" s="149"/>
      <c r="P89" s="149"/>
      <c r="Q89" s="148">
        <v>17</v>
      </c>
      <c r="R89" s="149"/>
      <c r="S89" s="149"/>
    </row>
    <row r="90" spans="1:19" x14ac:dyDescent="0.25">
      <c r="A90" s="147" t="s">
        <v>34</v>
      </c>
      <c r="B90" s="147" t="s">
        <v>58</v>
      </c>
      <c r="C90" s="149"/>
      <c r="D90" s="148">
        <v>37</v>
      </c>
      <c r="E90" s="149"/>
      <c r="F90" s="149"/>
      <c r="G90" s="148">
        <v>975</v>
      </c>
      <c r="H90" s="148">
        <v>8</v>
      </c>
      <c r="I90" s="149"/>
      <c r="J90" s="149"/>
      <c r="K90" s="149"/>
      <c r="L90" s="149"/>
      <c r="M90" s="149"/>
      <c r="N90" s="148">
        <v>88</v>
      </c>
      <c r="O90" s="149"/>
      <c r="P90" s="149"/>
      <c r="Q90" s="148">
        <v>9</v>
      </c>
      <c r="R90" s="149"/>
      <c r="S90" s="148">
        <v>1</v>
      </c>
    </row>
    <row r="91" spans="1:19" x14ac:dyDescent="0.25">
      <c r="A91" s="147" t="s">
        <v>65</v>
      </c>
      <c r="B91" s="147" t="s">
        <v>66</v>
      </c>
      <c r="C91" s="148">
        <v>130</v>
      </c>
      <c r="D91" s="148">
        <v>698</v>
      </c>
      <c r="E91" s="148">
        <v>286</v>
      </c>
      <c r="F91" s="148">
        <v>85</v>
      </c>
      <c r="G91" s="148">
        <v>28</v>
      </c>
      <c r="H91" s="148">
        <v>373</v>
      </c>
      <c r="I91" s="148">
        <v>10</v>
      </c>
      <c r="J91" s="148">
        <v>34</v>
      </c>
      <c r="K91" s="148">
        <v>10591</v>
      </c>
      <c r="L91" s="148">
        <v>80</v>
      </c>
      <c r="M91" s="149"/>
      <c r="N91" s="148">
        <v>106</v>
      </c>
      <c r="O91" s="149"/>
      <c r="P91" s="149"/>
      <c r="Q91" s="148">
        <v>203</v>
      </c>
      <c r="R91" s="149"/>
      <c r="S91" s="149"/>
    </row>
    <row r="92" spans="1:19" x14ac:dyDescent="0.25">
      <c r="A92" s="147" t="s">
        <v>68</v>
      </c>
      <c r="B92" s="147" t="s">
        <v>69</v>
      </c>
      <c r="C92" s="148">
        <v>9</v>
      </c>
      <c r="D92" s="148">
        <v>69</v>
      </c>
      <c r="E92" s="148">
        <v>10508</v>
      </c>
      <c r="F92" s="149"/>
      <c r="G92" s="148">
        <v>28</v>
      </c>
      <c r="H92" s="148">
        <v>5</v>
      </c>
      <c r="I92" s="148">
        <v>8</v>
      </c>
      <c r="J92" s="149"/>
      <c r="K92" s="148">
        <v>31</v>
      </c>
      <c r="L92" s="149"/>
      <c r="M92" s="149"/>
      <c r="N92" s="148">
        <v>5</v>
      </c>
      <c r="O92" s="149"/>
      <c r="P92" s="149"/>
      <c r="Q92" s="148">
        <v>8</v>
      </c>
      <c r="R92" s="149"/>
      <c r="S92" s="149"/>
    </row>
    <row r="93" spans="1:19" x14ac:dyDescent="0.25">
      <c r="A93" s="147" t="s">
        <v>55</v>
      </c>
      <c r="B93" s="147" t="s">
        <v>73</v>
      </c>
      <c r="C93" s="148">
        <v>41</v>
      </c>
      <c r="D93" s="148">
        <v>133</v>
      </c>
      <c r="E93" s="148">
        <v>90</v>
      </c>
      <c r="F93" s="149"/>
      <c r="G93" s="148">
        <v>3</v>
      </c>
      <c r="H93" s="148">
        <v>25</v>
      </c>
      <c r="I93" s="148">
        <v>92</v>
      </c>
      <c r="J93" s="148">
        <v>22545</v>
      </c>
      <c r="K93" s="148">
        <v>16</v>
      </c>
      <c r="L93" s="148">
        <v>3</v>
      </c>
      <c r="M93" s="149"/>
      <c r="N93" s="148">
        <v>12</v>
      </c>
      <c r="O93" s="149"/>
      <c r="P93" s="149"/>
      <c r="Q93" s="148">
        <v>69</v>
      </c>
      <c r="R93" s="149"/>
      <c r="S93" s="149"/>
    </row>
    <row r="94" spans="1:19" x14ac:dyDescent="0.25">
      <c r="A94" s="147" t="s">
        <v>74</v>
      </c>
      <c r="B94" s="147" t="s">
        <v>75</v>
      </c>
      <c r="C94" s="149"/>
      <c r="D94" s="148">
        <v>89</v>
      </c>
      <c r="E94" s="149"/>
      <c r="F94" s="149"/>
      <c r="G94" s="149"/>
      <c r="H94" s="149"/>
      <c r="I94" s="148">
        <v>3</v>
      </c>
      <c r="J94" s="148">
        <v>2294</v>
      </c>
      <c r="K94" s="148">
        <v>28</v>
      </c>
      <c r="L94" s="149"/>
      <c r="M94" s="149"/>
      <c r="N94" s="149"/>
      <c r="O94" s="149"/>
      <c r="P94" s="149"/>
      <c r="Q94" s="148">
        <v>2</v>
      </c>
      <c r="R94" s="149"/>
      <c r="S94" s="149"/>
    </row>
    <row r="95" spans="1:19" x14ac:dyDescent="0.25">
      <c r="A95" s="147" t="s">
        <v>79</v>
      </c>
      <c r="B95" s="147" t="s">
        <v>80</v>
      </c>
      <c r="C95" s="149"/>
      <c r="D95" s="148">
        <v>14</v>
      </c>
      <c r="E95" s="149"/>
      <c r="F95" s="149"/>
      <c r="G95" s="149"/>
      <c r="H95" s="148">
        <v>1</v>
      </c>
      <c r="I95" s="149"/>
      <c r="J95" s="149"/>
      <c r="K95" s="148">
        <v>20</v>
      </c>
      <c r="L95" s="148">
        <v>12</v>
      </c>
      <c r="M95" s="148">
        <v>2</v>
      </c>
      <c r="N95" s="148">
        <v>30</v>
      </c>
      <c r="O95" s="148">
        <v>2106</v>
      </c>
      <c r="P95" s="148">
        <v>59</v>
      </c>
      <c r="Q95" s="148">
        <v>124</v>
      </c>
      <c r="R95" s="149"/>
      <c r="S95" s="149"/>
    </row>
    <row r="96" spans="1:19" x14ac:dyDescent="0.25">
      <c r="A96" s="147" t="s">
        <v>84</v>
      </c>
      <c r="B96" s="147" t="s">
        <v>85</v>
      </c>
      <c r="C96" s="149"/>
      <c r="D96" s="148">
        <v>36</v>
      </c>
      <c r="E96" s="149"/>
      <c r="F96" s="149"/>
      <c r="G96" s="149"/>
      <c r="H96" s="148">
        <v>6</v>
      </c>
      <c r="I96" s="149"/>
      <c r="J96" s="148">
        <v>1</v>
      </c>
      <c r="K96" s="149"/>
      <c r="L96" s="149"/>
      <c r="M96" s="148">
        <v>1</v>
      </c>
      <c r="N96" s="148">
        <v>2135</v>
      </c>
      <c r="O96" s="148">
        <v>87</v>
      </c>
      <c r="P96" s="148">
        <v>16523</v>
      </c>
      <c r="Q96" s="148">
        <v>155</v>
      </c>
      <c r="R96" s="149"/>
      <c r="S96" s="149"/>
    </row>
    <row r="97" spans="1:19" x14ac:dyDescent="0.25">
      <c r="A97" s="147" t="s">
        <v>87</v>
      </c>
      <c r="B97" s="147" t="s">
        <v>88</v>
      </c>
      <c r="C97" s="149"/>
      <c r="D97" s="148">
        <v>18</v>
      </c>
      <c r="E97" s="149"/>
      <c r="F97" s="149"/>
      <c r="G97" s="149"/>
      <c r="H97" s="149"/>
      <c r="I97" s="149"/>
      <c r="J97" s="149"/>
      <c r="K97" s="149"/>
      <c r="L97" s="149"/>
      <c r="M97" s="148">
        <v>3</v>
      </c>
      <c r="N97" s="148">
        <v>40441.5</v>
      </c>
      <c r="O97" s="149"/>
      <c r="P97" s="149"/>
      <c r="Q97" s="148">
        <v>70</v>
      </c>
      <c r="R97" s="149"/>
      <c r="S97" s="148">
        <v>3</v>
      </c>
    </row>
    <row r="98" spans="1:19" x14ac:dyDescent="0.25">
      <c r="A98" s="147" t="s">
        <v>90</v>
      </c>
      <c r="B98" s="147" t="s">
        <v>91</v>
      </c>
      <c r="C98" s="149"/>
      <c r="D98" s="149"/>
      <c r="E98" s="149"/>
      <c r="F98" s="149"/>
      <c r="G98" s="149"/>
      <c r="H98" s="149"/>
      <c r="I98" s="149"/>
      <c r="J98" s="149"/>
      <c r="K98" s="149"/>
      <c r="L98" s="149"/>
      <c r="M98" s="148">
        <v>14220</v>
      </c>
      <c r="N98" s="148">
        <v>2163</v>
      </c>
      <c r="O98" s="149"/>
      <c r="P98" s="149"/>
      <c r="Q98" s="149"/>
      <c r="R98" s="149"/>
      <c r="S98" s="149"/>
    </row>
    <row r="99" spans="1:19" x14ac:dyDescent="0.25">
      <c r="A99" s="147" t="s">
        <v>98</v>
      </c>
      <c r="B99" s="147" t="s">
        <v>222</v>
      </c>
      <c r="C99" s="149"/>
      <c r="D99" s="148">
        <v>25</v>
      </c>
      <c r="E99" s="149"/>
      <c r="F99" s="149"/>
      <c r="G99" s="149"/>
      <c r="H99" s="149"/>
      <c r="I99" s="149"/>
      <c r="J99" s="149"/>
      <c r="K99" s="149"/>
      <c r="L99" s="149"/>
      <c r="M99" s="148">
        <v>2747</v>
      </c>
      <c r="N99" s="148">
        <v>52</v>
      </c>
      <c r="O99" s="149"/>
      <c r="P99" s="149"/>
      <c r="Q99" s="148">
        <v>18</v>
      </c>
      <c r="R99" s="149"/>
      <c r="S99" s="148">
        <v>1</v>
      </c>
    </row>
  </sheetData>
  <mergeCells count="1">
    <mergeCell ref="A49:B4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5"/>
  <sheetViews>
    <sheetView topLeftCell="M16" workbookViewId="0">
      <selection sqref="A1:XFD1048576"/>
    </sheetView>
  </sheetViews>
  <sheetFormatPr defaultRowHeight="15" x14ac:dyDescent="0.25"/>
  <cols>
    <col min="1" max="1" width="4.5703125" style="151" customWidth="1"/>
    <col min="2" max="2" width="41.85546875" style="151" customWidth="1"/>
    <col min="3" max="3" width="13.42578125" style="151" customWidth="1"/>
    <col min="4" max="19" width="13.7109375" style="151" customWidth="1"/>
    <col min="20" max="20" width="14.85546875" style="151" customWidth="1"/>
    <col min="21" max="21" width="12.7109375" style="151" customWidth="1"/>
    <col min="22" max="16384" width="9.140625" style="151"/>
  </cols>
  <sheetData>
    <row r="1" spans="1:20" ht="15.95" customHeight="1" x14ac:dyDescent="0.25">
      <c r="B1" s="375" t="s">
        <v>308</v>
      </c>
      <c r="C1" s="375"/>
      <c r="D1" s="375"/>
      <c r="E1" s="375"/>
      <c r="F1" s="375"/>
    </row>
    <row r="2" spans="1:20" ht="60" customHeight="1" x14ac:dyDescent="0.25">
      <c r="A2" s="376"/>
      <c r="B2" s="272" t="s">
        <v>272</v>
      </c>
      <c r="C2" s="273" t="s">
        <v>277</v>
      </c>
      <c r="D2" s="273" t="s">
        <v>278</v>
      </c>
      <c r="E2" s="273" t="s">
        <v>279</v>
      </c>
      <c r="F2" s="274" t="s">
        <v>280</v>
      </c>
      <c r="G2" s="273" t="s">
        <v>281</v>
      </c>
      <c r="H2" s="273" t="s">
        <v>282</v>
      </c>
      <c r="I2" s="273" t="s">
        <v>283</v>
      </c>
      <c r="J2" s="273" t="s">
        <v>284</v>
      </c>
      <c r="K2" s="273" t="s">
        <v>285</v>
      </c>
      <c r="L2" s="273" t="s">
        <v>286</v>
      </c>
      <c r="M2" s="273" t="s">
        <v>287</v>
      </c>
      <c r="N2" s="273" t="s">
        <v>288</v>
      </c>
      <c r="O2" s="273" t="s">
        <v>289</v>
      </c>
      <c r="P2" s="273" t="s">
        <v>290</v>
      </c>
      <c r="Q2" s="273" t="s">
        <v>291</v>
      </c>
      <c r="R2" s="273" t="s">
        <v>292</v>
      </c>
      <c r="S2" s="273" t="s">
        <v>293</v>
      </c>
      <c r="T2" s="275" t="s">
        <v>294</v>
      </c>
    </row>
    <row r="3" spans="1:20" ht="21" hidden="1" customHeight="1" x14ac:dyDescent="0.25">
      <c r="A3" s="377"/>
      <c r="B3" s="214"/>
      <c r="C3" s="215">
        <v>252</v>
      </c>
      <c r="D3" s="215">
        <v>254</v>
      </c>
      <c r="E3" s="215">
        <v>256</v>
      </c>
      <c r="F3" s="216">
        <v>258</v>
      </c>
      <c r="G3" s="215">
        <v>260</v>
      </c>
      <c r="H3" s="215">
        <v>263</v>
      </c>
      <c r="I3" s="215">
        <v>267</v>
      </c>
      <c r="J3" s="215">
        <v>268</v>
      </c>
      <c r="K3" s="215">
        <v>270</v>
      </c>
      <c r="L3" s="215">
        <v>272</v>
      </c>
      <c r="M3" s="215">
        <v>302</v>
      </c>
      <c r="N3" s="215">
        <v>304</v>
      </c>
      <c r="O3" s="215">
        <v>306</v>
      </c>
      <c r="P3" s="215">
        <v>308</v>
      </c>
      <c r="Q3" s="215">
        <v>310</v>
      </c>
      <c r="R3" s="215">
        <v>282</v>
      </c>
      <c r="S3" s="215">
        <v>266</v>
      </c>
      <c r="T3" s="217"/>
    </row>
    <row r="4" spans="1:20" ht="24.75" customHeight="1" x14ac:dyDescent="0.25">
      <c r="A4" s="218"/>
      <c r="B4" s="378" t="s">
        <v>295</v>
      </c>
      <c r="C4" s="378"/>
      <c r="D4" s="378"/>
      <c r="E4" s="378"/>
      <c r="F4" s="378"/>
      <c r="G4" s="378"/>
      <c r="H4" s="378"/>
      <c r="I4" s="378"/>
      <c r="J4" s="378"/>
      <c r="K4" s="378"/>
      <c r="L4" s="378"/>
      <c r="M4" s="378"/>
      <c r="N4" s="378"/>
      <c r="O4" s="378"/>
      <c r="P4" s="378"/>
      <c r="Q4" s="378"/>
      <c r="R4" s="378"/>
      <c r="S4" s="378"/>
      <c r="T4" s="378"/>
    </row>
    <row r="5" spans="1:20" ht="20.100000000000001" customHeight="1" x14ac:dyDescent="0.25">
      <c r="A5" s="294" t="s">
        <v>11</v>
      </c>
      <c r="B5" s="267" t="s">
        <v>12</v>
      </c>
      <c r="C5" s="268">
        <f t="shared" ref="C5:S19" si="0">+C29+C53</f>
        <v>4912175.9375885455</v>
      </c>
      <c r="D5" s="268">
        <f t="shared" si="0"/>
        <v>181387033.86895847</v>
      </c>
      <c r="E5" s="268">
        <f t="shared" si="0"/>
        <v>20584363.409674607</v>
      </c>
      <c r="F5" s="268">
        <f t="shared" si="0"/>
        <v>3200199.4513622643</v>
      </c>
      <c r="G5" s="268">
        <f t="shared" si="0"/>
        <v>24794775.533277549</v>
      </c>
      <c r="H5" s="268">
        <f t="shared" si="0"/>
        <v>13032239.291215392</v>
      </c>
      <c r="I5" s="268">
        <f t="shared" si="0"/>
        <v>3216320.8575877901</v>
      </c>
      <c r="J5" s="268">
        <f t="shared" si="0"/>
        <v>21107.3980035352</v>
      </c>
      <c r="K5" s="268">
        <f t="shared" si="0"/>
        <v>15076.712859668</v>
      </c>
      <c r="L5" s="268">
        <f t="shared" si="0"/>
        <v>1046880.6851455497</v>
      </c>
      <c r="M5" s="268">
        <f t="shared" si="0"/>
        <v>12472.553365725345</v>
      </c>
      <c r="N5" s="268">
        <f t="shared" si="0"/>
        <v>6137340.9423646331</v>
      </c>
      <c r="O5" s="268">
        <f t="shared" si="0"/>
        <v>2937948.9191280194</v>
      </c>
      <c r="P5" s="268">
        <f t="shared" si="0"/>
        <v>57702.691944729348</v>
      </c>
      <c r="Q5" s="268">
        <f t="shared" si="0"/>
        <v>3322969.6753340974</v>
      </c>
      <c r="R5" s="268">
        <f t="shared" si="0"/>
        <v>2249709.122814056</v>
      </c>
      <c r="S5" s="268">
        <f t="shared" si="0"/>
        <v>896580.32142932946</v>
      </c>
      <c r="T5" s="291">
        <f t="shared" ref="T5:T26" si="1">SUM(C5:S5)</f>
        <v>267824897.37205398</v>
      </c>
    </row>
    <row r="6" spans="1:20" ht="20.100000000000001" customHeight="1" x14ac:dyDescent="0.25">
      <c r="A6" s="219" t="s">
        <v>19</v>
      </c>
      <c r="B6" s="220" t="s">
        <v>20</v>
      </c>
      <c r="C6" s="221">
        <f t="shared" si="0"/>
        <v>94876.801726857608</v>
      </c>
      <c r="D6" s="221">
        <f t="shared" si="0"/>
        <v>9951306.3349286001</v>
      </c>
      <c r="E6" s="221">
        <f t="shared" si="0"/>
        <v>345883.13638355117</v>
      </c>
      <c r="F6" s="221">
        <f t="shared" si="0"/>
        <v>9526.6334004908222</v>
      </c>
      <c r="G6" s="221">
        <f t="shared" si="0"/>
        <v>574777.65700805513</v>
      </c>
      <c r="H6" s="221">
        <f t="shared" si="0"/>
        <v>12712.488076628986</v>
      </c>
      <c r="I6" s="221">
        <f t="shared" si="0"/>
        <v>213817.71999368962</v>
      </c>
      <c r="J6" s="221">
        <f t="shared" si="0"/>
        <v>9472.2060571881229</v>
      </c>
      <c r="K6" s="221">
        <f t="shared" si="0"/>
        <v>86094.981367383109</v>
      </c>
      <c r="L6" s="221">
        <f t="shared" si="0"/>
        <v>1113.5026052521741</v>
      </c>
      <c r="M6" s="221">
        <f t="shared" si="0"/>
        <v>30.930627923671505</v>
      </c>
      <c r="N6" s="221">
        <f t="shared" si="0"/>
        <v>2006968.5267343773</v>
      </c>
      <c r="O6" s="221">
        <f t="shared" si="0"/>
        <v>4675.4807581708246</v>
      </c>
      <c r="P6" s="221">
        <f t="shared" si="0"/>
        <v>279651.85707796476</v>
      </c>
      <c r="Q6" s="221">
        <f t="shared" si="0"/>
        <v>33536.234581804551</v>
      </c>
      <c r="R6" s="221">
        <f t="shared" si="0"/>
        <v>0</v>
      </c>
      <c r="S6" s="221">
        <f t="shared" si="0"/>
        <v>1241047.2684980172</v>
      </c>
      <c r="T6" s="235">
        <f t="shared" si="1"/>
        <v>14865491.759825958</v>
      </c>
    </row>
    <row r="7" spans="1:20" ht="20.100000000000001" customHeight="1" x14ac:dyDescent="0.25">
      <c r="A7" s="269" t="s">
        <v>22</v>
      </c>
      <c r="B7" s="270" t="s">
        <v>23</v>
      </c>
      <c r="C7" s="271">
        <f t="shared" si="0"/>
        <v>152.83782423371071</v>
      </c>
      <c r="D7" s="271">
        <f t="shared" si="0"/>
        <v>11411.890876117066</v>
      </c>
      <c r="E7" s="271">
        <f t="shared" si="0"/>
        <v>0</v>
      </c>
      <c r="F7" s="271">
        <f t="shared" si="0"/>
        <v>1171.7566524584488</v>
      </c>
      <c r="G7" s="271">
        <f t="shared" si="0"/>
        <v>0</v>
      </c>
      <c r="H7" s="271">
        <f t="shared" si="0"/>
        <v>0</v>
      </c>
      <c r="I7" s="271">
        <f t="shared" si="0"/>
        <v>611.35129693484282</v>
      </c>
      <c r="J7" s="271">
        <f t="shared" si="0"/>
        <v>152.83782423371071</v>
      </c>
      <c r="K7" s="271">
        <f t="shared" si="0"/>
        <v>203.78376564494761</v>
      </c>
      <c r="L7" s="271">
        <f t="shared" si="0"/>
        <v>306505.70708859636</v>
      </c>
      <c r="M7" s="271">
        <f t="shared" si="0"/>
        <v>0</v>
      </c>
      <c r="N7" s="271">
        <f t="shared" si="0"/>
        <v>945771.00577031227</v>
      </c>
      <c r="O7" s="271">
        <f t="shared" si="0"/>
        <v>0</v>
      </c>
      <c r="P7" s="271">
        <f t="shared" si="0"/>
        <v>0</v>
      </c>
      <c r="Q7" s="271">
        <f t="shared" si="0"/>
        <v>3871.8915472540043</v>
      </c>
      <c r="R7" s="271">
        <f t="shared" si="0"/>
        <v>0</v>
      </c>
      <c r="S7" s="271">
        <f t="shared" si="0"/>
        <v>101.8918828224738</v>
      </c>
      <c r="T7" s="292">
        <f t="shared" si="1"/>
        <v>1269954.9545286077</v>
      </c>
    </row>
    <row r="8" spans="1:20" ht="20.100000000000001" customHeight="1" x14ac:dyDescent="0.25">
      <c r="A8" s="219" t="s">
        <v>24</v>
      </c>
      <c r="B8" s="220" t="s">
        <v>25</v>
      </c>
      <c r="C8" s="221">
        <f t="shared" si="0"/>
        <v>7501.7404249521796</v>
      </c>
      <c r="D8" s="221">
        <f t="shared" si="0"/>
        <v>153469.81349024398</v>
      </c>
      <c r="E8" s="221">
        <f t="shared" si="0"/>
        <v>24230.471021108391</v>
      </c>
      <c r="F8" s="221">
        <f t="shared" si="0"/>
        <v>11945.059607771213</v>
      </c>
      <c r="G8" s="221">
        <f t="shared" si="0"/>
        <v>7084482.379776489</v>
      </c>
      <c r="H8" s="221">
        <f t="shared" si="0"/>
        <v>19104.573656111279</v>
      </c>
      <c r="I8" s="221">
        <f t="shared" si="0"/>
        <v>4120.834382536651</v>
      </c>
      <c r="J8" s="221">
        <f t="shared" si="0"/>
        <v>35044.021971322043</v>
      </c>
      <c r="K8" s="221">
        <f t="shared" si="0"/>
        <v>2933.8501380821922</v>
      </c>
      <c r="L8" s="221">
        <f t="shared" si="0"/>
        <v>5250.4684690480663</v>
      </c>
      <c r="M8" s="221">
        <f t="shared" si="0"/>
        <v>0</v>
      </c>
      <c r="N8" s="221">
        <f t="shared" si="0"/>
        <v>90692.215855327348</v>
      </c>
      <c r="O8" s="221">
        <f t="shared" si="0"/>
        <v>429646.67515725503</v>
      </c>
      <c r="P8" s="221">
        <f t="shared" si="0"/>
        <v>569.75243733814023</v>
      </c>
      <c r="Q8" s="221">
        <f t="shared" si="0"/>
        <v>85366.530223052643</v>
      </c>
      <c r="R8" s="221">
        <f t="shared" si="0"/>
        <v>3968.5254850372503</v>
      </c>
      <c r="S8" s="221">
        <f t="shared" si="0"/>
        <v>82897.851961054432</v>
      </c>
      <c r="T8" s="235">
        <f t="shared" si="1"/>
        <v>8041224.7640567301</v>
      </c>
    </row>
    <row r="9" spans="1:20" ht="20.100000000000001" customHeight="1" x14ac:dyDescent="0.25">
      <c r="A9" s="269" t="s">
        <v>28</v>
      </c>
      <c r="B9" s="270" t="s">
        <v>29</v>
      </c>
      <c r="C9" s="271">
        <f t="shared" si="0"/>
        <v>525.95646916250246</v>
      </c>
      <c r="D9" s="271">
        <f t="shared" si="0"/>
        <v>67742.043596503732</v>
      </c>
      <c r="E9" s="271">
        <f t="shared" si="0"/>
        <v>350.63764610833493</v>
      </c>
      <c r="F9" s="271">
        <f t="shared" si="0"/>
        <v>1490.2099959604236</v>
      </c>
      <c r="G9" s="271">
        <f t="shared" si="0"/>
        <v>6315.7887485497213</v>
      </c>
      <c r="H9" s="271">
        <f t="shared" si="0"/>
        <v>3591951.4467674815</v>
      </c>
      <c r="I9" s="271">
        <f t="shared" si="0"/>
        <v>43.829705763541867</v>
      </c>
      <c r="J9" s="271">
        <f t="shared" si="0"/>
        <v>3466.8578739195</v>
      </c>
      <c r="K9" s="271">
        <f t="shared" si="0"/>
        <v>13472.964143806124</v>
      </c>
      <c r="L9" s="271">
        <f t="shared" si="0"/>
        <v>0</v>
      </c>
      <c r="M9" s="271">
        <f t="shared" si="0"/>
        <v>0</v>
      </c>
      <c r="N9" s="271">
        <f t="shared" si="0"/>
        <v>1665.5288190145909</v>
      </c>
      <c r="O9" s="271">
        <f t="shared" si="0"/>
        <v>0</v>
      </c>
      <c r="P9" s="271">
        <f t="shared" si="0"/>
        <v>0</v>
      </c>
      <c r="Q9" s="271">
        <f t="shared" si="0"/>
        <v>920.42382103437922</v>
      </c>
      <c r="R9" s="271">
        <f t="shared" si="0"/>
        <v>0</v>
      </c>
      <c r="S9" s="271">
        <f t="shared" si="0"/>
        <v>9528.2906250873566</v>
      </c>
      <c r="T9" s="292">
        <f t="shared" si="1"/>
        <v>3697473.978212392</v>
      </c>
    </row>
    <row r="10" spans="1:20" ht="20.100000000000001" customHeight="1" x14ac:dyDescent="0.25">
      <c r="A10" s="219" t="s">
        <v>32</v>
      </c>
      <c r="B10" s="220" t="s">
        <v>33</v>
      </c>
      <c r="C10" s="221">
        <f t="shared" si="0"/>
        <v>269.47205076710122</v>
      </c>
      <c r="D10" s="221">
        <f t="shared" si="0"/>
        <v>45676.185164218587</v>
      </c>
      <c r="E10" s="221">
        <f t="shared" si="0"/>
        <v>179.64803384473413</v>
      </c>
      <c r="F10" s="221">
        <f t="shared" si="0"/>
        <v>4637748.0571680004</v>
      </c>
      <c r="G10" s="221">
        <f t="shared" si="0"/>
        <v>224.56004230591768</v>
      </c>
      <c r="H10" s="221">
        <f t="shared" si="0"/>
        <v>8353.6335737801364</v>
      </c>
      <c r="I10" s="221">
        <f t="shared" si="0"/>
        <v>583.85610999538596</v>
      </c>
      <c r="J10" s="221">
        <f t="shared" si="0"/>
        <v>0</v>
      </c>
      <c r="K10" s="221">
        <f t="shared" si="0"/>
        <v>6781.7132776387134</v>
      </c>
      <c r="L10" s="221">
        <f t="shared" si="0"/>
        <v>3143.8405922828474</v>
      </c>
      <c r="M10" s="221">
        <f t="shared" si="0"/>
        <v>0</v>
      </c>
      <c r="N10" s="221">
        <f t="shared" si="0"/>
        <v>1347.360253835506</v>
      </c>
      <c r="O10" s="221">
        <f t="shared" si="0"/>
        <v>269.47205076710122</v>
      </c>
      <c r="P10" s="221">
        <f t="shared" si="0"/>
        <v>0</v>
      </c>
      <c r="Q10" s="221">
        <f t="shared" si="0"/>
        <v>988.06418614603774</v>
      </c>
      <c r="R10" s="221">
        <f t="shared" si="0"/>
        <v>0</v>
      </c>
      <c r="S10" s="221">
        <f t="shared" si="0"/>
        <v>1437.184270757873</v>
      </c>
      <c r="T10" s="235">
        <f t="shared" si="1"/>
        <v>4707003.0467743408</v>
      </c>
    </row>
    <row r="11" spans="1:20" ht="20.100000000000001" customHeight="1" x14ac:dyDescent="0.25">
      <c r="A11" s="269" t="s">
        <v>38</v>
      </c>
      <c r="B11" s="270" t="s">
        <v>220</v>
      </c>
      <c r="C11" s="271">
        <f t="shared" si="0"/>
        <v>0</v>
      </c>
      <c r="D11" s="271">
        <f t="shared" si="0"/>
        <v>0</v>
      </c>
      <c r="E11" s="271">
        <f t="shared" si="0"/>
        <v>0</v>
      </c>
      <c r="F11" s="271">
        <f t="shared" si="0"/>
        <v>0</v>
      </c>
      <c r="G11" s="271">
        <f t="shared" si="0"/>
        <v>0</v>
      </c>
      <c r="H11" s="271">
        <f t="shared" si="0"/>
        <v>0</v>
      </c>
      <c r="I11" s="271">
        <f t="shared" si="0"/>
        <v>0</v>
      </c>
      <c r="J11" s="271">
        <f t="shared" si="0"/>
        <v>0</v>
      </c>
      <c r="K11" s="271">
        <f t="shared" si="0"/>
        <v>0</v>
      </c>
      <c r="L11" s="271">
        <f t="shared" si="0"/>
        <v>0</v>
      </c>
      <c r="M11" s="271">
        <f t="shared" si="0"/>
        <v>0</v>
      </c>
      <c r="N11" s="271">
        <f t="shared" si="0"/>
        <v>0</v>
      </c>
      <c r="O11" s="271">
        <f t="shared" si="0"/>
        <v>0</v>
      </c>
      <c r="P11" s="271">
        <f t="shared" si="0"/>
        <v>0</v>
      </c>
      <c r="Q11" s="271">
        <f t="shared" si="0"/>
        <v>0</v>
      </c>
      <c r="R11" s="271">
        <f t="shared" si="0"/>
        <v>0</v>
      </c>
      <c r="S11" s="271">
        <f t="shared" si="0"/>
        <v>0</v>
      </c>
      <c r="T11" s="292">
        <f t="shared" si="1"/>
        <v>0</v>
      </c>
    </row>
    <row r="12" spans="1:20" ht="20.100000000000001" customHeight="1" x14ac:dyDescent="0.25">
      <c r="A12" s="219" t="s">
        <v>39</v>
      </c>
      <c r="B12" s="220" t="s">
        <v>40</v>
      </c>
      <c r="C12" s="221">
        <f t="shared" si="0"/>
        <v>0</v>
      </c>
      <c r="D12" s="221">
        <f t="shared" si="0"/>
        <v>2939.4736088547334</v>
      </c>
      <c r="E12" s="221">
        <f t="shared" si="0"/>
        <v>0</v>
      </c>
      <c r="F12" s="221">
        <f t="shared" si="0"/>
        <v>169.58501589546538</v>
      </c>
      <c r="G12" s="221">
        <f t="shared" si="0"/>
        <v>0</v>
      </c>
      <c r="H12" s="221">
        <f t="shared" si="0"/>
        <v>0</v>
      </c>
      <c r="I12" s="221">
        <f t="shared" si="0"/>
        <v>0</v>
      </c>
      <c r="J12" s="221">
        <f t="shared" si="0"/>
        <v>56.528338631821796</v>
      </c>
      <c r="K12" s="221">
        <f t="shared" si="0"/>
        <v>7510.8655994120327</v>
      </c>
      <c r="L12" s="221">
        <f t="shared" si="0"/>
        <v>2645973.7704100246</v>
      </c>
      <c r="M12" s="221">
        <f t="shared" si="0"/>
        <v>452.22670905457437</v>
      </c>
      <c r="N12" s="221">
        <f t="shared" si="0"/>
        <v>8980.6024038393989</v>
      </c>
      <c r="O12" s="221">
        <f t="shared" si="0"/>
        <v>0</v>
      </c>
      <c r="P12" s="221">
        <f t="shared" si="0"/>
        <v>0</v>
      </c>
      <c r="Q12" s="221">
        <f t="shared" si="0"/>
        <v>17494.171221383691</v>
      </c>
      <c r="R12" s="221">
        <f t="shared" si="0"/>
        <v>0</v>
      </c>
      <c r="S12" s="221">
        <f t="shared" si="0"/>
        <v>2932.0701702344672</v>
      </c>
      <c r="T12" s="235">
        <f t="shared" si="1"/>
        <v>2686509.2934773313</v>
      </c>
    </row>
    <row r="13" spans="1:20" ht="20.100000000000001" customHeight="1" x14ac:dyDescent="0.25">
      <c r="A13" s="269" t="s">
        <v>44</v>
      </c>
      <c r="B13" s="270" t="s">
        <v>45</v>
      </c>
      <c r="C13" s="271">
        <f t="shared" si="0"/>
        <v>198.6985234585089</v>
      </c>
      <c r="D13" s="271">
        <f t="shared" si="0"/>
        <v>30698.921874339627</v>
      </c>
      <c r="E13" s="271">
        <f t="shared" si="0"/>
        <v>99.349261729254451</v>
      </c>
      <c r="F13" s="271">
        <f t="shared" si="0"/>
        <v>149.0238925938817</v>
      </c>
      <c r="G13" s="271">
        <f t="shared" si="0"/>
        <v>2334.7076506374797</v>
      </c>
      <c r="H13" s="271">
        <f t="shared" si="0"/>
        <v>1589.5881876680712</v>
      </c>
      <c r="I13" s="271">
        <f t="shared" si="0"/>
        <v>49.674630864627225</v>
      </c>
      <c r="J13" s="271">
        <f t="shared" si="0"/>
        <v>149.0238925938817</v>
      </c>
      <c r="K13" s="271">
        <f t="shared" si="0"/>
        <v>1788.2867111265803</v>
      </c>
      <c r="L13" s="271">
        <f t="shared" si="0"/>
        <v>546.42093951089953</v>
      </c>
      <c r="M13" s="271">
        <f t="shared" si="0"/>
        <v>49.674630864627225</v>
      </c>
      <c r="N13" s="271">
        <f t="shared" si="0"/>
        <v>42311.005363844546</v>
      </c>
      <c r="O13" s="271">
        <f t="shared" si="0"/>
        <v>149.0238925938817</v>
      </c>
      <c r="P13" s="271">
        <f t="shared" si="0"/>
        <v>4669.4153012749593</v>
      </c>
      <c r="Q13" s="271">
        <f t="shared" si="0"/>
        <v>2402237.4965759395</v>
      </c>
      <c r="R13" s="271">
        <f t="shared" si="0"/>
        <v>0</v>
      </c>
      <c r="S13" s="271">
        <f t="shared" si="0"/>
        <v>7018.717806731006</v>
      </c>
      <c r="T13" s="292">
        <f t="shared" si="1"/>
        <v>2494039.0291357711</v>
      </c>
    </row>
    <row r="14" spans="1:20" ht="20.100000000000001" customHeight="1" x14ac:dyDescent="0.25">
      <c r="A14" s="219" t="s">
        <v>48</v>
      </c>
      <c r="B14" s="220" t="s">
        <v>49</v>
      </c>
      <c r="C14" s="221">
        <f t="shared" si="0"/>
        <v>5720.3518944915832</v>
      </c>
      <c r="D14" s="221">
        <f t="shared" si="0"/>
        <v>25945.967180447828</v>
      </c>
      <c r="E14" s="221">
        <f t="shared" si="0"/>
        <v>299.60333087182551</v>
      </c>
      <c r="F14" s="221">
        <f t="shared" si="0"/>
        <v>0</v>
      </c>
      <c r="G14" s="221">
        <f t="shared" si="0"/>
        <v>8148.254418870446</v>
      </c>
      <c r="H14" s="221">
        <f t="shared" si="0"/>
        <v>149.80166543591275</v>
      </c>
      <c r="I14" s="221">
        <f t="shared" si="0"/>
        <v>0</v>
      </c>
      <c r="J14" s="221">
        <f t="shared" si="0"/>
        <v>5270.9468981838454</v>
      </c>
      <c r="K14" s="221">
        <f t="shared" si="0"/>
        <v>3666.9535337025027</v>
      </c>
      <c r="L14" s="221">
        <f t="shared" si="0"/>
        <v>31884.647034138554</v>
      </c>
      <c r="M14" s="221">
        <f t="shared" si="0"/>
        <v>149.80166543591275</v>
      </c>
      <c r="N14" s="221">
        <f t="shared" si="0"/>
        <v>257390.33709630239</v>
      </c>
      <c r="O14" s="221">
        <f t="shared" si="0"/>
        <v>2243.8377120613313</v>
      </c>
      <c r="P14" s="221">
        <f t="shared" si="0"/>
        <v>823.90915989752011</v>
      </c>
      <c r="Q14" s="221">
        <f t="shared" si="0"/>
        <v>866875.14608706953</v>
      </c>
      <c r="R14" s="221">
        <f t="shared" si="0"/>
        <v>0</v>
      </c>
      <c r="S14" s="221">
        <f t="shared" si="0"/>
        <v>20927.611388344751</v>
      </c>
      <c r="T14" s="235">
        <f t="shared" si="1"/>
        <v>1229497.169065254</v>
      </c>
    </row>
    <row r="15" spans="1:20" ht="20.100000000000001" customHeight="1" x14ac:dyDescent="0.25">
      <c r="A15" s="269" t="s">
        <v>41</v>
      </c>
      <c r="B15" s="270" t="s">
        <v>53</v>
      </c>
      <c r="C15" s="271">
        <f t="shared" si="0"/>
        <v>4076458.6861151825</v>
      </c>
      <c r="D15" s="271">
        <f t="shared" si="0"/>
        <v>18459.74695077342</v>
      </c>
      <c r="E15" s="271">
        <f t="shared" si="0"/>
        <v>10467.110791567153</v>
      </c>
      <c r="F15" s="271">
        <f t="shared" si="0"/>
        <v>198.89009857127584</v>
      </c>
      <c r="G15" s="271">
        <f t="shared" si="0"/>
        <v>16624.936114089996</v>
      </c>
      <c r="H15" s="271">
        <f t="shared" si="0"/>
        <v>22297.187789964712</v>
      </c>
      <c r="I15" s="271">
        <f t="shared" si="0"/>
        <v>0</v>
      </c>
      <c r="J15" s="271">
        <f t="shared" si="0"/>
        <v>0</v>
      </c>
      <c r="K15" s="271">
        <f t="shared" si="0"/>
        <v>28948.354492322393</v>
      </c>
      <c r="L15" s="271">
        <f t="shared" si="0"/>
        <v>0</v>
      </c>
      <c r="M15" s="271">
        <f t="shared" si="0"/>
        <v>0</v>
      </c>
      <c r="N15" s="271">
        <f t="shared" si="0"/>
        <v>1193.340591427655</v>
      </c>
      <c r="O15" s="271">
        <f t="shared" si="0"/>
        <v>0</v>
      </c>
      <c r="P15" s="271">
        <f t="shared" si="0"/>
        <v>0</v>
      </c>
      <c r="Q15" s="271">
        <f t="shared" si="0"/>
        <v>1127.0438919038963</v>
      </c>
      <c r="R15" s="271">
        <f t="shared" si="0"/>
        <v>0</v>
      </c>
      <c r="S15" s="271">
        <f t="shared" si="0"/>
        <v>61578.253225228436</v>
      </c>
      <c r="T15" s="292">
        <f t="shared" si="1"/>
        <v>4237353.5500610322</v>
      </c>
    </row>
    <row r="16" spans="1:20" ht="20.100000000000001" customHeight="1" x14ac:dyDescent="0.25">
      <c r="A16" s="219" t="s">
        <v>34</v>
      </c>
      <c r="B16" s="220" t="s">
        <v>58</v>
      </c>
      <c r="C16" s="221">
        <f t="shared" si="0"/>
        <v>0</v>
      </c>
      <c r="D16" s="221">
        <f t="shared" si="0"/>
        <v>3447.4585081364112</v>
      </c>
      <c r="E16" s="221">
        <f t="shared" si="0"/>
        <v>0</v>
      </c>
      <c r="F16" s="221">
        <f t="shared" si="0"/>
        <v>0</v>
      </c>
      <c r="G16" s="221">
        <f t="shared" si="0"/>
        <v>507521.79713024409</v>
      </c>
      <c r="H16" s="221">
        <f t="shared" si="0"/>
        <v>745.39643419165645</v>
      </c>
      <c r="I16" s="221">
        <f t="shared" si="0"/>
        <v>0</v>
      </c>
      <c r="J16" s="221">
        <f t="shared" si="0"/>
        <v>0</v>
      </c>
      <c r="K16" s="221">
        <f t="shared" si="0"/>
        <v>0</v>
      </c>
      <c r="L16" s="221">
        <f t="shared" si="0"/>
        <v>0</v>
      </c>
      <c r="M16" s="221">
        <f t="shared" si="0"/>
        <v>0</v>
      </c>
      <c r="N16" s="221">
        <f t="shared" si="0"/>
        <v>8199.3607761082221</v>
      </c>
      <c r="O16" s="221">
        <f t="shared" si="0"/>
        <v>0</v>
      </c>
      <c r="P16" s="221">
        <f t="shared" si="0"/>
        <v>0</v>
      </c>
      <c r="Q16" s="221">
        <f t="shared" si="0"/>
        <v>838.5709884656136</v>
      </c>
      <c r="R16" s="221">
        <f t="shared" si="0"/>
        <v>0</v>
      </c>
      <c r="S16" s="221">
        <f t="shared" si="0"/>
        <v>93.174554273957057</v>
      </c>
      <c r="T16" s="235">
        <f t="shared" si="1"/>
        <v>520845.75839141995</v>
      </c>
    </row>
    <row r="17" spans="1:21" ht="20.100000000000001" customHeight="1" x14ac:dyDescent="0.25">
      <c r="A17" s="222" t="s">
        <v>65</v>
      </c>
      <c r="B17" s="270" t="s">
        <v>66</v>
      </c>
      <c r="C17" s="271">
        <f t="shared" si="0"/>
        <v>68708.19533488345</v>
      </c>
      <c r="D17" s="271">
        <f t="shared" si="0"/>
        <v>278648.25364537485</v>
      </c>
      <c r="E17" s="271">
        <f t="shared" si="0"/>
        <v>21125.373305214791</v>
      </c>
      <c r="F17" s="271">
        <f t="shared" si="0"/>
        <v>6278.5200382631374</v>
      </c>
      <c r="G17" s="271">
        <f t="shared" si="0"/>
        <v>2068.2183655455042</v>
      </c>
      <c r="H17" s="271">
        <f t="shared" si="0"/>
        <v>151984.78727604102</v>
      </c>
      <c r="I17" s="271">
        <f t="shared" si="0"/>
        <v>25625.282226128224</v>
      </c>
      <c r="J17" s="271">
        <f t="shared" si="0"/>
        <v>2511.408015305255</v>
      </c>
      <c r="K17" s="271">
        <f t="shared" si="0"/>
        <v>3974014.2546323845</v>
      </c>
      <c r="L17" s="271">
        <f t="shared" si="0"/>
        <v>30795.82813999198</v>
      </c>
      <c r="M17" s="271">
        <f t="shared" si="0"/>
        <v>0</v>
      </c>
      <c r="N17" s="271">
        <f t="shared" si="0"/>
        <v>14051.342014887756</v>
      </c>
      <c r="O17" s="271">
        <f t="shared" si="0"/>
        <v>0</v>
      </c>
      <c r="P17" s="271">
        <f t="shared" si="0"/>
        <v>0</v>
      </c>
      <c r="Q17" s="271">
        <f t="shared" si="0"/>
        <v>83432.823377325316</v>
      </c>
      <c r="R17" s="271">
        <f t="shared" si="0"/>
        <v>0</v>
      </c>
      <c r="S17" s="271">
        <f t="shared" si="0"/>
        <v>3110.8291012327463</v>
      </c>
      <c r="T17" s="292">
        <f t="shared" si="1"/>
        <v>4662355.1154725784</v>
      </c>
    </row>
    <row r="18" spans="1:21" ht="20.100000000000001" customHeight="1" x14ac:dyDescent="0.25">
      <c r="A18" s="219" t="s">
        <v>68</v>
      </c>
      <c r="B18" s="220" t="s">
        <v>69</v>
      </c>
      <c r="C18" s="221">
        <f t="shared" si="0"/>
        <v>749.843473260775</v>
      </c>
      <c r="D18" s="221">
        <f t="shared" si="0"/>
        <v>25897.568493402119</v>
      </c>
      <c r="E18" s="221">
        <f t="shared" si="0"/>
        <v>4351146.4847271824</v>
      </c>
      <c r="F18" s="221">
        <f t="shared" si="0"/>
        <v>0</v>
      </c>
      <c r="G18" s="221">
        <f t="shared" si="0"/>
        <v>2332.8463612557443</v>
      </c>
      <c r="H18" s="221">
        <f t="shared" si="0"/>
        <v>15528.15610616923</v>
      </c>
      <c r="I18" s="221">
        <f t="shared" si="0"/>
        <v>666.52753178735554</v>
      </c>
      <c r="J18" s="221">
        <f t="shared" si="0"/>
        <v>5037.1921329340439</v>
      </c>
      <c r="K18" s="221">
        <f t="shared" si="0"/>
        <v>2582.7941856760031</v>
      </c>
      <c r="L18" s="221">
        <f t="shared" si="0"/>
        <v>0</v>
      </c>
      <c r="M18" s="221">
        <f t="shared" si="0"/>
        <v>0</v>
      </c>
      <c r="N18" s="221">
        <f t="shared" si="0"/>
        <v>416.57970736709723</v>
      </c>
      <c r="O18" s="221">
        <f t="shared" si="0"/>
        <v>0</v>
      </c>
      <c r="P18" s="221">
        <f t="shared" si="0"/>
        <v>0</v>
      </c>
      <c r="Q18" s="221">
        <f t="shared" si="0"/>
        <v>666.52753178735554</v>
      </c>
      <c r="R18" s="221">
        <f t="shared" si="0"/>
        <v>0</v>
      </c>
      <c r="S18" s="221">
        <f t="shared" si="0"/>
        <v>40297.537063472351</v>
      </c>
      <c r="T18" s="235">
        <f t="shared" si="1"/>
        <v>4445322.0573142953</v>
      </c>
    </row>
    <row r="19" spans="1:21" ht="20.100000000000001" customHeight="1" x14ac:dyDescent="0.25">
      <c r="A19" s="269" t="s">
        <v>55</v>
      </c>
      <c r="B19" s="270" t="s">
        <v>73</v>
      </c>
      <c r="C19" s="271">
        <f t="shared" si="0"/>
        <v>3682.2658804707885</v>
      </c>
      <c r="D19" s="271">
        <f t="shared" si="0"/>
        <v>37353.582979719133</v>
      </c>
      <c r="E19" s="271">
        <f t="shared" si="0"/>
        <v>63982.100424080105</v>
      </c>
      <c r="F19" s="271">
        <f t="shared" si="0"/>
        <v>0</v>
      </c>
      <c r="G19" s="271">
        <f t="shared" si="0"/>
        <v>20596.371455953853</v>
      </c>
      <c r="H19" s="271">
        <f t="shared" si="0"/>
        <v>12408.752757027258</v>
      </c>
      <c r="I19" s="271">
        <f t="shared" si="0"/>
        <v>23507.848415678887</v>
      </c>
      <c r="J19" s="271">
        <f t="shared" si="0"/>
        <v>10140326.921274455</v>
      </c>
      <c r="K19" s="271">
        <f t="shared" si="0"/>
        <v>31927.387857721373</v>
      </c>
      <c r="L19" s="271">
        <f t="shared" si="0"/>
        <v>269.43408881493576</v>
      </c>
      <c r="M19" s="271">
        <f t="shared" si="0"/>
        <v>0</v>
      </c>
      <c r="N19" s="271">
        <f t="shared" si="0"/>
        <v>1077.736355259743</v>
      </c>
      <c r="O19" s="271">
        <f t="shared" si="0"/>
        <v>0</v>
      </c>
      <c r="P19" s="271">
        <f t="shared" si="0"/>
        <v>0</v>
      </c>
      <c r="Q19" s="271">
        <f t="shared" si="0"/>
        <v>6196.984042743522</v>
      </c>
      <c r="R19" s="271">
        <f t="shared" si="0"/>
        <v>0</v>
      </c>
      <c r="S19" s="271">
        <f t="shared" si="0"/>
        <v>0</v>
      </c>
      <c r="T19" s="292">
        <f t="shared" si="1"/>
        <v>10341329.385531927</v>
      </c>
    </row>
    <row r="20" spans="1:21" ht="20.100000000000001" customHeight="1" x14ac:dyDescent="0.25">
      <c r="A20" s="219" t="s">
        <v>74</v>
      </c>
      <c r="B20" s="220" t="s">
        <v>75</v>
      </c>
      <c r="C20" s="221">
        <f t="shared" ref="C20:S25" si="2">+C44+C68</f>
        <v>0</v>
      </c>
      <c r="D20" s="221">
        <f t="shared" si="2"/>
        <v>8740.5652230360683</v>
      </c>
      <c r="E20" s="221">
        <f t="shared" si="2"/>
        <v>0</v>
      </c>
      <c r="F20" s="221">
        <f t="shared" si="2"/>
        <v>0</v>
      </c>
      <c r="G20" s="221">
        <f t="shared" si="2"/>
        <v>0</v>
      </c>
      <c r="H20" s="221">
        <f t="shared" si="2"/>
        <v>0</v>
      </c>
      <c r="I20" s="221">
        <f t="shared" si="2"/>
        <v>294.62579403492362</v>
      </c>
      <c r="J20" s="221">
        <f t="shared" si="2"/>
        <v>1174378.4150232056</v>
      </c>
      <c r="K20" s="221">
        <f t="shared" si="2"/>
        <v>2749.8407443259539</v>
      </c>
      <c r="L20" s="221">
        <f t="shared" si="2"/>
        <v>0</v>
      </c>
      <c r="M20" s="221">
        <f t="shared" si="2"/>
        <v>0</v>
      </c>
      <c r="N20" s="221">
        <f t="shared" si="2"/>
        <v>0</v>
      </c>
      <c r="O20" s="221">
        <f t="shared" si="2"/>
        <v>0</v>
      </c>
      <c r="P20" s="221">
        <f t="shared" si="2"/>
        <v>0</v>
      </c>
      <c r="Q20" s="221">
        <f t="shared" si="2"/>
        <v>196.41719602328243</v>
      </c>
      <c r="R20" s="221">
        <f t="shared" si="2"/>
        <v>0</v>
      </c>
      <c r="S20" s="221">
        <f t="shared" si="2"/>
        <v>0</v>
      </c>
      <c r="T20" s="235">
        <f t="shared" si="1"/>
        <v>1186359.8639806258</v>
      </c>
    </row>
    <row r="21" spans="1:21" ht="20.100000000000001" customHeight="1" x14ac:dyDescent="0.25">
      <c r="A21" s="269" t="s">
        <v>79</v>
      </c>
      <c r="B21" s="270" t="s">
        <v>80</v>
      </c>
      <c r="C21" s="271">
        <f t="shared" si="2"/>
        <v>0</v>
      </c>
      <c r="D21" s="271">
        <f t="shared" si="2"/>
        <v>1309.230710545693</v>
      </c>
      <c r="E21" s="271">
        <f t="shared" si="2"/>
        <v>0</v>
      </c>
      <c r="F21" s="271">
        <f t="shared" si="2"/>
        <v>0</v>
      </c>
      <c r="G21" s="271">
        <f t="shared" si="2"/>
        <v>0</v>
      </c>
      <c r="H21" s="271">
        <f t="shared" si="2"/>
        <v>93.516479324692355</v>
      </c>
      <c r="I21" s="271">
        <f t="shared" si="2"/>
        <v>0</v>
      </c>
      <c r="J21" s="271">
        <f t="shared" si="2"/>
        <v>0</v>
      </c>
      <c r="K21" s="271">
        <f t="shared" si="2"/>
        <v>1870.329586493847</v>
      </c>
      <c r="L21" s="271">
        <f t="shared" si="2"/>
        <v>1122.1977518963083</v>
      </c>
      <c r="M21" s="271">
        <f t="shared" si="2"/>
        <v>187.03295864938471</v>
      </c>
      <c r="N21" s="271">
        <f t="shared" si="2"/>
        <v>2805.4943797407705</v>
      </c>
      <c r="O21" s="271">
        <f t="shared" si="2"/>
        <v>1074681.17860162</v>
      </c>
      <c r="P21" s="271">
        <f t="shared" si="2"/>
        <v>5517.4722801568487</v>
      </c>
      <c r="Q21" s="271">
        <f t="shared" si="2"/>
        <v>19648.662455929902</v>
      </c>
      <c r="R21" s="271">
        <f t="shared" si="2"/>
        <v>0</v>
      </c>
      <c r="S21" s="271">
        <f t="shared" si="2"/>
        <v>0</v>
      </c>
      <c r="T21" s="292">
        <f t="shared" si="1"/>
        <v>1107235.1152043573</v>
      </c>
    </row>
    <row r="22" spans="1:21" ht="20.100000000000001" customHeight="1" x14ac:dyDescent="0.25">
      <c r="A22" s="219" t="s">
        <v>84</v>
      </c>
      <c r="B22" s="220" t="s">
        <v>85</v>
      </c>
      <c r="C22" s="221">
        <f t="shared" si="2"/>
        <v>0</v>
      </c>
      <c r="D22" s="221">
        <f t="shared" si="2"/>
        <v>2569.7185518207434</v>
      </c>
      <c r="E22" s="221">
        <f t="shared" si="2"/>
        <v>0</v>
      </c>
      <c r="F22" s="221">
        <f t="shared" si="2"/>
        <v>0</v>
      </c>
      <c r="G22" s="221">
        <f t="shared" si="2"/>
        <v>0</v>
      </c>
      <c r="H22" s="221">
        <f t="shared" si="2"/>
        <v>428.28642530345718</v>
      </c>
      <c r="I22" s="221">
        <f t="shared" si="2"/>
        <v>0</v>
      </c>
      <c r="J22" s="221">
        <f t="shared" si="2"/>
        <v>71.38107088390953</v>
      </c>
      <c r="K22" s="221">
        <f t="shared" si="2"/>
        <v>0</v>
      </c>
      <c r="L22" s="221">
        <f t="shared" si="2"/>
        <v>0</v>
      </c>
      <c r="M22" s="221">
        <f t="shared" si="2"/>
        <v>71.38107088390953</v>
      </c>
      <c r="N22" s="221">
        <f t="shared" si="2"/>
        <v>152398.58633714684</v>
      </c>
      <c r="O22" s="221">
        <f t="shared" si="2"/>
        <v>6210.1531669001288</v>
      </c>
      <c r="P22" s="221">
        <f t="shared" si="2"/>
        <v>6588401.4615139654</v>
      </c>
      <c r="Q22" s="221">
        <f t="shared" si="2"/>
        <v>11064.065987005977</v>
      </c>
      <c r="R22" s="221">
        <f t="shared" si="2"/>
        <v>0</v>
      </c>
      <c r="S22" s="221">
        <f t="shared" si="2"/>
        <v>0</v>
      </c>
      <c r="T22" s="235">
        <f t="shared" si="1"/>
        <v>6761215.0341239106</v>
      </c>
    </row>
    <row r="23" spans="1:21" ht="20.100000000000001" customHeight="1" x14ac:dyDescent="0.25">
      <c r="A23" s="219" t="s">
        <v>87</v>
      </c>
      <c r="B23" s="270" t="s">
        <v>88</v>
      </c>
      <c r="C23" s="271">
        <f t="shared" si="2"/>
        <v>0</v>
      </c>
      <c r="D23" s="271">
        <f t="shared" si="2"/>
        <v>1181.3929632838688</v>
      </c>
      <c r="E23" s="271">
        <f t="shared" si="2"/>
        <v>0</v>
      </c>
      <c r="F23" s="271">
        <f t="shared" si="2"/>
        <v>0</v>
      </c>
      <c r="G23" s="271">
        <f t="shared" si="2"/>
        <v>27193.841262460686</v>
      </c>
      <c r="H23" s="271">
        <f t="shared" si="2"/>
        <v>0</v>
      </c>
      <c r="I23" s="271">
        <f t="shared" si="2"/>
        <v>0</v>
      </c>
      <c r="J23" s="271">
        <f t="shared" si="2"/>
        <v>0</v>
      </c>
      <c r="K23" s="271">
        <f t="shared" si="2"/>
        <v>0</v>
      </c>
      <c r="L23" s="271">
        <f t="shared" si="2"/>
        <v>0</v>
      </c>
      <c r="M23" s="271">
        <f t="shared" si="2"/>
        <v>196.89882721397814</v>
      </c>
      <c r="N23" s="271">
        <f t="shared" si="2"/>
        <v>13055938.923149245</v>
      </c>
      <c r="O23" s="271">
        <f t="shared" si="2"/>
        <v>0</v>
      </c>
      <c r="P23" s="271">
        <f t="shared" si="2"/>
        <v>0</v>
      </c>
      <c r="Q23" s="271">
        <f t="shared" si="2"/>
        <v>136031.20540355283</v>
      </c>
      <c r="R23" s="271">
        <f t="shared" si="2"/>
        <v>0</v>
      </c>
      <c r="S23" s="271">
        <f t="shared" si="2"/>
        <v>81778.422614596042</v>
      </c>
      <c r="T23" s="292">
        <f t="shared" si="1"/>
        <v>13302320.684220353</v>
      </c>
    </row>
    <row r="24" spans="1:21" ht="20.100000000000001" customHeight="1" x14ac:dyDescent="0.25">
      <c r="A24" s="219" t="s">
        <v>90</v>
      </c>
      <c r="B24" s="220" t="s">
        <v>91</v>
      </c>
      <c r="C24" s="221">
        <f t="shared" si="2"/>
        <v>0</v>
      </c>
      <c r="D24" s="221">
        <f t="shared" si="2"/>
        <v>0</v>
      </c>
      <c r="E24" s="221">
        <f t="shared" si="2"/>
        <v>0</v>
      </c>
      <c r="F24" s="221">
        <f t="shared" si="2"/>
        <v>0</v>
      </c>
      <c r="G24" s="221">
        <f t="shared" si="2"/>
        <v>0</v>
      </c>
      <c r="H24" s="221">
        <f t="shared" si="2"/>
        <v>0</v>
      </c>
      <c r="I24" s="221">
        <f t="shared" si="2"/>
        <v>0</v>
      </c>
      <c r="J24" s="221">
        <f t="shared" si="2"/>
        <v>0</v>
      </c>
      <c r="K24" s="221">
        <f t="shared" si="2"/>
        <v>0</v>
      </c>
      <c r="L24" s="221">
        <f t="shared" si="2"/>
        <v>0</v>
      </c>
      <c r="M24" s="221">
        <f t="shared" si="2"/>
        <v>5448087.7070760494</v>
      </c>
      <c r="N24" s="221">
        <f t="shared" si="2"/>
        <v>147760.72964195878</v>
      </c>
      <c r="O24" s="221">
        <f t="shared" si="2"/>
        <v>0</v>
      </c>
      <c r="P24" s="221">
        <f t="shared" si="2"/>
        <v>0</v>
      </c>
      <c r="Q24" s="221">
        <f t="shared" si="2"/>
        <v>0</v>
      </c>
      <c r="R24" s="221">
        <f t="shared" si="2"/>
        <v>0</v>
      </c>
      <c r="S24" s="221">
        <f t="shared" si="2"/>
        <v>0</v>
      </c>
      <c r="T24" s="235">
        <f t="shared" si="1"/>
        <v>5595848.4367180085</v>
      </c>
    </row>
    <row r="25" spans="1:21" ht="20.100000000000001" customHeight="1" x14ac:dyDescent="0.25">
      <c r="A25" s="276" t="s">
        <v>98</v>
      </c>
      <c r="B25" s="277" t="s">
        <v>222</v>
      </c>
      <c r="C25" s="278">
        <f t="shared" si="2"/>
        <v>0</v>
      </c>
      <c r="D25" s="278">
        <f t="shared" si="2"/>
        <v>1644.4312869683963</v>
      </c>
      <c r="E25" s="278">
        <f t="shared" si="2"/>
        <v>0</v>
      </c>
      <c r="F25" s="278">
        <f t="shared" si="2"/>
        <v>0</v>
      </c>
      <c r="G25" s="278">
        <f t="shared" si="2"/>
        <v>0</v>
      </c>
      <c r="H25" s="278">
        <f t="shared" si="2"/>
        <v>0</v>
      </c>
      <c r="I25" s="278">
        <f t="shared" si="2"/>
        <v>0</v>
      </c>
      <c r="J25" s="278">
        <f t="shared" si="2"/>
        <v>0</v>
      </c>
      <c r="K25" s="278">
        <f t="shared" si="2"/>
        <v>0</v>
      </c>
      <c r="L25" s="278">
        <f t="shared" si="2"/>
        <v>0</v>
      </c>
      <c r="M25" s="278">
        <f t="shared" si="2"/>
        <v>928709.01362827152</v>
      </c>
      <c r="N25" s="278">
        <f t="shared" si="2"/>
        <v>3420.4170768942645</v>
      </c>
      <c r="O25" s="278">
        <f t="shared" si="2"/>
        <v>0</v>
      </c>
      <c r="P25" s="278">
        <f t="shared" si="2"/>
        <v>0</v>
      </c>
      <c r="Q25" s="278">
        <f t="shared" si="2"/>
        <v>1183.9905266172452</v>
      </c>
      <c r="R25" s="278">
        <f t="shared" si="2"/>
        <v>0</v>
      </c>
      <c r="S25" s="278">
        <f t="shared" si="2"/>
        <v>65.777251478735849</v>
      </c>
      <c r="T25" s="293">
        <f t="shared" si="1"/>
        <v>935023.62977023027</v>
      </c>
    </row>
    <row r="26" spans="1:21" ht="20.100000000000001" customHeight="1" x14ac:dyDescent="0.25">
      <c r="A26" s="279"/>
      <c r="B26" s="280" t="s">
        <v>187</v>
      </c>
      <c r="C26" s="281">
        <f t="shared" ref="C26:S26" si="3">SUM(C5:C25)</f>
        <v>9171020.7873062659</v>
      </c>
      <c r="D26" s="281">
        <f t="shared" si="3"/>
        <v>192055476.44899082</v>
      </c>
      <c r="E26" s="281">
        <f t="shared" si="3"/>
        <v>25402127.324599873</v>
      </c>
      <c r="F26" s="281">
        <f t="shared" si="3"/>
        <v>7868877.187232269</v>
      </c>
      <c r="G26" s="281">
        <f t="shared" si="3"/>
        <v>33047396.891612016</v>
      </c>
      <c r="H26" s="281">
        <f t="shared" si="3"/>
        <v>16869586.906410523</v>
      </c>
      <c r="I26" s="281">
        <f t="shared" si="3"/>
        <v>3485642.4076752039</v>
      </c>
      <c r="J26" s="281">
        <f t="shared" si="3"/>
        <v>11397045.138376392</v>
      </c>
      <c r="K26" s="281">
        <f t="shared" si="3"/>
        <v>4179623.0728953881</v>
      </c>
      <c r="L26" s="281">
        <f t="shared" si="3"/>
        <v>4073486.5022651064</v>
      </c>
      <c r="M26" s="281">
        <f t="shared" si="3"/>
        <v>6390407.220560072</v>
      </c>
      <c r="N26" s="281">
        <f t="shared" si="3"/>
        <v>22879730.03469152</v>
      </c>
      <c r="O26" s="281">
        <f t="shared" si="3"/>
        <v>4455824.7404673873</v>
      </c>
      <c r="P26" s="281">
        <f t="shared" si="3"/>
        <v>6937336.5597153269</v>
      </c>
      <c r="Q26" s="281">
        <f t="shared" si="3"/>
        <v>6994645.9249791354</v>
      </c>
      <c r="R26" s="282">
        <f t="shared" si="3"/>
        <v>2253677.6482990934</v>
      </c>
      <c r="S26" s="282">
        <f t="shared" si="3"/>
        <v>2449395.2018426606</v>
      </c>
      <c r="T26" s="281">
        <f t="shared" si="1"/>
        <v>359911299.99791908</v>
      </c>
    </row>
    <row r="27" spans="1:21" s="45" customFormat="1" ht="22.5" customHeight="1" x14ac:dyDescent="0.25">
      <c r="A27" s="223"/>
      <c r="B27" s="379" t="s">
        <v>298</v>
      </c>
      <c r="C27" s="380"/>
      <c r="D27" s="380"/>
      <c r="E27" s="380"/>
      <c r="F27" s="380"/>
      <c r="G27" s="380"/>
      <c r="H27" s="380"/>
      <c r="I27" s="380"/>
      <c r="J27" s="380"/>
      <c r="K27" s="380"/>
      <c r="L27" s="380"/>
      <c r="M27" s="380"/>
      <c r="N27" s="380"/>
      <c r="O27" s="380"/>
      <c r="P27" s="380"/>
      <c r="Q27" s="380"/>
      <c r="R27" s="380"/>
      <c r="S27" s="380"/>
      <c r="T27" s="380"/>
      <c r="U27" s="30"/>
    </row>
    <row r="28" spans="1:21" ht="17.100000000000001" customHeight="1" x14ac:dyDescent="0.25">
      <c r="A28" s="224" t="s">
        <v>299</v>
      </c>
      <c r="B28" s="225"/>
      <c r="C28" s="226">
        <v>252</v>
      </c>
      <c r="D28" s="226">
        <v>254</v>
      </c>
      <c r="E28" s="226">
        <v>256</v>
      </c>
      <c r="F28" s="227">
        <v>258</v>
      </c>
      <c r="G28" s="226">
        <v>260</v>
      </c>
      <c r="H28" s="226">
        <v>263</v>
      </c>
      <c r="I28" s="226">
        <v>267</v>
      </c>
      <c r="J28" s="226">
        <v>268</v>
      </c>
      <c r="K28" s="226">
        <v>270</v>
      </c>
      <c r="L28" s="226">
        <v>272</v>
      </c>
      <c r="M28" s="226">
        <v>302</v>
      </c>
      <c r="N28" s="226">
        <v>304</v>
      </c>
      <c r="O28" s="226">
        <v>306</v>
      </c>
      <c r="P28" s="226">
        <v>308</v>
      </c>
      <c r="Q28" s="226">
        <v>310</v>
      </c>
      <c r="R28" s="226">
        <v>282</v>
      </c>
      <c r="S28" s="228">
        <v>266</v>
      </c>
      <c r="T28" s="156"/>
    </row>
    <row r="29" spans="1:21" ht="20.100000000000001" customHeight="1" x14ac:dyDescent="0.25">
      <c r="A29" s="229" t="s">
        <v>11</v>
      </c>
      <c r="B29" s="230" t="s">
        <v>12</v>
      </c>
      <c r="C29" s="231">
        <f>+UGpcntSCH*(VLOOKUP($A29,FY15Rev!$A$4:$I$24,9,FALSE))*VLOOKUP($A29,SCH!$A$3:$S$23,MATCH(C$28,SCH!$A$2:$S$2,0),FALSE)</f>
        <v>3284393.3659656751</v>
      </c>
      <c r="D29" s="231">
        <f>+UGpcntSCH*(VLOOKUP($A29,FY15Rev!$A$4:$I$24,9,FALSE))*VLOOKUP($A29,SCH!$A$3:$S$23,MATCH(D$28,SCH!$A$2:$S$2,0),FALSE)</f>
        <v>107723798.68745783</v>
      </c>
      <c r="E29" s="231">
        <f>+UGpcntSCH*(VLOOKUP($A29,FY15Rev!$A$4:$I$24,9,FALSE))*VLOOKUP($A29,SCH!$A$3:$S$23,MATCH(E$28,SCH!$A$2:$S$2,0),FALSE)</f>
        <v>10684044.037490729</v>
      </c>
      <c r="F29" s="231">
        <f>+UGpcntSCH*(VLOOKUP($A29,FY15Rev!$A$4:$I$24,9,FALSE))*VLOOKUP($A29,SCH!$A$3:$S$23,MATCH(F$28,SCH!$A$2:$S$2,0),FALSE)</f>
        <v>2240536.5919726617</v>
      </c>
      <c r="G29" s="231">
        <f>+UGpcntSCH*(VLOOKUP($A29,FY15Rev!$A$4:$I$24,9,FALSE))*VLOOKUP($A29,SCH!$A$3:$S$23,MATCH(G$28,SCH!$A$2:$S$2,0),FALSE)</f>
        <v>14542174.85827977</v>
      </c>
      <c r="H29" s="231">
        <f>+UGpcntSCH*(VLOOKUP($A29,FY15Rev!$A$4:$I$24,9,FALSE))*VLOOKUP($A29,SCH!$A$3:$S$23,MATCH(H$28,SCH!$A$2:$S$2,0),FALSE)</f>
        <v>9606607.3121284563</v>
      </c>
      <c r="I29" s="231">
        <f>+UGpcntSCH*(VLOOKUP($A29,FY15Rev!$A$4:$I$24,9,FALSE))*VLOOKUP($A29,SCH!$A$3:$S$23,MATCH(I$28,SCH!$A$2:$S$2,0),FALSE)</f>
        <v>1916524.3265157968</v>
      </c>
      <c r="J29" s="231">
        <f>+UGpcntSCH*(VLOOKUP($A29,FY15Rev!$A$4:$I$24,9,FALSE))*VLOOKUP($A29,SCH!$A$3:$S$23,MATCH(J$28,SCH!$A$2:$S$2,0),FALSE)</f>
        <v>21107.3980035352</v>
      </c>
      <c r="K29" s="231">
        <f>+UGpcntSCH*(VLOOKUP($A29,FY15Rev!$A$4:$I$24,9,FALSE))*VLOOKUP($A29,SCH!$A$3:$S$23,MATCH(K$28,SCH!$A$2:$S$2,0),FALSE)</f>
        <v>15076.712859668</v>
      </c>
      <c r="L29" s="231">
        <f>+UGpcntSCH*(VLOOKUP($A29,FY15Rev!$A$4:$I$24,9,FALSE))*VLOOKUP($A29,SCH!$A$3:$S$23,MATCH(L$28,SCH!$A$2:$S$2,0),FALSE)</f>
        <v>524532.54649044946</v>
      </c>
      <c r="M29" s="231">
        <f>+UGpcntSCH*(VLOOKUP($A29,FY15Rev!$A$4:$I$24,9,FALSE))*VLOOKUP($A29,SCH!$A$3:$S$23,MATCH(M$28,SCH!$A$2:$S$2,0),FALSE)</f>
        <v>12472.553365725345</v>
      </c>
      <c r="N29" s="231">
        <f>+UGpcntSCH*(VLOOKUP($A29,FY15Rev!$A$4:$I$24,9,FALSE))*VLOOKUP($A29,SCH!$A$3:$S$23,MATCH(N$28,SCH!$A$2:$S$2,0),FALSE)</f>
        <v>4290901.0103745116</v>
      </c>
      <c r="O29" s="231">
        <f>+UGpcntSCH*(VLOOKUP($A29,FY15Rev!$A$4:$I$24,9,FALSE))*VLOOKUP($A29,SCH!$A$3:$S$23,MATCH(O$28,SCH!$A$2:$S$2,0),FALSE)</f>
        <v>1310166.3475051492</v>
      </c>
      <c r="P29" s="231">
        <f>+UGpcntSCH*(VLOOKUP($A29,FY15Rev!$A$4:$I$24,9,FALSE))*VLOOKUP($A29,SCH!$A$3:$S$23,MATCH(P$28,SCH!$A$2:$S$2,0),FALSE)</f>
        <v>57702.691944729348</v>
      </c>
      <c r="Q29" s="231">
        <f>+UGpcntSCH*(VLOOKUP($A29,FY15Rev!$A$4:$I$24,9,FALSE))*VLOOKUP($A29,SCH!$A$3:$S$23,MATCH(Q$28,SCH!$A$2:$S$2,0),FALSE)</f>
        <v>2059616.0376566458</v>
      </c>
      <c r="R29" s="231">
        <f>+UGpcntSCH*(VLOOKUP($A29,FY15Rev!$A$4:$I$24,9,FALSE))*VLOOKUP($A29,SCH!$A$3:$S$23,MATCH(R$28,SCH!$A$2:$S$2,0),FALSE)</f>
        <v>2116085.1803674023</v>
      </c>
      <c r="S29" s="231">
        <f>+UGpcntSCH*(VLOOKUP($A29,FY15Rev!$A$4:$I$24,9,FALSE))*VLOOKUP($A29,SCH!$A$3:$S$23,MATCH(S$28,SCH!$A$2:$S$2,0),FALSE)</f>
        <v>289198.76485363161</v>
      </c>
      <c r="T29" s="232">
        <f t="shared" ref="T29:T49" si="4">SUM(C29:Q29)+R29+S29</f>
        <v>160694938.42323238</v>
      </c>
    </row>
    <row r="30" spans="1:21" s="45" customFormat="1" ht="20.100000000000001" customHeight="1" x14ac:dyDescent="0.25">
      <c r="A30" s="233" t="s">
        <v>19</v>
      </c>
      <c r="B30" s="234" t="s">
        <v>20</v>
      </c>
      <c r="C30" s="221">
        <f>+GPpcntSCH*(VLOOKUP($A30,FY15Rev!$A$4:$I$24,9,FALSE))*VLOOKUP($A30,SCH!$A$3:$S$23,MATCH(C$28,SCH!$A$2:$S$2,0),FALSE)</f>
        <v>23290.762826524642</v>
      </c>
      <c r="D30" s="221">
        <f>+GPpcntSCH*(VLOOKUP($A30,FY15Rev!$A$4:$I$24,9,FALSE))*VLOOKUP($A30,SCH!$A$3:$S$23,MATCH(D$28,SCH!$A$2:$S$2,0),FALSE)</f>
        <v>2041699.8186136321</v>
      </c>
      <c r="E30" s="221">
        <f>+GPpcntSCH*(VLOOKUP($A30,FY15Rev!$A$4:$I$24,9,FALSE))*VLOOKUP($A30,SCH!$A$3:$S$23,MATCH(E$28,SCH!$A$2:$S$2,0),FALSE)</f>
        <v>60840.545125861849</v>
      </c>
      <c r="F30" s="221">
        <f>+GPpcntSCH*(VLOOKUP($A30,FY15Rev!$A$4:$I$24,9,FALSE))*VLOOKUP($A30,SCH!$A$3:$S$23,MATCH(F$28,SCH!$A$2:$S$2,0),FALSE)</f>
        <v>9526.6334004908222</v>
      </c>
      <c r="G30" s="221">
        <f>+GPpcntSCH*(VLOOKUP($A30,FY15Rev!$A$4:$I$24,9,FALSE))*VLOOKUP($A30,SCH!$A$3:$S$23,MATCH(G$28,SCH!$A$2:$S$2,0),FALSE)</f>
        <v>123134.82976413626</v>
      </c>
      <c r="H30" s="221">
        <f>+GPpcntSCH*(VLOOKUP($A30,FY15Rev!$A$4:$I$24,9,FALSE))*VLOOKUP($A30,SCH!$A$3:$S$23,MATCH(H$28,SCH!$A$2:$S$2,0),FALSE)</f>
        <v>12712.488076628986</v>
      </c>
      <c r="I30" s="221">
        <f>+GPpcntSCH*(VLOOKUP($A30,FY15Rev!$A$4:$I$24,9,FALSE))*VLOOKUP($A30,SCH!$A$3:$S$23,MATCH(I$28,SCH!$A$2:$S$2,0),FALSE)</f>
        <v>38106.533601963289</v>
      </c>
      <c r="J30" s="221">
        <f>+GPpcntSCH*(VLOOKUP($A30,FY15Rev!$A$4:$I$24,9,FALSE))*VLOOKUP($A30,SCH!$A$3:$S$23,MATCH(J$28,SCH!$A$2:$S$2,0),FALSE)</f>
        <v>5567.5130262608709</v>
      </c>
      <c r="K30" s="221">
        <f>+GPpcntSCH*(VLOOKUP($A30,FY15Rev!$A$4:$I$24,9,FALSE))*VLOOKUP($A30,SCH!$A$3:$S$23,MATCH(K$28,SCH!$A$2:$S$2,0),FALSE)</f>
        <v>13207.378123407732</v>
      </c>
      <c r="L30" s="221">
        <f>+GPpcntSCH*(VLOOKUP($A30,FY15Rev!$A$4:$I$24,9,FALSE))*VLOOKUP($A30,SCH!$A$3:$S$23,MATCH(L$28,SCH!$A$2:$S$2,0),FALSE)</f>
        <v>1113.5026052521741</v>
      </c>
      <c r="M30" s="221">
        <f>+GPpcntSCH*(VLOOKUP($A30,FY15Rev!$A$4:$I$24,9,FALSE))*VLOOKUP($A30,SCH!$A$3:$S$23,MATCH(M$28,SCH!$A$2:$S$2,0),FALSE)</f>
        <v>30.930627923671505</v>
      </c>
      <c r="N30" s="221">
        <f>+GPpcntSCH*(VLOOKUP($A30,FY15Rev!$A$4:$I$24,9,FALSE))*VLOOKUP($A30,SCH!$A$3:$S$23,MATCH(N$28,SCH!$A$2:$S$2,0),FALSE)</f>
        <v>372203.71111950104</v>
      </c>
      <c r="O30" s="221">
        <f>+GPpcntSCH*(VLOOKUP($A30,FY15Rev!$A$4:$I$24,9,FALSE))*VLOOKUP($A30,SCH!$A$3:$S$23,MATCH(O$28,SCH!$A$2:$S$2,0),FALSE)</f>
        <v>2072.3520708859905</v>
      </c>
      <c r="P30" s="221">
        <f>+GPpcntSCH*(VLOOKUP($A30,FY15Rev!$A$4:$I$24,9,FALSE))*VLOOKUP($A30,SCH!$A$3:$S$23,MATCH(P$28,SCH!$A$2:$S$2,0),FALSE)</f>
        <v>47973.403909614506</v>
      </c>
      <c r="Q30" s="221">
        <f>+GPpcntSCH*(VLOOKUP($A30,FY15Rev!$A$4:$I$24,9,FALSE))*VLOOKUP($A30,SCH!$A$3:$S$23,MATCH(Q$28,SCH!$A$2:$S$2,0),FALSE)</f>
        <v>29631.541550877297</v>
      </c>
      <c r="R30" s="221">
        <f>+GPpcntSCH*(VLOOKUP($A30,FY15Rev!$A$4:$I$24,9,FALSE))*VLOOKUP($A30,SCH!$A$3:$S$23,MATCH(R$28,SCH!$A$2:$S$2,0),FALSE)</f>
        <v>0</v>
      </c>
      <c r="S30" s="221">
        <f>+GPpcntSCH*(VLOOKUP($A30,FY15Rev!$A$4:$I$24,9,FALSE))*VLOOKUP($A30,SCH!$A$3:$S$23,MATCH(S$28,SCH!$A$2:$S$2,0),FALSE)</f>
        <v>191986.40752222901</v>
      </c>
      <c r="T30" s="235">
        <f t="shared" si="4"/>
        <v>2973098.3519651899</v>
      </c>
    </row>
    <row r="31" spans="1:21" ht="20.100000000000001" customHeight="1" x14ac:dyDescent="0.25">
      <c r="A31" s="233" t="s">
        <v>22</v>
      </c>
      <c r="B31" s="236" t="s">
        <v>23</v>
      </c>
      <c r="C31" s="237">
        <f>+GPpcntSCH*(VLOOKUP($A31,FY15Rev!$A$4:$I$24,9,FALSE))*VLOOKUP($A31,SCH!$A$3:$S$23,MATCH(C$28,SCH!$A$2:$S$2,0),FALSE)</f>
        <v>152.83782423371071</v>
      </c>
      <c r="D31" s="237">
        <f>+GPpcntSCH*(VLOOKUP($A31,FY15Rev!$A$4:$I$24,9,FALSE))*VLOOKUP($A31,SCH!$A$3:$S$23,MATCH(D$28,SCH!$A$2:$S$2,0),FALSE)</f>
        <v>11411.890876117066</v>
      </c>
      <c r="E31" s="237">
        <f>+GPpcntSCH*(VLOOKUP($A31,FY15Rev!$A$4:$I$24,9,FALSE))*VLOOKUP($A31,SCH!$A$3:$S$23,MATCH(E$28,SCH!$A$2:$S$2,0),FALSE)</f>
        <v>0</v>
      </c>
      <c r="F31" s="237">
        <f>+GPpcntSCH*(VLOOKUP($A31,FY15Rev!$A$4:$I$24,9,FALSE))*VLOOKUP($A31,SCH!$A$3:$S$23,MATCH(F$28,SCH!$A$2:$S$2,0),FALSE)</f>
        <v>1171.7566524584488</v>
      </c>
      <c r="G31" s="237">
        <f>+GPpcntSCH*(VLOOKUP($A31,FY15Rev!$A$4:$I$24,9,FALSE))*VLOOKUP($A31,SCH!$A$3:$S$23,MATCH(G$28,SCH!$A$2:$S$2,0),FALSE)</f>
        <v>0</v>
      </c>
      <c r="H31" s="237">
        <f>+GPpcntSCH*(VLOOKUP($A31,FY15Rev!$A$4:$I$24,9,FALSE))*VLOOKUP($A31,SCH!$A$3:$S$23,MATCH(H$28,SCH!$A$2:$S$2,0),FALSE)</f>
        <v>0</v>
      </c>
      <c r="I31" s="237">
        <f>+GPpcntSCH*(VLOOKUP($A31,FY15Rev!$A$4:$I$24,9,FALSE))*VLOOKUP($A31,SCH!$A$3:$S$23,MATCH(I$28,SCH!$A$2:$S$2,0),FALSE)</f>
        <v>611.35129693484282</v>
      </c>
      <c r="J31" s="237">
        <f>+GPpcntSCH*(VLOOKUP($A31,FY15Rev!$A$4:$I$24,9,FALSE))*VLOOKUP($A31,SCH!$A$3:$S$23,MATCH(J$28,SCH!$A$2:$S$2,0),FALSE)</f>
        <v>152.83782423371071</v>
      </c>
      <c r="K31" s="237">
        <f>+GPpcntSCH*(VLOOKUP($A31,FY15Rev!$A$4:$I$24,9,FALSE))*VLOOKUP($A31,SCH!$A$3:$S$23,MATCH(K$28,SCH!$A$2:$S$2,0),FALSE)</f>
        <v>203.78376564494761</v>
      </c>
      <c r="L31" s="237">
        <f>+GPpcntSCH*(VLOOKUP($A31,FY15Rev!$A$4:$I$24,9,FALSE))*VLOOKUP($A31,SCH!$A$3:$S$23,MATCH(L$28,SCH!$A$2:$S$2,0),FALSE)</f>
        <v>39686.88835935355</v>
      </c>
      <c r="M31" s="237">
        <f>+GPpcntSCH*(VLOOKUP($A31,FY15Rev!$A$4:$I$24,9,FALSE))*VLOOKUP($A31,SCH!$A$3:$S$23,MATCH(M$28,SCH!$A$2:$S$2,0),FALSE)</f>
        <v>0</v>
      </c>
      <c r="N31" s="237">
        <f>+GPpcntSCH*(VLOOKUP($A31,FY15Rev!$A$4:$I$24,9,FALSE))*VLOOKUP($A31,SCH!$A$3:$S$23,MATCH(N$28,SCH!$A$2:$S$2,0),FALSE)</f>
        <v>196625.86087666883</v>
      </c>
      <c r="O31" s="237">
        <f>+GPpcntSCH*(VLOOKUP($A31,FY15Rev!$A$4:$I$24,9,FALSE))*VLOOKUP($A31,SCH!$A$3:$S$23,MATCH(O$28,SCH!$A$2:$S$2,0),FALSE)</f>
        <v>0</v>
      </c>
      <c r="P31" s="237">
        <f>+GPpcntSCH*(VLOOKUP($A31,FY15Rev!$A$4:$I$24,9,FALSE))*VLOOKUP($A31,SCH!$A$3:$S$23,MATCH(P$28,SCH!$A$2:$S$2,0),FALSE)</f>
        <v>0</v>
      </c>
      <c r="Q31" s="237">
        <f>+GPpcntSCH*(VLOOKUP($A31,FY15Rev!$A$4:$I$24,9,FALSE))*VLOOKUP($A31,SCH!$A$3:$S$23,MATCH(Q$28,SCH!$A$2:$S$2,0),FALSE)</f>
        <v>3871.8915472540043</v>
      </c>
      <c r="R31" s="237">
        <f>+GPpcntSCH*(VLOOKUP($A31,FY15Rev!$A$4:$I$24,9,FALSE))*VLOOKUP($A31,SCH!$A$3:$S$23,MATCH(R$28,SCH!$A$2:$S$2,0),FALSE)</f>
        <v>0</v>
      </c>
      <c r="S31" s="237">
        <f>+GPpcntSCH*(VLOOKUP($A31,FY15Rev!$A$4:$I$24,9,FALSE))*VLOOKUP($A31,SCH!$A$3:$S$23,MATCH(S$28,SCH!$A$2:$S$2,0),FALSE)</f>
        <v>101.8918828224738</v>
      </c>
      <c r="T31" s="238">
        <f t="shared" si="4"/>
        <v>253990.99090572158</v>
      </c>
    </row>
    <row r="32" spans="1:21" s="45" customFormat="1" ht="20.100000000000001" customHeight="1" x14ac:dyDescent="0.25">
      <c r="A32" s="233" t="s">
        <v>24</v>
      </c>
      <c r="B32" s="234" t="s">
        <v>25</v>
      </c>
      <c r="C32" s="221">
        <f>+GPpcntSCH*(VLOOKUP($A32,FY15Rev!$A$4:$I$24,9,FALSE))*VLOOKUP($A32,SCH!$A$3:$S$23,MATCH(C$28,SCH!$A$2:$S$2,0),FALSE)</f>
        <v>7501.7404249521796</v>
      </c>
      <c r="D32" s="221">
        <f>+GPpcntSCH*(VLOOKUP($A32,FY15Rev!$A$4:$I$24,9,FALSE))*VLOOKUP($A32,SCH!$A$3:$S$23,MATCH(D$28,SCH!$A$2:$S$2,0),FALSE)</f>
        <v>89973.405729647973</v>
      </c>
      <c r="E32" s="221">
        <f>+GPpcntSCH*(VLOOKUP($A32,FY15Rev!$A$4:$I$24,9,FALSE))*VLOOKUP($A32,SCH!$A$3:$S$23,MATCH(E$28,SCH!$A$2:$S$2,0),FALSE)</f>
        <v>8356.36908095939</v>
      </c>
      <c r="F32" s="221">
        <f>+GPpcntSCH*(VLOOKUP($A32,FY15Rev!$A$4:$I$24,9,FALSE))*VLOOKUP($A32,SCH!$A$3:$S$23,MATCH(F$28,SCH!$A$2:$S$2,0),FALSE)</f>
        <v>7976.5341227339622</v>
      </c>
      <c r="G32" s="221">
        <f>+GPpcntSCH*(VLOOKUP($A32,FY15Rev!$A$4:$I$24,9,FALSE))*VLOOKUP($A32,SCH!$A$3:$S$23,MATCH(G$28,SCH!$A$2:$S$2,0),FALSE)</f>
        <v>1355915.8421252174</v>
      </c>
      <c r="H32" s="221">
        <f>+GPpcntSCH*(VLOOKUP($A32,FY15Rev!$A$4:$I$24,9,FALSE))*VLOOKUP($A32,SCH!$A$3:$S$23,MATCH(H$28,SCH!$A$2:$S$2,0),FALSE)</f>
        <v>13151.785428555402</v>
      </c>
      <c r="I32" s="221">
        <f>+GPpcntSCH*(VLOOKUP($A32,FY15Rev!$A$4:$I$24,9,FALSE))*VLOOKUP($A32,SCH!$A$3:$S$23,MATCH(I$28,SCH!$A$2:$S$2,0),FALSE)</f>
        <v>2136.5716400180258</v>
      </c>
      <c r="J32" s="221">
        <f>+GPpcntSCH*(VLOOKUP($A32,FY15Rev!$A$4:$I$24,9,FALSE))*VLOOKUP($A32,SCH!$A$3:$S$23,MATCH(J$28,SCH!$A$2:$S$2,0),FALSE)</f>
        <v>7264.3435760612874</v>
      </c>
      <c r="K32" s="221">
        <f>+GPpcntSCH*(VLOOKUP($A32,FY15Rev!$A$4:$I$24,9,FALSE))*VLOOKUP($A32,SCH!$A$3:$S$23,MATCH(K$28,SCH!$A$2:$S$2,0),FALSE)</f>
        <v>949.58739556356704</v>
      </c>
      <c r="L32" s="221">
        <f>+GPpcntSCH*(VLOOKUP($A32,FY15Rev!$A$4:$I$24,9,FALSE))*VLOOKUP($A32,SCH!$A$3:$S$23,MATCH(L$28,SCH!$A$2:$S$2,0),FALSE)</f>
        <v>1281.9429840108155</v>
      </c>
      <c r="M32" s="221">
        <f>+GPpcntSCH*(VLOOKUP($A32,FY15Rev!$A$4:$I$24,9,FALSE))*VLOOKUP($A32,SCH!$A$3:$S$23,MATCH(M$28,SCH!$A$2:$S$2,0),FALSE)</f>
        <v>0</v>
      </c>
      <c r="N32" s="221">
        <f>+GPpcntSCH*(VLOOKUP($A32,FY15Rev!$A$4:$I$24,9,FALSE))*VLOOKUP($A32,SCH!$A$3:$S$23,MATCH(N$28,SCH!$A$2:$S$2,0),FALSE)</f>
        <v>25211.545352212703</v>
      </c>
      <c r="O32" s="221">
        <f>+GPpcntSCH*(VLOOKUP($A32,FY15Rev!$A$4:$I$24,9,FALSE))*VLOOKUP($A32,SCH!$A$3:$S$23,MATCH(O$28,SCH!$A$2:$S$2,0),FALSE)</f>
        <v>58589.542306272087</v>
      </c>
      <c r="P32" s="221">
        <f>+GPpcntSCH*(VLOOKUP($A32,FY15Rev!$A$4:$I$24,9,FALSE))*VLOOKUP($A32,SCH!$A$3:$S$23,MATCH(P$28,SCH!$A$2:$S$2,0),FALSE)</f>
        <v>569.75243733814023</v>
      </c>
      <c r="Q32" s="221">
        <f>+GPpcntSCH*(VLOOKUP($A32,FY15Rev!$A$4:$I$24,9,FALSE))*VLOOKUP($A32,SCH!$A$3:$S$23,MATCH(Q$28,SCH!$A$2:$S$2,0),FALSE)</f>
        <v>27822.910690012515</v>
      </c>
      <c r="R32" s="221">
        <f>+GPpcntSCH*(VLOOKUP($A32,FY15Rev!$A$4:$I$24,9,FALSE))*VLOOKUP($A32,SCH!$A$3:$S$23,MATCH(R$28,SCH!$A$2:$S$2,0),FALSE)</f>
        <v>0</v>
      </c>
      <c r="S32" s="221">
        <f>+GPpcntSCH*(VLOOKUP($A32,FY15Rev!$A$4:$I$24,9,FALSE))*VLOOKUP($A32,SCH!$A$3:$S$23,MATCH(S$28,SCH!$A$2:$S$2,0),FALSE)</f>
        <v>1543.0795177907964</v>
      </c>
      <c r="T32" s="235">
        <f t="shared" si="4"/>
        <v>1608244.9528113464</v>
      </c>
    </row>
    <row r="33" spans="1:20" ht="20.100000000000001" customHeight="1" x14ac:dyDescent="0.25">
      <c r="A33" s="233" t="s">
        <v>28</v>
      </c>
      <c r="B33" s="236" t="s">
        <v>29</v>
      </c>
      <c r="C33" s="237">
        <f>+GPpcntSCH*(VLOOKUP($A33,FY15Rev!$A$4:$I$24,9,FALSE))*VLOOKUP($A33,SCH!$A$3:$S$23,MATCH(C$28,SCH!$A$2:$S$2,0),FALSE)</f>
        <v>525.95646916250246</v>
      </c>
      <c r="D33" s="237">
        <f>+GPpcntSCH*(VLOOKUP($A33,FY15Rev!$A$4:$I$24,9,FALSE))*VLOOKUP($A33,SCH!$A$3:$S$23,MATCH(D$28,SCH!$A$2:$S$2,0),FALSE)</f>
        <v>35414.40225694183</v>
      </c>
      <c r="E33" s="237">
        <f>+GPpcntSCH*(VLOOKUP($A33,FY15Rev!$A$4:$I$24,9,FALSE))*VLOOKUP($A33,SCH!$A$3:$S$23,MATCH(E$28,SCH!$A$2:$S$2,0),FALSE)</f>
        <v>350.63764610833493</v>
      </c>
      <c r="F33" s="237">
        <f>+GPpcntSCH*(VLOOKUP($A33,FY15Rev!$A$4:$I$24,9,FALSE))*VLOOKUP($A33,SCH!$A$3:$S$23,MATCH(F$28,SCH!$A$2:$S$2,0),FALSE)</f>
        <v>1490.2099959604236</v>
      </c>
      <c r="G33" s="237">
        <f>+GPpcntSCH*(VLOOKUP($A33,FY15Rev!$A$4:$I$24,9,FALSE))*VLOOKUP($A33,SCH!$A$3:$S$23,MATCH(G$28,SCH!$A$2:$S$2,0),FALSE)</f>
        <v>4295.3111648271024</v>
      </c>
      <c r="H33" s="237">
        <f>+GPpcntSCH*(VLOOKUP($A33,FY15Rev!$A$4:$I$24,9,FALSE))*VLOOKUP($A33,SCH!$A$3:$S$23,MATCH(H$28,SCH!$A$2:$S$2,0),FALSE)</f>
        <v>686504.68137435627</v>
      </c>
      <c r="I33" s="237">
        <f>+GPpcntSCH*(VLOOKUP($A33,FY15Rev!$A$4:$I$24,9,FALSE))*VLOOKUP($A33,SCH!$A$3:$S$23,MATCH(I$28,SCH!$A$2:$S$2,0),FALSE)</f>
        <v>43.829705763541867</v>
      </c>
      <c r="J33" s="237">
        <f>+GPpcntSCH*(VLOOKUP($A33,FY15Rev!$A$4:$I$24,9,FALSE))*VLOOKUP($A33,SCH!$A$3:$S$23,MATCH(J$28,SCH!$A$2:$S$2,0),FALSE)</f>
        <v>1446.3802901968816</v>
      </c>
      <c r="K33" s="237">
        <f>+GPpcntSCH*(VLOOKUP($A33,FY15Rev!$A$4:$I$24,9,FALSE))*VLOOKUP($A33,SCH!$A$3:$S$23,MATCH(K$28,SCH!$A$2:$S$2,0),FALSE)</f>
        <v>5391.0538089156498</v>
      </c>
      <c r="L33" s="237">
        <f>+GPpcntSCH*(VLOOKUP($A33,FY15Rev!$A$4:$I$24,9,FALSE))*VLOOKUP($A33,SCH!$A$3:$S$23,MATCH(L$28,SCH!$A$2:$S$2,0),FALSE)</f>
        <v>0</v>
      </c>
      <c r="M33" s="237">
        <f>+GPpcntSCH*(VLOOKUP($A33,FY15Rev!$A$4:$I$24,9,FALSE))*VLOOKUP($A33,SCH!$A$3:$S$23,MATCH(M$28,SCH!$A$2:$S$2,0),FALSE)</f>
        <v>0</v>
      </c>
      <c r="N33" s="237">
        <f>+GPpcntSCH*(VLOOKUP($A33,FY15Rev!$A$4:$I$24,9,FALSE))*VLOOKUP($A33,SCH!$A$3:$S$23,MATCH(N$28,SCH!$A$2:$S$2,0),FALSE)</f>
        <v>1665.5288190145909</v>
      </c>
      <c r="O33" s="237">
        <f>+GPpcntSCH*(VLOOKUP($A33,FY15Rev!$A$4:$I$24,9,FALSE))*VLOOKUP($A33,SCH!$A$3:$S$23,MATCH(O$28,SCH!$A$2:$S$2,0),FALSE)</f>
        <v>0</v>
      </c>
      <c r="P33" s="237">
        <f>+GPpcntSCH*(VLOOKUP($A33,FY15Rev!$A$4:$I$24,9,FALSE))*VLOOKUP($A33,SCH!$A$3:$S$23,MATCH(P$28,SCH!$A$2:$S$2,0),FALSE)</f>
        <v>0</v>
      </c>
      <c r="Q33" s="237">
        <f>+GPpcntSCH*(VLOOKUP($A33,FY15Rev!$A$4:$I$24,9,FALSE))*VLOOKUP($A33,SCH!$A$3:$S$23,MATCH(Q$28,SCH!$A$2:$S$2,0),FALSE)</f>
        <v>920.42382103437922</v>
      </c>
      <c r="R33" s="237">
        <f>+GPpcntSCH*(VLOOKUP($A33,FY15Rev!$A$4:$I$24,9,FALSE))*VLOOKUP($A33,SCH!$A$3:$S$23,MATCH(R$28,SCH!$A$2:$S$2,0),FALSE)</f>
        <v>0</v>
      </c>
      <c r="S33" s="237">
        <f>+GPpcntSCH*(VLOOKUP($A33,FY15Rev!$A$4:$I$24,9,FALSE))*VLOOKUP($A33,SCH!$A$3:$S$23,MATCH(S$28,SCH!$A$2:$S$2,0),FALSE)</f>
        <v>1446.3802901968816</v>
      </c>
      <c r="T33" s="238">
        <f t="shared" si="4"/>
        <v>739494.79564247828</v>
      </c>
    </row>
    <row r="34" spans="1:20" s="45" customFormat="1" ht="20.100000000000001" customHeight="1" x14ac:dyDescent="0.25">
      <c r="A34" s="233" t="s">
        <v>32</v>
      </c>
      <c r="B34" s="234" t="s">
        <v>33</v>
      </c>
      <c r="C34" s="221">
        <f>+GPpcntSCH*(VLOOKUP($A34,FY15Rev!$A$4:$I$24,9,FALSE))*VLOOKUP($A34,SCH!$A$3:$S$23,MATCH(C$28,SCH!$A$2:$S$2,0),FALSE)</f>
        <v>269.47205076710122</v>
      </c>
      <c r="D34" s="221">
        <f>+GPpcntSCH*(VLOOKUP($A34,FY15Rev!$A$4:$I$24,9,FALSE))*VLOOKUP($A34,SCH!$A$3:$S$23,MATCH(D$28,SCH!$A$2:$S$2,0),FALSE)</f>
        <v>33145.062244353452</v>
      </c>
      <c r="E34" s="221">
        <f>+GPpcntSCH*(VLOOKUP($A34,FY15Rev!$A$4:$I$24,9,FALSE))*VLOOKUP($A34,SCH!$A$3:$S$23,MATCH(E$28,SCH!$A$2:$S$2,0),FALSE)</f>
        <v>179.64803384473413</v>
      </c>
      <c r="F34" s="221">
        <f>+GPpcntSCH*(VLOOKUP($A34,FY15Rev!$A$4:$I$24,9,FALSE))*VLOOKUP($A34,SCH!$A$3:$S$23,MATCH(F$28,SCH!$A$2:$S$2,0),FALSE)</f>
        <v>884676.7426683933</v>
      </c>
      <c r="G34" s="221">
        <f>+GPpcntSCH*(VLOOKUP($A34,FY15Rev!$A$4:$I$24,9,FALSE))*VLOOKUP($A34,SCH!$A$3:$S$23,MATCH(G$28,SCH!$A$2:$S$2,0),FALSE)</f>
        <v>224.56004230591768</v>
      </c>
      <c r="H34" s="221">
        <f>+GPpcntSCH*(VLOOKUP($A34,FY15Rev!$A$4:$I$24,9,FALSE))*VLOOKUP($A34,SCH!$A$3:$S$23,MATCH(H$28,SCH!$A$2:$S$2,0),FALSE)</f>
        <v>8353.6335737801364</v>
      </c>
      <c r="I34" s="221">
        <f>+GPpcntSCH*(VLOOKUP($A34,FY15Rev!$A$4:$I$24,9,FALSE))*VLOOKUP($A34,SCH!$A$3:$S$23,MATCH(I$28,SCH!$A$2:$S$2,0),FALSE)</f>
        <v>583.85610999538596</v>
      </c>
      <c r="J34" s="221">
        <f>+GPpcntSCH*(VLOOKUP($A34,FY15Rev!$A$4:$I$24,9,FALSE))*VLOOKUP($A34,SCH!$A$3:$S$23,MATCH(J$28,SCH!$A$2:$S$2,0),FALSE)</f>
        <v>0</v>
      </c>
      <c r="K34" s="221">
        <f>+GPpcntSCH*(VLOOKUP($A34,FY15Rev!$A$4:$I$24,9,FALSE))*VLOOKUP($A34,SCH!$A$3:$S$23,MATCH(K$28,SCH!$A$2:$S$2,0),FALSE)</f>
        <v>6781.7132776387134</v>
      </c>
      <c r="L34" s="221">
        <f>+GPpcntSCH*(VLOOKUP($A34,FY15Rev!$A$4:$I$24,9,FALSE))*VLOOKUP($A34,SCH!$A$3:$S$23,MATCH(L$28,SCH!$A$2:$S$2,0),FALSE)</f>
        <v>3143.8405922828474</v>
      </c>
      <c r="M34" s="221">
        <f>+GPpcntSCH*(VLOOKUP($A34,FY15Rev!$A$4:$I$24,9,FALSE))*VLOOKUP($A34,SCH!$A$3:$S$23,MATCH(M$28,SCH!$A$2:$S$2,0),FALSE)</f>
        <v>0</v>
      </c>
      <c r="N34" s="221">
        <f>+GPpcntSCH*(VLOOKUP($A34,FY15Rev!$A$4:$I$24,9,FALSE))*VLOOKUP($A34,SCH!$A$3:$S$23,MATCH(N$28,SCH!$A$2:$S$2,0),FALSE)</f>
        <v>1347.360253835506</v>
      </c>
      <c r="O34" s="221">
        <f>+GPpcntSCH*(VLOOKUP($A34,FY15Rev!$A$4:$I$24,9,FALSE))*VLOOKUP($A34,SCH!$A$3:$S$23,MATCH(O$28,SCH!$A$2:$S$2,0),FALSE)</f>
        <v>269.47205076710122</v>
      </c>
      <c r="P34" s="221">
        <f>+GPpcntSCH*(VLOOKUP($A34,FY15Rev!$A$4:$I$24,9,FALSE))*VLOOKUP($A34,SCH!$A$3:$S$23,MATCH(P$28,SCH!$A$2:$S$2,0),FALSE)</f>
        <v>0</v>
      </c>
      <c r="Q34" s="221">
        <f>+GPpcntSCH*(VLOOKUP($A34,FY15Rev!$A$4:$I$24,9,FALSE))*VLOOKUP($A34,SCH!$A$3:$S$23,MATCH(Q$28,SCH!$A$2:$S$2,0),FALSE)</f>
        <v>988.06418614603774</v>
      </c>
      <c r="R34" s="221">
        <f>+GPpcntSCH*(VLOOKUP($A34,FY15Rev!$A$4:$I$24,9,FALSE))*VLOOKUP($A34,SCH!$A$3:$S$23,MATCH(R$28,SCH!$A$2:$S$2,0),FALSE)</f>
        <v>0</v>
      </c>
      <c r="S34" s="221">
        <f>+GPpcntSCH*(VLOOKUP($A34,FY15Rev!$A$4:$I$24,9,FALSE))*VLOOKUP($A34,SCH!$A$3:$S$23,MATCH(S$28,SCH!$A$2:$S$2,0),FALSE)</f>
        <v>1437.184270757873</v>
      </c>
      <c r="T34" s="235">
        <f t="shared" si="4"/>
        <v>941400.60935486818</v>
      </c>
    </row>
    <row r="35" spans="1:20" ht="20.100000000000001" customHeight="1" x14ac:dyDescent="0.25">
      <c r="A35" s="233" t="s">
        <v>38</v>
      </c>
      <c r="B35" s="236" t="s">
        <v>220</v>
      </c>
      <c r="C35" s="237">
        <f>+GPpcntSCH*(VLOOKUP($A35,FY15Rev!$A$4:$I$24,9,FALSE))*VLOOKUP($A35,SCH!$A$3:$S$23,MATCH(C$28,SCH!$A$2:$S$2,0),FALSE)</f>
        <v>0</v>
      </c>
      <c r="D35" s="237">
        <f>+GPpcntSCH*(VLOOKUP($A35,FY15Rev!$A$4:$I$24,9,FALSE))*VLOOKUP($A35,SCH!$A$3:$S$23,MATCH(D$28,SCH!$A$2:$S$2,0),FALSE)</f>
        <v>0</v>
      </c>
      <c r="E35" s="237">
        <f>+GPpcntSCH*(VLOOKUP($A35,FY15Rev!$A$4:$I$24,9,FALSE))*VLOOKUP($A35,SCH!$A$3:$S$23,MATCH(E$28,SCH!$A$2:$S$2,0),FALSE)</f>
        <v>0</v>
      </c>
      <c r="F35" s="237">
        <f>+GPpcntSCH*(VLOOKUP($A35,FY15Rev!$A$4:$I$24,9,FALSE))*VLOOKUP($A35,SCH!$A$3:$S$23,MATCH(F$28,SCH!$A$2:$S$2,0),FALSE)</f>
        <v>0</v>
      </c>
      <c r="G35" s="237">
        <f>+GPpcntSCH*(VLOOKUP($A35,FY15Rev!$A$4:$I$24,9,FALSE))*VLOOKUP($A35,SCH!$A$3:$S$23,MATCH(G$28,SCH!$A$2:$S$2,0),FALSE)</f>
        <v>0</v>
      </c>
      <c r="H35" s="237">
        <f>+GPpcntSCH*(VLOOKUP($A35,FY15Rev!$A$4:$I$24,9,FALSE))*VLOOKUP($A35,SCH!$A$3:$S$23,MATCH(H$28,SCH!$A$2:$S$2,0),FALSE)</f>
        <v>0</v>
      </c>
      <c r="I35" s="237">
        <f>+GPpcntSCH*(VLOOKUP($A35,FY15Rev!$A$4:$I$24,9,FALSE))*VLOOKUP($A35,SCH!$A$3:$S$23,MATCH(I$28,SCH!$A$2:$S$2,0),FALSE)</f>
        <v>0</v>
      </c>
      <c r="J35" s="237">
        <f>+GPpcntSCH*(VLOOKUP($A35,FY15Rev!$A$4:$I$24,9,FALSE))*VLOOKUP($A35,SCH!$A$3:$S$23,MATCH(J$28,SCH!$A$2:$S$2,0),FALSE)</f>
        <v>0</v>
      </c>
      <c r="K35" s="237">
        <f>+GPpcntSCH*(VLOOKUP($A35,FY15Rev!$A$4:$I$24,9,FALSE))*VLOOKUP($A35,SCH!$A$3:$S$23,MATCH(K$28,SCH!$A$2:$S$2,0),FALSE)</f>
        <v>0</v>
      </c>
      <c r="L35" s="237">
        <f>+GPpcntSCH*(VLOOKUP($A35,FY15Rev!$A$4:$I$24,9,FALSE))*VLOOKUP($A35,SCH!$A$3:$S$23,MATCH(L$28,SCH!$A$2:$S$2,0),FALSE)</f>
        <v>0</v>
      </c>
      <c r="M35" s="237">
        <f>+GPpcntSCH*(VLOOKUP($A35,FY15Rev!$A$4:$I$24,9,FALSE))*VLOOKUP($A35,SCH!$A$3:$S$23,MATCH(M$28,SCH!$A$2:$S$2,0),FALSE)</f>
        <v>0</v>
      </c>
      <c r="N35" s="237">
        <f>+GPpcntSCH*(VLOOKUP($A35,FY15Rev!$A$4:$I$24,9,FALSE))*VLOOKUP($A35,SCH!$A$3:$S$23,MATCH(N$28,SCH!$A$2:$S$2,0),FALSE)</f>
        <v>0</v>
      </c>
      <c r="O35" s="237">
        <f>+GPpcntSCH*(VLOOKUP($A35,FY15Rev!$A$4:$I$24,9,FALSE))*VLOOKUP($A35,SCH!$A$3:$S$23,MATCH(O$28,SCH!$A$2:$S$2,0),FALSE)</f>
        <v>0</v>
      </c>
      <c r="P35" s="237">
        <f>+GPpcntSCH*(VLOOKUP($A35,FY15Rev!$A$4:$I$24,9,FALSE))*VLOOKUP($A35,SCH!$A$3:$S$23,MATCH(P$28,SCH!$A$2:$S$2,0),FALSE)</f>
        <v>0</v>
      </c>
      <c r="Q35" s="237">
        <f>+GPpcntSCH*(VLOOKUP($A35,FY15Rev!$A$4:$I$24,9,FALSE))*VLOOKUP($A35,SCH!$A$3:$S$23,MATCH(Q$28,SCH!$A$2:$S$2,0),FALSE)</f>
        <v>0</v>
      </c>
      <c r="R35" s="237">
        <f>+GPpcntSCH*(VLOOKUP($A35,FY15Rev!$A$4:$I$24,9,FALSE))*VLOOKUP($A35,SCH!$A$3:$S$23,MATCH(R$28,SCH!$A$2:$S$2,0),FALSE)</f>
        <v>0</v>
      </c>
      <c r="S35" s="237">
        <f>+GPpcntSCH*(VLOOKUP($A35,FY15Rev!$A$4:$I$24,9,FALSE))*VLOOKUP($A35,SCH!$A$3:$S$23,MATCH(S$28,SCH!$A$2:$S$2,0),FALSE)</f>
        <v>0</v>
      </c>
      <c r="T35" s="238">
        <f t="shared" si="4"/>
        <v>0</v>
      </c>
    </row>
    <row r="36" spans="1:20" s="45" customFormat="1" ht="20.100000000000001" customHeight="1" x14ac:dyDescent="0.25">
      <c r="A36" s="233" t="s">
        <v>39</v>
      </c>
      <c r="B36" s="234" t="s">
        <v>40</v>
      </c>
      <c r="C36" s="221">
        <f>+GPpcntSCH*(VLOOKUP($A36,FY15Rev!$A$4:$I$24,9,FALSE))*VLOOKUP($A36,SCH!$A$3:$S$23,MATCH(C$28,SCH!$A$2:$S$2,0),FALSE)</f>
        <v>0</v>
      </c>
      <c r="D36" s="221">
        <f>+GPpcntSCH*(VLOOKUP($A36,FY15Rev!$A$4:$I$24,9,FALSE))*VLOOKUP($A36,SCH!$A$3:$S$23,MATCH(D$28,SCH!$A$2:$S$2,0),FALSE)</f>
        <v>2939.4736088547334</v>
      </c>
      <c r="E36" s="221">
        <f>+GPpcntSCH*(VLOOKUP($A36,FY15Rev!$A$4:$I$24,9,FALSE))*VLOOKUP($A36,SCH!$A$3:$S$23,MATCH(E$28,SCH!$A$2:$S$2,0),FALSE)</f>
        <v>0</v>
      </c>
      <c r="F36" s="221">
        <f>+GPpcntSCH*(VLOOKUP($A36,FY15Rev!$A$4:$I$24,9,FALSE))*VLOOKUP($A36,SCH!$A$3:$S$23,MATCH(F$28,SCH!$A$2:$S$2,0),FALSE)</f>
        <v>169.58501589546538</v>
      </c>
      <c r="G36" s="221">
        <f>+GPpcntSCH*(VLOOKUP($A36,FY15Rev!$A$4:$I$24,9,FALSE))*VLOOKUP($A36,SCH!$A$3:$S$23,MATCH(G$28,SCH!$A$2:$S$2,0),FALSE)</f>
        <v>0</v>
      </c>
      <c r="H36" s="221">
        <f>+GPpcntSCH*(VLOOKUP($A36,FY15Rev!$A$4:$I$24,9,FALSE))*VLOOKUP($A36,SCH!$A$3:$S$23,MATCH(H$28,SCH!$A$2:$S$2,0),FALSE)</f>
        <v>0</v>
      </c>
      <c r="I36" s="221">
        <f>+GPpcntSCH*(VLOOKUP($A36,FY15Rev!$A$4:$I$24,9,FALSE))*VLOOKUP($A36,SCH!$A$3:$S$23,MATCH(I$28,SCH!$A$2:$S$2,0),FALSE)</f>
        <v>0</v>
      </c>
      <c r="J36" s="221">
        <f>+GPpcntSCH*(VLOOKUP($A36,FY15Rev!$A$4:$I$24,9,FALSE))*VLOOKUP($A36,SCH!$A$3:$S$23,MATCH(J$28,SCH!$A$2:$S$2,0),FALSE)</f>
        <v>56.528338631821796</v>
      </c>
      <c r="K36" s="221">
        <f>+GPpcntSCH*(VLOOKUP($A36,FY15Rev!$A$4:$I$24,9,FALSE))*VLOOKUP($A36,SCH!$A$3:$S$23,MATCH(K$28,SCH!$A$2:$S$2,0),FALSE)</f>
        <v>4578.7954291775659</v>
      </c>
      <c r="L36" s="221">
        <f>+GPpcntSCH*(VLOOKUP($A36,FY15Rev!$A$4:$I$24,9,FALSE))*VLOOKUP($A36,SCH!$A$3:$S$23,MATCH(L$28,SCH!$A$2:$S$2,0),FALSE)</f>
        <v>517290.8268198013</v>
      </c>
      <c r="M36" s="221">
        <f>+GPpcntSCH*(VLOOKUP($A36,FY15Rev!$A$4:$I$24,9,FALSE))*VLOOKUP($A36,SCH!$A$3:$S$23,MATCH(M$28,SCH!$A$2:$S$2,0),FALSE)</f>
        <v>452.22670905457437</v>
      </c>
      <c r="N36" s="221">
        <f>+GPpcntSCH*(VLOOKUP($A36,FY15Rev!$A$4:$I$24,9,FALSE))*VLOOKUP($A36,SCH!$A$3:$S$23,MATCH(N$28,SCH!$A$2:$S$2,0),FALSE)</f>
        <v>6048.5322336049321</v>
      </c>
      <c r="O36" s="221">
        <f>+GPpcntSCH*(VLOOKUP($A36,FY15Rev!$A$4:$I$24,9,FALSE))*VLOOKUP($A36,SCH!$A$3:$S$23,MATCH(O$28,SCH!$A$2:$S$2,0),FALSE)</f>
        <v>0</v>
      </c>
      <c r="P36" s="221">
        <f>+GPpcntSCH*(VLOOKUP($A36,FY15Rev!$A$4:$I$24,9,FALSE))*VLOOKUP($A36,SCH!$A$3:$S$23,MATCH(P$28,SCH!$A$2:$S$2,0),FALSE)</f>
        <v>0</v>
      </c>
      <c r="Q36" s="221">
        <f>+GPpcntSCH*(VLOOKUP($A36,FY15Rev!$A$4:$I$24,9,FALSE))*VLOOKUP($A36,SCH!$A$3:$S$23,MATCH(Q$28,SCH!$A$2:$S$2,0),FALSE)</f>
        <v>5765.8905404458228</v>
      </c>
      <c r="R36" s="221">
        <f>+GPpcntSCH*(VLOOKUP($A36,FY15Rev!$A$4:$I$24,9,FALSE))*VLOOKUP($A36,SCH!$A$3:$S$23,MATCH(R$28,SCH!$A$2:$S$2,0),FALSE)</f>
        <v>0</v>
      </c>
      <c r="S36" s="221">
        <f>+GPpcntSCH*(VLOOKUP($A36,FY15Rev!$A$4:$I$24,9,FALSE))*VLOOKUP($A36,SCH!$A$3:$S$23,MATCH(S$28,SCH!$A$2:$S$2,0),FALSE)</f>
        <v>0</v>
      </c>
      <c r="T36" s="235">
        <f t="shared" si="4"/>
        <v>537301.85869546619</v>
      </c>
    </row>
    <row r="37" spans="1:20" ht="20.100000000000001" customHeight="1" x14ac:dyDescent="0.25">
      <c r="A37" s="233" t="s">
        <v>44</v>
      </c>
      <c r="B37" s="236" t="s">
        <v>45</v>
      </c>
      <c r="C37" s="237">
        <f>+GPpcntSCH*(VLOOKUP($A37,FY15Rev!$A$4:$I$24,9,FALSE))*VLOOKUP($A37,SCH!$A$3:$S$23,MATCH(C$28,SCH!$A$2:$S$2,0),FALSE)</f>
        <v>198.6985234585089</v>
      </c>
      <c r="D37" s="237">
        <f>+GPpcntSCH*(VLOOKUP($A37,FY15Rev!$A$4:$I$24,9,FALSE))*VLOOKUP($A37,SCH!$A$3:$S$23,MATCH(D$28,SCH!$A$2:$S$2,0),FALSE)</f>
        <v>30698.921874339627</v>
      </c>
      <c r="E37" s="237">
        <f>+GPpcntSCH*(VLOOKUP($A37,FY15Rev!$A$4:$I$24,9,FALSE))*VLOOKUP($A37,SCH!$A$3:$S$23,MATCH(E$28,SCH!$A$2:$S$2,0),FALSE)</f>
        <v>99.349261729254451</v>
      </c>
      <c r="F37" s="237">
        <f>+GPpcntSCH*(VLOOKUP($A37,FY15Rev!$A$4:$I$24,9,FALSE))*VLOOKUP($A37,SCH!$A$3:$S$23,MATCH(F$28,SCH!$A$2:$S$2,0),FALSE)</f>
        <v>149.0238925938817</v>
      </c>
      <c r="G37" s="237">
        <f>+GPpcntSCH*(VLOOKUP($A37,FY15Rev!$A$4:$I$24,9,FALSE))*VLOOKUP($A37,SCH!$A$3:$S$23,MATCH(G$28,SCH!$A$2:$S$2,0),FALSE)</f>
        <v>2334.7076506374797</v>
      </c>
      <c r="H37" s="237">
        <f>+GPpcntSCH*(VLOOKUP($A37,FY15Rev!$A$4:$I$24,9,FALSE))*VLOOKUP($A37,SCH!$A$3:$S$23,MATCH(H$28,SCH!$A$2:$S$2,0),FALSE)</f>
        <v>1589.5881876680712</v>
      </c>
      <c r="I37" s="237">
        <f>+GPpcntSCH*(VLOOKUP($A37,FY15Rev!$A$4:$I$24,9,FALSE))*VLOOKUP($A37,SCH!$A$3:$S$23,MATCH(I$28,SCH!$A$2:$S$2,0),FALSE)</f>
        <v>49.674630864627225</v>
      </c>
      <c r="J37" s="237">
        <f>+GPpcntSCH*(VLOOKUP($A37,FY15Rev!$A$4:$I$24,9,FALSE))*VLOOKUP($A37,SCH!$A$3:$S$23,MATCH(J$28,SCH!$A$2:$S$2,0),FALSE)</f>
        <v>149.0238925938817</v>
      </c>
      <c r="K37" s="237">
        <f>+GPpcntSCH*(VLOOKUP($A37,FY15Rev!$A$4:$I$24,9,FALSE))*VLOOKUP($A37,SCH!$A$3:$S$23,MATCH(K$28,SCH!$A$2:$S$2,0),FALSE)</f>
        <v>1788.2867111265803</v>
      </c>
      <c r="L37" s="237">
        <f>+GPpcntSCH*(VLOOKUP($A37,FY15Rev!$A$4:$I$24,9,FALSE))*VLOOKUP($A37,SCH!$A$3:$S$23,MATCH(L$28,SCH!$A$2:$S$2,0),FALSE)</f>
        <v>546.42093951089953</v>
      </c>
      <c r="M37" s="237">
        <f>+GPpcntSCH*(VLOOKUP($A37,FY15Rev!$A$4:$I$24,9,FALSE))*VLOOKUP($A37,SCH!$A$3:$S$23,MATCH(M$28,SCH!$A$2:$S$2,0),FALSE)</f>
        <v>49.674630864627225</v>
      </c>
      <c r="N37" s="237">
        <f>+GPpcntSCH*(VLOOKUP($A37,FY15Rev!$A$4:$I$24,9,FALSE))*VLOOKUP($A37,SCH!$A$3:$S$23,MATCH(N$28,SCH!$A$2:$S$2,0),FALSE)</f>
        <v>17187.422279161019</v>
      </c>
      <c r="O37" s="237">
        <f>+GPpcntSCH*(VLOOKUP($A37,FY15Rev!$A$4:$I$24,9,FALSE))*VLOOKUP($A37,SCH!$A$3:$S$23,MATCH(O$28,SCH!$A$2:$S$2,0),FALSE)</f>
        <v>149.0238925938817</v>
      </c>
      <c r="P37" s="237">
        <f>+GPpcntSCH*(VLOOKUP($A37,FY15Rev!$A$4:$I$24,9,FALSE))*VLOOKUP($A37,SCH!$A$3:$S$23,MATCH(P$28,SCH!$A$2:$S$2,0),FALSE)</f>
        <v>4669.4153012749593</v>
      </c>
      <c r="Q37" s="237">
        <f>+GPpcntSCH*(VLOOKUP($A37,FY15Rev!$A$4:$I$24,9,FALSE))*VLOOKUP($A37,SCH!$A$3:$S$23,MATCH(Q$28,SCH!$A$2:$S$2,0),FALSE)</f>
        <v>436317.12019945326</v>
      </c>
      <c r="R37" s="237">
        <f>+GPpcntSCH*(VLOOKUP($A37,FY15Rev!$A$4:$I$24,9,FALSE))*VLOOKUP($A37,SCH!$A$3:$S$23,MATCH(R$28,SCH!$A$2:$S$2,0),FALSE)</f>
        <v>0</v>
      </c>
      <c r="S37" s="237">
        <f>+GPpcntSCH*(VLOOKUP($A37,FY15Rev!$A$4:$I$24,9,FALSE))*VLOOKUP($A37,SCH!$A$3:$S$23,MATCH(S$28,SCH!$A$2:$S$2,0),FALSE)</f>
        <v>2831.4539592837518</v>
      </c>
      <c r="T37" s="238">
        <f t="shared" si="4"/>
        <v>498807.80582715431</v>
      </c>
    </row>
    <row r="38" spans="1:20" s="45" customFormat="1" ht="20.100000000000001" customHeight="1" x14ac:dyDescent="0.25">
      <c r="A38" s="233" t="s">
        <v>48</v>
      </c>
      <c r="B38" s="234" t="s">
        <v>49</v>
      </c>
      <c r="C38" s="221">
        <f>+GPpcntSCH*(VLOOKUP($A38,FY15Rev!$A$4:$I$24,9,FALSE))*VLOOKUP($A38,SCH!$A$3:$S$23,MATCH(C$28,SCH!$A$2:$S$2,0),FALSE)</f>
        <v>1235.8637398462802</v>
      </c>
      <c r="D38" s="221">
        <f>+GPpcntSCH*(VLOOKUP($A38,FY15Rev!$A$4:$I$24,9,FALSE))*VLOOKUP($A38,SCH!$A$3:$S$23,MATCH(D$28,SCH!$A$2:$S$2,0),FALSE)</f>
        <v>5018.3557921030761</v>
      </c>
      <c r="E38" s="221">
        <f>+GPpcntSCH*(VLOOKUP($A38,FY15Rev!$A$4:$I$24,9,FALSE))*VLOOKUP($A38,SCH!$A$3:$S$23,MATCH(E$28,SCH!$A$2:$S$2,0),FALSE)</f>
        <v>299.60333087182551</v>
      </c>
      <c r="F38" s="221">
        <f>+GPpcntSCH*(VLOOKUP($A38,FY15Rev!$A$4:$I$24,9,FALSE))*VLOOKUP($A38,SCH!$A$3:$S$23,MATCH(F$28,SCH!$A$2:$S$2,0),FALSE)</f>
        <v>0</v>
      </c>
      <c r="G38" s="221">
        <f>+GPpcntSCH*(VLOOKUP($A38,FY15Rev!$A$4:$I$24,9,FALSE))*VLOOKUP($A38,SCH!$A$3:$S$23,MATCH(G$28,SCH!$A$2:$S$2,0),FALSE)</f>
        <v>674.10749446160742</v>
      </c>
      <c r="H38" s="221">
        <f>+GPpcntSCH*(VLOOKUP($A38,FY15Rev!$A$4:$I$24,9,FALSE))*VLOOKUP($A38,SCH!$A$3:$S$23,MATCH(H$28,SCH!$A$2:$S$2,0),FALSE)</f>
        <v>149.80166543591275</v>
      </c>
      <c r="I38" s="221">
        <f>+GPpcntSCH*(VLOOKUP($A38,FY15Rev!$A$4:$I$24,9,FALSE))*VLOOKUP($A38,SCH!$A$3:$S$23,MATCH(I$28,SCH!$A$2:$S$2,0),FALSE)</f>
        <v>0</v>
      </c>
      <c r="J38" s="221">
        <f>+GPpcntSCH*(VLOOKUP($A38,FY15Rev!$A$4:$I$24,9,FALSE))*VLOOKUP($A38,SCH!$A$3:$S$23,MATCH(J$28,SCH!$A$2:$S$2,0),FALSE)</f>
        <v>786.45874353854185</v>
      </c>
      <c r="K38" s="221">
        <f>+GPpcntSCH*(VLOOKUP($A38,FY15Rev!$A$4:$I$24,9,FALSE))*VLOOKUP($A38,SCH!$A$3:$S$23,MATCH(K$28,SCH!$A$2:$S$2,0),FALSE)</f>
        <v>2172.1241488207352</v>
      </c>
      <c r="L38" s="221">
        <f>+GPpcntSCH*(VLOOKUP($A38,FY15Rev!$A$4:$I$24,9,FALSE))*VLOOKUP($A38,SCH!$A$3:$S$23,MATCH(L$28,SCH!$A$2:$S$2,0),FALSE)</f>
        <v>3482.8887213849712</v>
      </c>
      <c r="M38" s="221">
        <f>+GPpcntSCH*(VLOOKUP($A38,FY15Rev!$A$4:$I$24,9,FALSE))*VLOOKUP($A38,SCH!$A$3:$S$23,MATCH(M$28,SCH!$A$2:$S$2,0),FALSE)</f>
        <v>149.80166543591275</v>
      </c>
      <c r="N38" s="221">
        <f>+GPpcntSCH*(VLOOKUP($A38,FY15Rev!$A$4:$I$24,9,FALSE))*VLOOKUP($A38,SCH!$A$3:$S$23,MATCH(N$28,SCH!$A$2:$S$2,0),FALSE)</f>
        <v>43629.73505820959</v>
      </c>
      <c r="O38" s="221">
        <f>+GPpcntSCH*(VLOOKUP($A38,FY15Rev!$A$4:$I$24,9,FALSE))*VLOOKUP($A38,SCH!$A$3:$S$23,MATCH(O$28,SCH!$A$2:$S$2,0),FALSE)</f>
        <v>749.00832717956371</v>
      </c>
      <c r="P38" s="221">
        <f>+GPpcntSCH*(VLOOKUP($A38,FY15Rev!$A$4:$I$24,9,FALSE))*VLOOKUP($A38,SCH!$A$3:$S$23,MATCH(P$28,SCH!$A$2:$S$2,0),FALSE)</f>
        <v>823.90915989752011</v>
      </c>
      <c r="Q38" s="221">
        <f>+GPpcntSCH*(VLOOKUP($A38,FY15Rev!$A$4:$I$24,9,FALSE))*VLOOKUP($A38,SCH!$A$3:$S$23,MATCH(Q$28,SCH!$A$2:$S$2,0),FALSE)</f>
        <v>186727.77596586521</v>
      </c>
      <c r="R38" s="221">
        <f>+GPpcntSCH*(VLOOKUP($A38,FY15Rev!$A$4:$I$24,9,FALSE))*VLOOKUP($A38,SCH!$A$3:$S$23,MATCH(R$28,SCH!$A$2:$S$2,0),FALSE)</f>
        <v>0</v>
      </c>
      <c r="S38" s="221">
        <f>+GPpcntSCH*(VLOOKUP($A38,FY15Rev!$A$4:$I$24,9,FALSE))*VLOOKUP($A38,SCH!$A$3:$S$23,MATCH(S$28,SCH!$A$2:$S$2,0),FALSE)</f>
        <v>0</v>
      </c>
      <c r="T38" s="235">
        <f t="shared" si="4"/>
        <v>245899.43381305074</v>
      </c>
    </row>
    <row r="39" spans="1:20" ht="20.100000000000001" customHeight="1" x14ac:dyDescent="0.25">
      <c r="A39" s="233" t="s">
        <v>41</v>
      </c>
      <c r="B39" s="236" t="s">
        <v>53</v>
      </c>
      <c r="C39" s="237">
        <f>+GPpcntSCH*(VLOOKUP($A39,FY15Rev!$A$4:$I$24,9,FALSE))*VLOOKUP($A39,SCH!$A$3:$S$23,MATCH(C$28,SCH!$A$2:$S$2,0),FALSE)</f>
        <v>797416.70187176857</v>
      </c>
      <c r="D39" s="237">
        <f>+GPpcntSCH*(VLOOKUP($A39,FY15Rev!$A$4:$I$24,9,FALSE))*VLOOKUP($A39,SCH!$A$3:$S$23,MATCH(D$28,SCH!$A$2:$S$2,0),FALSE)</f>
        <v>15380.834289511999</v>
      </c>
      <c r="E39" s="237">
        <f>+GPpcntSCH*(VLOOKUP($A39,FY15Rev!$A$4:$I$24,9,FALSE))*VLOOKUP($A39,SCH!$A$3:$S$23,MATCH(E$28,SCH!$A$2:$S$2,0),FALSE)</f>
        <v>4309.2854690443091</v>
      </c>
      <c r="F39" s="237">
        <f>+GPpcntSCH*(VLOOKUP($A39,FY15Rev!$A$4:$I$24,9,FALSE))*VLOOKUP($A39,SCH!$A$3:$S$23,MATCH(F$28,SCH!$A$2:$S$2,0),FALSE)</f>
        <v>198.89009857127584</v>
      </c>
      <c r="G39" s="237">
        <f>+GPpcntSCH*(VLOOKUP($A39,FY15Rev!$A$4:$I$24,9,FALSE))*VLOOKUP($A39,SCH!$A$3:$S$23,MATCH(G$28,SCH!$A$2:$S$2,0),FALSE)</f>
        <v>4309.2854690443091</v>
      </c>
      <c r="H39" s="237">
        <f>+GPpcntSCH*(VLOOKUP($A39,FY15Rev!$A$4:$I$24,9,FALSE))*VLOOKUP($A39,SCH!$A$3:$S$23,MATCH(H$28,SCH!$A$2:$S$2,0),FALSE)</f>
        <v>13060.449806180446</v>
      </c>
      <c r="I39" s="237">
        <f>+GPpcntSCH*(VLOOKUP($A39,FY15Rev!$A$4:$I$24,9,FALSE))*VLOOKUP($A39,SCH!$A$3:$S$23,MATCH(I$28,SCH!$A$2:$S$2,0),FALSE)</f>
        <v>0</v>
      </c>
      <c r="J39" s="237">
        <f>+GPpcntSCH*(VLOOKUP($A39,FY15Rev!$A$4:$I$24,9,FALSE))*VLOOKUP($A39,SCH!$A$3:$S$23,MATCH(J$28,SCH!$A$2:$S$2,0),FALSE)</f>
        <v>0</v>
      </c>
      <c r="K39" s="237">
        <f>+GPpcntSCH*(VLOOKUP($A39,FY15Rev!$A$4:$I$24,9,FALSE))*VLOOKUP($A39,SCH!$A$3:$S$23,MATCH(K$28,SCH!$A$2:$S$2,0),FALSE)</f>
        <v>10474.878524753862</v>
      </c>
      <c r="L39" s="237">
        <f>+GPpcntSCH*(VLOOKUP($A39,FY15Rev!$A$4:$I$24,9,FALSE))*VLOOKUP($A39,SCH!$A$3:$S$23,MATCH(L$28,SCH!$A$2:$S$2,0),FALSE)</f>
        <v>0</v>
      </c>
      <c r="M39" s="237">
        <f>+GPpcntSCH*(VLOOKUP($A39,FY15Rev!$A$4:$I$24,9,FALSE))*VLOOKUP($A39,SCH!$A$3:$S$23,MATCH(M$28,SCH!$A$2:$S$2,0),FALSE)</f>
        <v>0</v>
      </c>
      <c r="N39" s="237">
        <f>+GPpcntSCH*(VLOOKUP($A39,FY15Rev!$A$4:$I$24,9,FALSE))*VLOOKUP($A39,SCH!$A$3:$S$23,MATCH(N$28,SCH!$A$2:$S$2,0),FALSE)</f>
        <v>1193.340591427655</v>
      </c>
      <c r="O39" s="237">
        <f>+GPpcntSCH*(VLOOKUP($A39,FY15Rev!$A$4:$I$24,9,FALSE))*VLOOKUP($A39,SCH!$A$3:$S$23,MATCH(O$28,SCH!$A$2:$S$2,0),FALSE)</f>
        <v>0</v>
      </c>
      <c r="P39" s="237">
        <f>+GPpcntSCH*(VLOOKUP($A39,FY15Rev!$A$4:$I$24,9,FALSE))*VLOOKUP($A39,SCH!$A$3:$S$23,MATCH(P$28,SCH!$A$2:$S$2,0),FALSE)</f>
        <v>0</v>
      </c>
      <c r="Q39" s="237">
        <f>+GPpcntSCH*(VLOOKUP($A39,FY15Rev!$A$4:$I$24,9,FALSE))*VLOOKUP($A39,SCH!$A$3:$S$23,MATCH(Q$28,SCH!$A$2:$S$2,0),FALSE)</f>
        <v>1127.0438919038963</v>
      </c>
      <c r="R39" s="237">
        <f>+GPpcntSCH*(VLOOKUP($A39,FY15Rev!$A$4:$I$24,9,FALSE))*VLOOKUP($A39,SCH!$A$3:$S$23,MATCH(R$28,SCH!$A$2:$S$2,0),FALSE)</f>
        <v>0</v>
      </c>
      <c r="S39" s="237">
        <f>+GPpcntSCH*(VLOOKUP($A39,FY15Rev!$A$4:$I$24,9,FALSE))*VLOOKUP($A39,SCH!$A$3:$S$23,MATCH(S$28,SCH!$A$2:$S$2,0),FALSE)</f>
        <v>0</v>
      </c>
      <c r="T39" s="238">
        <f t="shared" si="4"/>
        <v>847470.71001220646</v>
      </c>
    </row>
    <row r="40" spans="1:20" s="45" customFormat="1" ht="20.100000000000001" customHeight="1" x14ac:dyDescent="0.25">
      <c r="A40" s="233" t="s">
        <v>34</v>
      </c>
      <c r="B40" s="234" t="s">
        <v>58</v>
      </c>
      <c r="C40" s="221">
        <f>+GPpcntSCH*(VLOOKUP($A40,FY15Rev!$A$4:$I$24,9,FALSE))*VLOOKUP($A40,SCH!$A$3:$S$23,MATCH(C$28,SCH!$A$2:$S$2,0),FALSE)</f>
        <v>0</v>
      </c>
      <c r="D40" s="221">
        <f>+GPpcntSCH*(VLOOKUP($A40,FY15Rev!$A$4:$I$24,9,FALSE))*VLOOKUP($A40,SCH!$A$3:$S$23,MATCH(D$28,SCH!$A$2:$S$2,0),FALSE)</f>
        <v>3447.4585081364112</v>
      </c>
      <c r="E40" s="221">
        <f>+GPpcntSCH*(VLOOKUP($A40,FY15Rev!$A$4:$I$24,9,FALSE))*VLOOKUP($A40,SCH!$A$3:$S$23,MATCH(E$28,SCH!$A$2:$S$2,0),FALSE)</f>
        <v>0</v>
      </c>
      <c r="F40" s="221">
        <f>+GPpcntSCH*(VLOOKUP($A40,FY15Rev!$A$4:$I$24,9,FALSE))*VLOOKUP($A40,SCH!$A$3:$S$23,MATCH(F$28,SCH!$A$2:$S$2,0),FALSE)</f>
        <v>0</v>
      </c>
      <c r="G40" s="221">
        <f>+GPpcntSCH*(VLOOKUP($A40,FY15Rev!$A$4:$I$24,9,FALSE))*VLOOKUP($A40,SCH!$A$3:$S$23,MATCH(G$28,SCH!$A$2:$S$2,0),FALSE)</f>
        <v>90845.190417108126</v>
      </c>
      <c r="H40" s="221">
        <f>+GPpcntSCH*(VLOOKUP($A40,FY15Rev!$A$4:$I$24,9,FALSE))*VLOOKUP($A40,SCH!$A$3:$S$23,MATCH(H$28,SCH!$A$2:$S$2,0),FALSE)</f>
        <v>745.39643419165645</v>
      </c>
      <c r="I40" s="221">
        <f>+GPpcntSCH*(VLOOKUP($A40,FY15Rev!$A$4:$I$24,9,FALSE))*VLOOKUP($A40,SCH!$A$3:$S$23,MATCH(I$28,SCH!$A$2:$S$2,0),FALSE)</f>
        <v>0</v>
      </c>
      <c r="J40" s="221">
        <f>+GPpcntSCH*(VLOOKUP($A40,FY15Rev!$A$4:$I$24,9,FALSE))*VLOOKUP($A40,SCH!$A$3:$S$23,MATCH(J$28,SCH!$A$2:$S$2,0),FALSE)</f>
        <v>0</v>
      </c>
      <c r="K40" s="221">
        <f>+GPpcntSCH*(VLOOKUP($A40,FY15Rev!$A$4:$I$24,9,FALSE))*VLOOKUP($A40,SCH!$A$3:$S$23,MATCH(K$28,SCH!$A$2:$S$2,0),FALSE)</f>
        <v>0</v>
      </c>
      <c r="L40" s="221">
        <f>+GPpcntSCH*(VLOOKUP($A40,FY15Rev!$A$4:$I$24,9,FALSE))*VLOOKUP($A40,SCH!$A$3:$S$23,MATCH(L$28,SCH!$A$2:$S$2,0),FALSE)</f>
        <v>0</v>
      </c>
      <c r="M40" s="221">
        <f>+GPpcntSCH*(VLOOKUP($A40,FY15Rev!$A$4:$I$24,9,FALSE))*VLOOKUP($A40,SCH!$A$3:$S$23,MATCH(M$28,SCH!$A$2:$S$2,0),FALSE)</f>
        <v>0</v>
      </c>
      <c r="N40" s="221">
        <f>+GPpcntSCH*(VLOOKUP($A40,FY15Rev!$A$4:$I$24,9,FALSE))*VLOOKUP($A40,SCH!$A$3:$S$23,MATCH(N$28,SCH!$A$2:$S$2,0),FALSE)</f>
        <v>8199.3607761082221</v>
      </c>
      <c r="O40" s="221">
        <f>+GPpcntSCH*(VLOOKUP($A40,FY15Rev!$A$4:$I$24,9,FALSE))*VLOOKUP($A40,SCH!$A$3:$S$23,MATCH(O$28,SCH!$A$2:$S$2,0),FALSE)</f>
        <v>0</v>
      </c>
      <c r="P40" s="221">
        <f>+GPpcntSCH*(VLOOKUP($A40,FY15Rev!$A$4:$I$24,9,FALSE))*VLOOKUP($A40,SCH!$A$3:$S$23,MATCH(P$28,SCH!$A$2:$S$2,0),FALSE)</f>
        <v>0</v>
      </c>
      <c r="Q40" s="221">
        <f>+GPpcntSCH*(VLOOKUP($A40,FY15Rev!$A$4:$I$24,9,FALSE))*VLOOKUP($A40,SCH!$A$3:$S$23,MATCH(Q$28,SCH!$A$2:$S$2,0),FALSE)</f>
        <v>838.5709884656136</v>
      </c>
      <c r="R40" s="221">
        <f>+GPpcntSCH*(VLOOKUP($A40,FY15Rev!$A$4:$I$24,9,FALSE))*VLOOKUP($A40,SCH!$A$3:$S$23,MATCH(R$28,SCH!$A$2:$S$2,0),FALSE)</f>
        <v>0</v>
      </c>
      <c r="S40" s="221">
        <f>+GPpcntSCH*(VLOOKUP($A40,FY15Rev!$A$4:$I$24,9,FALSE))*VLOOKUP($A40,SCH!$A$3:$S$23,MATCH(S$28,SCH!$A$2:$S$2,0),FALSE)</f>
        <v>93.174554273957057</v>
      </c>
      <c r="T40" s="235">
        <f t="shared" si="4"/>
        <v>104169.15167828398</v>
      </c>
    </row>
    <row r="41" spans="1:20" ht="20.100000000000001" customHeight="1" x14ac:dyDescent="0.25">
      <c r="A41" s="233" t="s">
        <v>65</v>
      </c>
      <c r="B41" s="236" t="s">
        <v>66</v>
      </c>
      <c r="C41" s="237">
        <f>+GPpcntSCH*(VLOOKUP($A41,FY15Rev!$A$4:$I$24,9,FALSE))*VLOOKUP($A41,SCH!$A$3:$S$23,MATCH(C$28,SCH!$A$2:$S$2,0),FALSE)</f>
        <v>9602.4424114612684</v>
      </c>
      <c r="D41" s="237">
        <f>+GPpcntSCH*(VLOOKUP($A41,FY15Rev!$A$4:$I$24,9,FALSE))*VLOOKUP($A41,SCH!$A$3:$S$23,MATCH(D$28,SCH!$A$2:$S$2,0),FALSE)</f>
        <v>51557.729255384344</v>
      </c>
      <c r="E41" s="237">
        <f>+GPpcntSCH*(VLOOKUP($A41,FY15Rev!$A$4:$I$24,9,FALSE))*VLOOKUP($A41,SCH!$A$3:$S$23,MATCH(E$28,SCH!$A$2:$S$2,0),FALSE)</f>
        <v>21125.373305214791</v>
      </c>
      <c r="F41" s="237">
        <f>+GPpcntSCH*(VLOOKUP($A41,FY15Rev!$A$4:$I$24,9,FALSE))*VLOOKUP($A41,SCH!$A$3:$S$23,MATCH(F$28,SCH!$A$2:$S$2,0),FALSE)</f>
        <v>6278.5200382631374</v>
      </c>
      <c r="G41" s="237">
        <f>+GPpcntSCH*(VLOOKUP($A41,FY15Rev!$A$4:$I$24,9,FALSE))*VLOOKUP($A41,SCH!$A$3:$S$23,MATCH(G$28,SCH!$A$2:$S$2,0),FALSE)</f>
        <v>2068.2183655455042</v>
      </c>
      <c r="H41" s="237">
        <f>+GPpcntSCH*(VLOOKUP($A41,FY15Rev!$A$4:$I$24,9,FALSE))*VLOOKUP($A41,SCH!$A$3:$S$23,MATCH(H$28,SCH!$A$2:$S$2,0),FALSE)</f>
        <v>27551.623226731179</v>
      </c>
      <c r="I41" s="237">
        <f>+GPpcntSCH*(VLOOKUP($A41,FY15Rev!$A$4:$I$24,9,FALSE))*VLOOKUP($A41,SCH!$A$3:$S$23,MATCH(I$28,SCH!$A$2:$S$2,0),FALSE)</f>
        <v>738.64941626625136</v>
      </c>
      <c r="J41" s="237">
        <f>+GPpcntSCH*(VLOOKUP($A41,FY15Rev!$A$4:$I$24,9,FALSE))*VLOOKUP($A41,SCH!$A$3:$S$23,MATCH(J$28,SCH!$A$2:$S$2,0),FALSE)</f>
        <v>2511.408015305255</v>
      </c>
      <c r="K41" s="237">
        <f>+GPpcntSCH*(VLOOKUP($A41,FY15Rev!$A$4:$I$24,9,FALSE))*VLOOKUP($A41,SCH!$A$3:$S$23,MATCH(K$28,SCH!$A$2:$S$2,0),FALSE)</f>
        <v>782303.59676758689</v>
      </c>
      <c r="L41" s="237">
        <f>+GPpcntSCH*(VLOOKUP($A41,FY15Rev!$A$4:$I$24,9,FALSE))*VLOOKUP($A41,SCH!$A$3:$S$23,MATCH(L$28,SCH!$A$2:$S$2,0),FALSE)</f>
        <v>5909.1953301300109</v>
      </c>
      <c r="M41" s="237">
        <f>+GPpcntSCH*(VLOOKUP($A41,FY15Rev!$A$4:$I$24,9,FALSE))*VLOOKUP($A41,SCH!$A$3:$S$23,MATCH(M$28,SCH!$A$2:$S$2,0),FALSE)</f>
        <v>0</v>
      </c>
      <c r="N41" s="237">
        <f>+GPpcntSCH*(VLOOKUP($A41,FY15Rev!$A$4:$I$24,9,FALSE))*VLOOKUP($A41,SCH!$A$3:$S$23,MATCH(N$28,SCH!$A$2:$S$2,0),FALSE)</f>
        <v>7829.6838124222641</v>
      </c>
      <c r="O41" s="237">
        <f>+GPpcntSCH*(VLOOKUP($A41,FY15Rev!$A$4:$I$24,9,FALSE))*VLOOKUP($A41,SCH!$A$3:$S$23,MATCH(O$28,SCH!$A$2:$S$2,0),FALSE)</f>
        <v>0</v>
      </c>
      <c r="P41" s="237">
        <f>+GPpcntSCH*(VLOOKUP($A41,FY15Rev!$A$4:$I$24,9,FALSE))*VLOOKUP($A41,SCH!$A$3:$S$23,MATCH(P$28,SCH!$A$2:$S$2,0),FALSE)</f>
        <v>0</v>
      </c>
      <c r="Q41" s="237">
        <f>+GPpcntSCH*(VLOOKUP($A41,FY15Rev!$A$4:$I$24,9,FALSE))*VLOOKUP($A41,SCH!$A$3:$S$23,MATCH(Q$28,SCH!$A$2:$S$2,0),FALSE)</f>
        <v>14994.583150204904</v>
      </c>
      <c r="R41" s="237">
        <f>+GPpcntSCH*(VLOOKUP($A41,FY15Rev!$A$4:$I$24,9,FALSE))*VLOOKUP($A41,SCH!$A$3:$S$23,MATCH(R$28,SCH!$A$2:$S$2,0),FALSE)</f>
        <v>0</v>
      </c>
      <c r="S41" s="237">
        <f>+GPpcntSCH*(VLOOKUP($A41,FY15Rev!$A$4:$I$24,9,FALSE))*VLOOKUP($A41,SCH!$A$3:$S$23,MATCH(S$28,SCH!$A$2:$S$2,0),FALSE)</f>
        <v>0</v>
      </c>
      <c r="T41" s="238">
        <f t="shared" si="4"/>
        <v>932471.02309451578</v>
      </c>
    </row>
    <row r="42" spans="1:20" s="45" customFormat="1" ht="20.100000000000001" customHeight="1" x14ac:dyDescent="0.25">
      <c r="A42" s="233" t="s">
        <v>68</v>
      </c>
      <c r="B42" s="234" t="s">
        <v>69</v>
      </c>
      <c r="C42" s="221">
        <f>+GPpcntSCH*(VLOOKUP($A42,FY15Rev!$A$4:$I$24,9,FALSE))*VLOOKUP($A42,SCH!$A$3:$S$23,MATCH(C$28,SCH!$A$2:$S$2,0),FALSE)</f>
        <v>749.843473260775</v>
      </c>
      <c r="D42" s="221">
        <f>+GPpcntSCH*(VLOOKUP($A42,FY15Rev!$A$4:$I$24,9,FALSE))*VLOOKUP($A42,SCH!$A$3:$S$23,MATCH(D$28,SCH!$A$2:$S$2,0),FALSE)</f>
        <v>5748.7999616659417</v>
      </c>
      <c r="E42" s="221">
        <f>+GPpcntSCH*(VLOOKUP($A42,FY15Rev!$A$4:$I$24,9,FALSE))*VLOOKUP($A42,SCH!$A$3:$S$23,MATCH(E$28,SCH!$A$2:$S$2,0),FALSE)</f>
        <v>875483.91300269158</v>
      </c>
      <c r="F42" s="221">
        <f>+GPpcntSCH*(VLOOKUP($A42,FY15Rev!$A$4:$I$24,9,FALSE))*VLOOKUP($A42,SCH!$A$3:$S$23,MATCH(F$28,SCH!$A$2:$S$2,0),FALSE)</f>
        <v>0</v>
      </c>
      <c r="G42" s="221">
        <f>+GPpcntSCH*(VLOOKUP($A42,FY15Rev!$A$4:$I$24,9,FALSE))*VLOOKUP($A42,SCH!$A$3:$S$23,MATCH(G$28,SCH!$A$2:$S$2,0),FALSE)</f>
        <v>2332.8463612557443</v>
      </c>
      <c r="H42" s="221">
        <f>+GPpcntSCH*(VLOOKUP($A42,FY15Rev!$A$4:$I$24,9,FALSE))*VLOOKUP($A42,SCH!$A$3:$S$23,MATCH(H$28,SCH!$A$2:$S$2,0),FALSE)</f>
        <v>416.57970736709723</v>
      </c>
      <c r="I42" s="221">
        <f>+GPpcntSCH*(VLOOKUP($A42,FY15Rev!$A$4:$I$24,9,FALSE))*VLOOKUP($A42,SCH!$A$3:$S$23,MATCH(I$28,SCH!$A$2:$S$2,0),FALSE)</f>
        <v>666.52753178735554</v>
      </c>
      <c r="J42" s="221">
        <f>+GPpcntSCH*(VLOOKUP($A42,FY15Rev!$A$4:$I$24,9,FALSE))*VLOOKUP($A42,SCH!$A$3:$S$23,MATCH(J$28,SCH!$A$2:$S$2,0),FALSE)</f>
        <v>0</v>
      </c>
      <c r="K42" s="221">
        <f>+GPpcntSCH*(VLOOKUP($A42,FY15Rev!$A$4:$I$24,9,FALSE))*VLOOKUP($A42,SCH!$A$3:$S$23,MATCH(K$28,SCH!$A$2:$S$2,0),FALSE)</f>
        <v>2582.7941856760031</v>
      </c>
      <c r="L42" s="221">
        <f>+GPpcntSCH*(VLOOKUP($A42,FY15Rev!$A$4:$I$24,9,FALSE))*VLOOKUP($A42,SCH!$A$3:$S$23,MATCH(L$28,SCH!$A$2:$S$2,0),FALSE)</f>
        <v>0</v>
      </c>
      <c r="M42" s="221">
        <f>+GPpcntSCH*(VLOOKUP($A42,FY15Rev!$A$4:$I$24,9,FALSE))*VLOOKUP($A42,SCH!$A$3:$S$23,MATCH(M$28,SCH!$A$2:$S$2,0),FALSE)</f>
        <v>0</v>
      </c>
      <c r="N42" s="221">
        <f>+GPpcntSCH*(VLOOKUP($A42,FY15Rev!$A$4:$I$24,9,FALSE))*VLOOKUP($A42,SCH!$A$3:$S$23,MATCH(N$28,SCH!$A$2:$S$2,0),FALSE)</f>
        <v>416.57970736709723</v>
      </c>
      <c r="O42" s="221">
        <f>+GPpcntSCH*(VLOOKUP($A42,FY15Rev!$A$4:$I$24,9,FALSE))*VLOOKUP($A42,SCH!$A$3:$S$23,MATCH(O$28,SCH!$A$2:$S$2,0),FALSE)</f>
        <v>0</v>
      </c>
      <c r="P42" s="221">
        <f>+GPpcntSCH*(VLOOKUP($A42,FY15Rev!$A$4:$I$24,9,FALSE))*VLOOKUP($A42,SCH!$A$3:$S$23,MATCH(P$28,SCH!$A$2:$S$2,0),FALSE)</f>
        <v>0</v>
      </c>
      <c r="Q42" s="221">
        <f>+GPpcntSCH*(VLOOKUP($A42,FY15Rev!$A$4:$I$24,9,FALSE))*VLOOKUP($A42,SCH!$A$3:$S$23,MATCH(Q$28,SCH!$A$2:$S$2,0),FALSE)</f>
        <v>666.52753178735554</v>
      </c>
      <c r="R42" s="221">
        <f>+GPpcntSCH*(VLOOKUP($A42,FY15Rev!$A$4:$I$24,9,FALSE))*VLOOKUP($A42,SCH!$A$3:$S$23,MATCH(R$28,SCH!$A$2:$S$2,0),FALSE)</f>
        <v>0</v>
      </c>
      <c r="S42" s="221">
        <f>+GPpcntSCH*(VLOOKUP($A42,FY15Rev!$A$4:$I$24,9,FALSE))*VLOOKUP($A42,SCH!$A$3:$S$23,MATCH(S$28,SCH!$A$2:$S$2,0),FALSE)</f>
        <v>0</v>
      </c>
      <c r="T42" s="235">
        <f t="shared" si="4"/>
        <v>889064.41146285913</v>
      </c>
    </row>
    <row r="43" spans="1:20" ht="20.100000000000001" customHeight="1" x14ac:dyDescent="0.25">
      <c r="A43" s="233" t="s">
        <v>55</v>
      </c>
      <c r="B43" s="236" t="s">
        <v>73</v>
      </c>
      <c r="C43" s="237">
        <f>+GPpcntSCH*(VLOOKUP($A43,FY15Rev!$A$4:$I$24,9,FALSE))*VLOOKUP($A43,SCH!$A$3:$S$23,MATCH(C$28,SCH!$A$2:$S$2,0),FALSE)</f>
        <v>3682.2658804707885</v>
      </c>
      <c r="D43" s="237">
        <f>+GPpcntSCH*(VLOOKUP($A43,FY15Rev!$A$4:$I$24,9,FALSE))*VLOOKUP($A43,SCH!$A$3:$S$23,MATCH(D$28,SCH!$A$2:$S$2,0),FALSE)</f>
        <v>11944.911270795485</v>
      </c>
      <c r="E43" s="237">
        <f>+GPpcntSCH*(VLOOKUP($A43,FY15Rev!$A$4:$I$24,9,FALSE))*VLOOKUP($A43,SCH!$A$3:$S$23,MATCH(E$28,SCH!$A$2:$S$2,0),FALSE)</f>
        <v>8083.0226644480726</v>
      </c>
      <c r="F43" s="237">
        <f>+GPpcntSCH*(VLOOKUP($A43,FY15Rev!$A$4:$I$24,9,FALSE))*VLOOKUP($A43,SCH!$A$3:$S$23,MATCH(F$28,SCH!$A$2:$S$2,0),FALSE)</f>
        <v>0</v>
      </c>
      <c r="G43" s="237">
        <f>+GPpcntSCH*(VLOOKUP($A43,FY15Rev!$A$4:$I$24,9,FALSE))*VLOOKUP($A43,SCH!$A$3:$S$23,MATCH(G$28,SCH!$A$2:$S$2,0),FALSE)</f>
        <v>269.43408881493576</v>
      </c>
      <c r="H43" s="237">
        <f>+GPpcntSCH*(VLOOKUP($A43,FY15Rev!$A$4:$I$24,9,FALSE))*VLOOKUP($A43,SCH!$A$3:$S$23,MATCH(H$28,SCH!$A$2:$S$2,0),FALSE)</f>
        <v>2245.2840734577981</v>
      </c>
      <c r="I43" s="237">
        <f>+GPpcntSCH*(VLOOKUP($A43,FY15Rev!$A$4:$I$24,9,FALSE))*VLOOKUP($A43,SCH!$A$3:$S$23,MATCH(I$28,SCH!$A$2:$S$2,0),FALSE)</f>
        <v>8262.6453903246966</v>
      </c>
      <c r="J43" s="237">
        <f>+GPpcntSCH*(VLOOKUP($A43,FY15Rev!$A$4:$I$24,9,FALSE))*VLOOKUP($A43,SCH!$A$3:$S$23,MATCH(J$28,SCH!$A$2:$S$2,0),FALSE)</f>
        <v>2024797.1774442419</v>
      </c>
      <c r="K43" s="237">
        <f>+GPpcntSCH*(VLOOKUP($A43,FY15Rev!$A$4:$I$24,9,FALSE))*VLOOKUP($A43,SCH!$A$3:$S$23,MATCH(K$28,SCH!$A$2:$S$2,0),FALSE)</f>
        <v>1436.9818070129907</v>
      </c>
      <c r="L43" s="237">
        <f>+GPpcntSCH*(VLOOKUP($A43,FY15Rev!$A$4:$I$24,9,FALSE))*VLOOKUP($A43,SCH!$A$3:$S$23,MATCH(L$28,SCH!$A$2:$S$2,0),FALSE)</f>
        <v>269.43408881493576</v>
      </c>
      <c r="M43" s="237">
        <f>+GPpcntSCH*(VLOOKUP($A43,FY15Rev!$A$4:$I$24,9,FALSE))*VLOOKUP($A43,SCH!$A$3:$S$23,MATCH(M$28,SCH!$A$2:$S$2,0),FALSE)</f>
        <v>0</v>
      </c>
      <c r="N43" s="237">
        <f>+GPpcntSCH*(VLOOKUP($A43,FY15Rev!$A$4:$I$24,9,FALSE))*VLOOKUP($A43,SCH!$A$3:$S$23,MATCH(N$28,SCH!$A$2:$S$2,0),FALSE)</f>
        <v>1077.736355259743</v>
      </c>
      <c r="O43" s="237">
        <f>+GPpcntSCH*(VLOOKUP($A43,FY15Rev!$A$4:$I$24,9,FALSE))*VLOOKUP($A43,SCH!$A$3:$S$23,MATCH(O$28,SCH!$A$2:$S$2,0),FALSE)</f>
        <v>0</v>
      </c>
      <c r="P43" s="237">
        <f>+GPpcntSCH*(VLOOKUP($A43,FY15Rev!$A$4:$I$24,9,FALSE))*VLOOKUP($A43,SCH!$A$3:$S$23,MATCH(P$28,SCH!$A$2:$S$2,0),FALSE)</f>
        <v>0</v>
      </c>
      <c r="Q43" s="237">
        <f>+GPpcntSCH*(VLOOKUP($A43,FY15Rev!$A$4:$I$24,9,FALSE))*VLOOKUP($A43,SCH!$A$3:$S$23,MATCH(Q$28,SCH!$A$2:$S$2,0),FALSE)</f>
        <v>6196.984042743522</v>
      </c>
      <c r="R43" s="237">
        <f>+GPpcntSCH*(VLOOKUP($A43,FY15Rev!$A$4:$I$24,9,FALSE))*VLOOKUP($A43,SCH!$A$3:$S$23,MATCH(R$28,SCH!$A$2:$S$2,0),FALSE)</f>
        <v>0</v>
      </c>
      <c r="S43" s="237">
        <f>+GPpcntSCH*(VLOOKUP($A43,FY15Rev!$A$4:$I$24,9,FALSE))*VLOOKUP($A43,SCH!$A$3:$S$23,MATCH(S$28,SCH!$A$2:$S$2,0),FALSE)</f>
        <v>0</v>
      </c>
      <c r="T43" s="238">
        <f t="shared" si="4"/>
        <v>2068265.8771063851</v>
      </c>
    </row>
    <row r="44" spans="1:20" s="45" customFormat="1" ht="20.100000000000001" customHeight="1" x14ac:dyDescent="0.25">
      <c r="A44" s="233" t="s">
        <v>74</v>
      </c>
      <c r="B44" s="234" t="s">
        <v>75</v>
      </c>
      <c r="C44" s="221">
        <f>+GPpcntSCH*(VLOOKUP($A44,FY15Rev!$A$4:$I$24,9,FALSE))*VLOOKUP($A44,SCH!$A$3:$S$23,MATCH(C$28,SCH!$A$2:$S$2,0),FALSE)</f>
        <v>0</v>
      </c>
      <c r="D44" s="221">
        <f>+GPpcntSCH*(VLOOKUP($A44,FY15Rev!$A$4:$I$24,9,FALSE))*VLOOKUP($A44,SCH!$A$3:$S$23,MATCH(D$28,SCH!$A$2:$S$2,0),FALSE)</f>
        <v>8740.5652230360683</v>
      </c>
      <c r="E44" s="221">
        <f>+GPpcntSCH*(VLOOKUP($A44,FY15Rev!$A$4:$I$24,9,FALSE))*VLOOKUP($A44,SCH!$A$3:$S$23,MATCH(E$28,SCH!$A$2:$S$2,0),FALSE)</f>
        <v>0</v>
      </c>
      <c r="F44" s="221">
        <f>+GPpcntSCH*(VLOOKUP($A44,FY15Rev!$A$4:$I$24,9,FALSE))*VLOOKUP($A44,SCH!$A$3:$S$23,MATCH(F$28,SCH!$A$2:$S$2,0),FALSE)</f>
        <v>0</v>
      </c>
      <c r="G44" s="221">
        <f>+GPpcntSCH*(VLOOKUP($A44,FY15Rev!$A$4:$I$24,9,FALSE))*VLOOKUP($A44,SCH!$A$3:$S$23,MATCH(G$28,SCH!$A$2:$S$2,0),FALSE)</f>
        <v>0</v>
      </c>
      <c r="H44" s="221">
        <f>+GPpcntSCH*(VLOOKUP($A44,FY15Rev!$A$4:$I$24,9,FALSE))*VLOOKUP($A44,SCH!$A$3:$S$23,MATCH(H$28,SCH!$A$2:$S$2,0),FALSE)</f>
        <v>0</v>
      </c>
      <c r="I44" s="221">
        <f>+GPpcntSCH*(VLOOKUP($A44,FY15Rev!$A$4:$I$24,9,FALSE))*VLOOKUP($A44,SCH!$A$3:$S$23,MATCH(I$28,SCH!$A$2:$S$2,0),FALSE)</f>
        <v>294.62579403492362</v>
      </c>
      <c r="J44" s="221">
        <f>+GPpcntSCH*(VLOOKUP($A44,FY15Rev!$A$4:$I$24,9,FALSE))*VLOOKUP($A44,SCH!$A$3:$S$23,MATCH(J$28,SCH!$A$2:$S$2,0),FALSE)</f>
        <v>225290.52383870495</v>
      </c>
      <c r="K44" s="221">
        <f>+GPpcntSCH*(VLOOKUP($A44,FY15Rev!$A$4:$I$24,9,FALSE))*VLOOKUP($A44,SCH!$A$3:$S$23,MATCH(K$28,SCH!$A$2:$S$2,0),FALSE)</f>
        <v>2749.8407443259539</v>
      </c>
      <c r="L44" s="221">
        <f>+GPpcntSCH*(VLOOKUP($A44,FY15Rev!$A$4:$I$24,9,FALSE))*VLOOKUP($A44,SCH!$A$3:$S$23,MATCH(L$28,SCH!$A$2:$S$2,0),FALSE)</f>
        <v>0</v>
      </c>
      <c r="M44" s="221">
        <f>+GPpcntSCH*(VLOOKUP($A44,FY15Rev!$A$4:$I$24,9,FALSE))*VLOOKUP($A44,SCH!$A$3:$S$23,MATCH(M$28,SCH!$A$2:$S$2,0),FALSE)</f>
        <v>0</v>
      </c>
      <c r="N44" s="221">
        <f>+GPpcntSCH*(VLOOKUP($A44,FY15Rev!$A$4:$I$24,9,FALSE))*VLOOKUP($A44,SCH!$A$3:$S$23,MATCH(N$28,SCH!$A$2:$S$2,0),FALSE)</f>
        <v>0</v>
      </c>
      <c r="O44" s="221">
        <f>+GPpcntSCH*(VLOOKUP($A44,FY15Rev!$A$4:$I$24,9,FALSE))*VLOOKUP($A44,SCH!$A$3:$S$23,MATCH(O$28,SCH!$A$2:$S$2,0),FALSE)</f>
        <v>0</v>
      </c>
      <c r="P44" s="221">
        <f>+GPpcntSCH*(VLOOKUP($A44,FY15Rev!$A$4:$I$24,9,FALSE))*VLOOKUP($A44,SCH!$A$3:$S$23,MATCH(P$28,SCH!$A$2:$S$2,0),FALSE)</f>
        <v>0</v>
      </c>
      <c r="Q44" s="221">
        <f>+GPpcntSCH*(VLOOKUP($A44,FY15Rev!$A$4:$I$24,9,FALSE))*VLOOKUP($A44,SCH!$A$3:$S$23,MATCH(Q$28,SCH!$A$2:$S$2,0),FALSE)</f>
        <v>196.41719602328243</v>
      </c>
      <c r="R44" s="221">
        <f>+GPpcntSCH*(VLOOKUP($A44,FY15Rev!$A$4:$I$24,9,FALSE))*VLOOKUP($A44,SCH!$A$3:$S$23,MATCH(R$28,SCH!$A$2:$S$2,0),FALSE)</f>
        <v>0</v>
      </c>
      <c r="S44" s="221">
        <f>+GPpcntSCH*(VLOOKUP($A44,FY15Rev!$A$4:$I$24,9,FALSE))*VLOOKUP($A44,SCH!$A$3:$S$23,MATCH(S$28,SCH!$A$2:$S$2,0),FALSE)</f>
        <v>0</v>
      </c>
      <c r="T44" s="235">
        <f t="shared" si="4"/>
        <v>237271.97279612516</v>
      </c>
    </row>
    <row r="45" spans="1:20" ht="20.100000000000001" customHeight="1" x14ac:dyDescent="0.25">
      <c r="A45" s="233" t="s">
        <v>79</v>
      </c>
      <c r="B45" s="236" t="s">
        <v>240</v>
      </c>
      <c r="C45" s="237">
        <f>+GPpcntSCH*(VLOOKUP($A45,FY15Rev!$A$4:$I$24,9,FALSE))*VLOOKUP($A45,SCH!$A$3:$S$23,MATCH(C$28,SCH!$A$2:$S$2,0),FALSE)</f>
        <v>0</v>
      </c>
      <c r="D45" s="237">
        <f>+GPpcntSCH*(VLOOKUP($A45,FY15Rev!$A$4:$I$24,9,FALSE))*VLOOKUP($A45,SCH!$A$3:$S$23,MATCH(D$28,SCH!$A$2:$S$2,0),FALSE)</f>
        <v>1309.230710545693</v>
      </c>
      <c r="E45" s="237">
        <f>+GPpcntSCH*(VLOOKUP($A45,FY15Rev!$A$4:$I$24,9,FALSE))*VLOOKUP($A45,SCH!$A$3:$S$23,MATCH(E$28,SCH!$A$2:$S$2,0),FALSE)</f>
        <v>0</v>
      </c>
      <c r="F45" s="237">
        <f>+GPpcntSCH*(VLOOKUP($A45,FY15Rev!$A$4:$I$24,9,FALSE))*VLOOKUP($A45,SCH!$A$3:$S$23,MATCH(F$28,SCH!$A$2:$S$2,0),FALSE)</f>
        <v>0</v>
      </c>
      <c r="G45" s="237">
        <f>+GPpcntSCH*(VLOOKUP($A45,FY15Rev!$A$4:$I$24,9,FALSE))*VLOOKUP($A45,SCH!$A$3:$S$23,MATCH(G$28,SCH!$A$2:$S$2,0),FALSE)</f>
        <v>0</v>
      </c>
      <c r="H45" s="237">
        <f>+GPpcntSCH*(VLOOKUP($A45,FY15Rev!$A$4:$I$24,9,FALSE))*VLOOKUP($A45,SCH!$A$3:$S$23,MATCH(H$28,SCH!$A$2:$S$2,0),FALSE)</f>
        <v>93.516479324692355</v>
      </c>
      <c r="I45" s="237">
        <f>+GPpcntSCH*(VLOOKUP($A45,FY15Rev!$A$4:$I$24,9,FALSE))*VLOOKUP($A45,SCH!$A$3:$S$23,MATCH(I$28,SCH!$A$2:$S$2,0),FALSE)</f>
        <v>0</v>
      </c>
      <c r="J45" s="237">
        <f>+GPpcntSCH*(VLOOKUP($A45,FY15Rev!$A$4:$I$24,9,FALSE))*VLOOKUP($A45,SCH!$A$3:$S$23,MATCH(J$28,SCH!$A$2:$S$2,0),FALSE)</f>
        <v>0</v>
      </c>
      <c r="K45" s="237">
        <f>+GPpcntSCH*(VLOOKUP($A45,FY15Rev!$A$4:$I$24,9,FALSE))*VLOOKUP($A45,SCH!$A$3:$S$23,MATCH(K$28,SCH!$A$2:$S$2,0),FALSE)</f>
        <v>1870.329586493847</v>
      </c>
      <c r="L45" s="237">
        <f>+GPpcntSCH*(VLOOKUP($A45,FY15Rev!$A$4:$I$24,9,FALSE))*VLOOKUP($A45,SCH!$A$3:$S$23,MATCH(L$28,SCH!$A$2:$S$2,0),FALSE)</f>
        <v>1122.1977518963083</v>
      </c>
      <c r="M45" s="237">
        <f>+GPpcntSCH*(VLOOKUP($A45,FY15Rev!$A$4:$I$24,9,FALSE))*VLOOKUP($A45,SCH!$A$3:$S$23,MATCH(M$28,SCH!$A$2:$S$2,0),FALSE)</f>
        <v>187.03295864938471</v>
      </c>
      <c r="N45" s="237">
        <f>+GPpcntSCH*(VLOOKUP($A45,FY15Rev!$A$4:$I$24,9,FALSE))*VLOOKUP($A45,SCH!$A$3:$S$23,MATCH(N$28,SCH!$A$2:$S$2,0),FALSE)</f>
        <v>2805.4943797407705</v>
      </c>
      <c r="O45" s="237">
        <f>+GPpcntSCH*(VLOOKUP($A45,FY15Rev!$A$4:$I$24,9,FALSE))*VLOOKUP($A45,SCH!$A$3:$S$23,MATCH(O$28,SCH!$A$2:$S$2,0),FALSE)</f>
        <v>196945.70545780211</v>
      </c>
      <c r="P45" s="237">
        <f>+GPpcntSCH*(VLOOKUP($A45,FY15Rev!$A$4:$I$24,9,FALSE))*VLOOKUP($A45,SCH!$A$3:$S$23,MATCH(P$28,SCH!$A$2:$S$2,0),FALSE)</f>
        <v>5517.4722801568487</v>
      </c>
      <c r="Q45" s="237">
        <f>+GPpcntSCH*(VLOOKUP($A45,FY15Rev!$A$4:$I$24,9,FALSE))*VLOOKUP($A45,SCH!$A$3:$S$23,MATCH(Q$28,SCH!$A$2:$S$2,0),FALSE)</f>
        <v>11596.043436261851</v>
      </c>
      <c r="R45" s="237">
        <f>+GPpcntSCH*(VLOOKUP($A45,FY15Rev!$A$4:$I$24,9,FALSE))*VLOOKUP($A45,SCH!$A$3:$S$23,MATCH(R$28,SCH!$A$2:$S$2,0),FALSE)</f>
        <v>0</v>
      </c>
      <c r="S45" s="237">
        <f>+GPpcntSCH*(VLOOKUP($A45,FY15Rev!$A$4:$I$24,9,FALSE))*VLOOKUP($A45,SCH!$A$3:$S$23,MATCH(S$28,SCH!$A$2:$S$2,0),FALSE)</f>
        <v>0</v>
      </c>
      <c r="T45" s="238">
        <f t="shared" si="4"/>
        <v>221447.02304087151</v>
      </c>
    </row>
    <row r="46" spans="1:20" s="45" customFormat="1" ht="20.100000000000001" customHeight="1" x14ac:dyDescent="0.25">
      <c r="A46" s="233" t="s">
        <v>84</v>
      </c>
      <c r="B46" s="234" t="s">
        <v>85</v>
      </c>
      <c r="C46" s="221">
        <f>+GPpcntSCH*(VLOOKUP($A46,FY15Rev!$A$4:$I$24,9,FALSE))*VLOOKUP($A46,SCH!$A$3:$S$23,MATCH(C$28,SCH!$A$2:$S$2,0),FALSE)</f>
        <v>0</v>
      </c>
      <c r="D46" s="221">
        <f>+GPpcntSCH*(VLOOKUP($A46,FY15Rev!$A$4:$I$24,9,FALSE))*VLOOKUP($A46,SCH!$A$3:$S$23,MATCH(D$28,SCH!$A$2:$S$2,0),FALSE)</f>
        <v>2569.7185518207434</v>
      </c>
      <c r="E46" s="221">
        <f>+GPpcntSCH*(VLOOKUP($A46,FY15Rev!$A$4:$I$24,9,FALSE))*VLOOKUP($A46,SCH!$A$3:$S$23,MATCH(E$28,SCH!$A$2:$S$2,0),FALSE)</f>
        <v>0</v>
      </c>
      <c r="F46" s="221">
        <f>+GPpcntSCH*(VLOOKUP($A46,FY15Rev!$A$4:$I$24,9,FALSE))*VLOOKUP($A46,SCH!$A$3:$S$23,MATCH(F$28,SCH!$A$2:$S$2,0),FALSE)</f>
        <v>0</v>
      </c>
      <c r="G46" s="221">
        <f>+GPpcntSCH*(VLOOKUP($A46,FY15Rev!$A$4:$I$24,9,FALSE))*VLOOKUP($A46,SCH!$A$3:$S$23,MATCH(G$28,SCH!$A$2:$S$2,0),FALSE)</f>
        <v>0</v>
      </c>
      <c r="H46" s="221">
        <f>+GPpcntSCH*(VLOOKUP($A46,FY15Rev!$A$4:$I$24,9,FALSE))*VLOOKUP($A46,SCH!$A$3:$S$23,MATCH(H$28,SCH!$A$2:$S$2,0),FALSE)</f>
        <v>428.28642530345718</v>
      </c>
      <c r="I46" s="221">
        <f>+GPpcntSCH*(VLOOKUP($A46,FY15Rev!$A$4:$I$24,9,FALSE))*VLOOKUP($A46,SCH!$A$3:$S$23,MATCH(I$28,SCH!$A$2:$S$2,0),FALSE)</f>
        <v>0</v>
      </c>
      <c r="J46" s="221">
        <f>+GPpcntSCH*(VLOOKUP($A46,FY15Rev!$A$4:$I$24,9,FALSE))*VLOOKUP($A46,SCH!$A$3:$S$23,MATCH(J$28,SCH!$A$2:$S$2,0),FALSE)</f>
        <v>71.38107088390953</v>
      </c>
      <c r="K46" s="221">
        <f>+GPpcntSCH*(VLOOKUP($A46,FY15Rev!$A$4:$I$24,9,FALSE))*VLOOKUP($A46,SCH!$A$3:$S$23,MATCH(K$28,SCH!$A$2:$S$2,0),FALSE)</f>
        <v>0</v>
      </c>
      <c r="L46" s="221">
        <f>+GPpcntSCH*(VLOOKUP($A46,FY15Rev!$A$4:$I$24,9,FALSE))*VLOOKUP($A46,SCH!$A$3:$S$23,MATCH(L$28,SCH!$A$2:$S$2,0),FALSE)</f>
        <v>0</v>
      </c>
      <c r="M46" s="221">
        <f>+GPpcntSCH*(VLOOKUP($A46,FY15Rev!$A$4:$I$24,9,FALSE))*VLOOKUP($A46,SCH!$A$3:$S$23,MATCH(M$28,SCH!$A$2:$S$2,0),FALSE)</f>
        <v>71.38107088390953</v>
      </c>
      <c r="N46" s="221">
        <f>+GPpcntSCH*(VLOOKUP($A46,FY15Rev!$A$4:$I$24,9,FALSE))*VLOOKUP($A46,SCH!$A$3:$S$23,MATCH(N$28,SCH!$A$2:$S$2,0),FALSE)</f>
        <v>152398.58633714684</v>
      </c>
      <c r="O46" s="221">
        <f>+GPpcntSCH*(VLOOKUP($A46,FY15Rev!$A$4:$I$24,9,FALSE))*VLOOKUP($A46,SCH!$A$3:$S$23,MATCH(O$28,SCH!$A$2:$S$2,0),FALSE)</f>
        <v>6210.1531669001288</v>
      </c>
      <c r="P46" s="221">
        <f>+GPpcntSCH*(VLOOKUP($A46,FY15Rev!$A$4:$I$24,9,FALSE))*VLOOKUP($A46,SCH!$A$3:$S$23,MATCH(P$28,SCH!$A$2:$S$2,0),FALSE)</f>
        <v>1179429.4342148372</v>
      </c>
      <c r="Q46" s="221">
        <f>+GPpcntSCH*(VLOOKUP($A46,FY15Rev!$A$4:$I$24,9,FALSE))*VLOOKUP($A46,SCH!$A$3:$S$23,MATCH(Q$28,SCH!$A$2:$S$2,0),FALSE)</f>
        <v>11064.065987005977</v>
      </c>
      <c r="R46" s="221">
        <f>+GPpcntSCH*(VLOOKUP($A46,FY15Rev!$A$4:$I$24,9,FALSE))*VLOOKUP($A46,SCH!$A$3:$S$23,MATCH(R$28,SCH!$A$2:$S$2,0),FALSE)</f>
        <v>0</v>
      </c>
      <c r="S46" s="221">
        <f>+GPpcntSCH*(VLOOKUP($A46,FY15Rev!$A$4:$I$24,9,FALSE))*VLOOKUP($A46,SCH!$A$3:$S$23,MATCH(S$28,SCH!$A$2:$S$2,0),FALSE)</f>
        <v>0</v>
      </c>
      <c r="T46" s="235">
        <f t="shared" si="4"/>
        <v>1352243.0068247821</v>
      </c>
    </row>
    <row r="47" spans="1:20" ht="20.100000000000001" customHeight="1" x14ac:dyDescent="0.25">
      <c r="A47" s="233" t="s">
        <v>87</v>
      </c>
      <c r="B47" s="236" t="s">
        <v>88</v>
      </c>
      <c r="C47" s="237">
        <f>+GPpcntSCH*(VLOOKUP($A47,FY15Rev!$A$4:$I$24,9,FALSE))*VLOOKUP($A47,SCH!$A$3:$S$23,MATCH(C$28,SCH!$A$2:$S$2,0),FALSE)</f>
        <v>0</v>
      </c>
      <c r="D47" s="237">
        <f>+GPpcntSCH*(VLOOKUP($A47,FY15Rev!$A$4:$I$24,9,FALSE))*VLOOKUP($A47,SCH!$A$3:$S$23,MATCH(D$28,SCH!$A$2:$S$2,0),FALSE)</f>
        <v>1181.3929632838688</v>
      </c>
      <c r="E47" s="237">
        <f>+GPpcntSCH*(VLOOKUP($A47,FY15Rev!$A$4:$I$24,9,FALSE))*VLOOKUP($A47,SCH!$A$3:$S$23,MATCH(E$28,SCH!$A$2:$S$2,0),FALSE)</f>
        <v>0</v>
      </c>
      <c r="F47" s="237">
        <f>+GPpcntSCH*(VLOOKUP($A47,FY15Rev!$A$4:$I$24,9,FALSE))*VLOOKUP($A47,SCH!$A$3:$S$23,MATCH(F$28,SCH!$A$2:$S$2,0),FALSE)</f>
        <v>0</v>
      </c>
      <c r="G47" s="237">
        <f>+GPpcntSCH*(VLOOKUP($A47,FY15Rev!$A$4:$I$24,9,FALSE))*VLOOKUP($A47,SCH!$A$3:$S$23,MATCH(G$28,SCH!$A$2:$S$2,0),FALSE)</f>
        <v>0</v>
      </c>
      <c r="H47" s="237">
        <f>+GPpcntSCH*(VLOOKUP($A47,FY15Rev!$A$4:$I$24,9,FALSE))*VLOOKUP($A47,SCH!$A$3:$S$23,MATCH(H$28,SCH!$A$2:$S$2,0),FALSE)</f>
        <v>0</v>
      </c>
      <c r="I47" s="237">
        <f>+GPpcntSCH*(VLOOKUP($A47,FY15Rev!$A$4:$I$24,9,FALSE))*VLOOKUP($A47,SCH!$A$3:$S$23,MATCH(I$28,SCH!$A$2:$S$2,0),FALSE)</f>
        <v>0</v>
      </c>
      <c r="J47" s="237">
        <f>+GPpcntSCH*(VLOOKUP($A47,FY15Rev!$A$4:$I$24,9,FALSE))*VLOOKUP($A47,SCH!$A$3:$S$23,MATCH(J$28,SCH!$A$2:$S$2,0),FALSE)</f>
        <v>0</v>
      </c>
      <c r="K47" s="237">
        <f>+GPpcntSCH*(VLOOKUP($A47,FY15Rev!$A$4:$I$24,9,FALSE))*VLOOKUP($A47,SCH!$A$3:$S$23,MATCH(K$28,SCH!$A$2:$S$2,0),FALSE)</f>
        <v>0</v>
      </c>
      <c r="L47" s="237">
        <f>+GPpcntSCH*(VLOOKUP($A47,FY15Rev!$A$4:$I$24,9,FALSE))*VLOOKUP($A47,SCH!$A$3:$S$23,MATCH(L$28,SCH!$A$2:$S$2,0),FALSE)</f>
        <v>0</v>
      </c>
      <c r="M47" s="237">
        <f>+GPpcntSCH*(VLOOKUP($A47,FY15Rev!$A$4:$I$24,9,FALSE))*VLOOKUP($A47,SCH!$A$3:$S$23,MATCH(M$28,SCH!$A$2:$S$2,0),FALSE)</f>
        <v>196.89882721397814</v>
      </c>
      <c r="N47" s="237">
        <f>+GPpcntSCH*(VLOOKUP($A47,FY15Rev!$A$4:$I$24,9,FALSE))*VLOOKUP($A47,SCH!$A$3:$S$23,MATCH(N$28,SCH!$A$2:$S$2,0),FALSE)</f>
        <v>2654294.6402580324</v>
      </c>
      <c r="O47" s="237">
        <f>+GPpcntSCH*(VLOOKUP($A47,FY15Rev!$A$4:$I$24,9,FALSE))*VLOOKUP($A47,SCH!$A$3:$S$23,MATCH(O$28,SCH!$A$2:$S$2,0),FALSE)</f>
        <v>0</v>
      </c>
      <c r="P47" s="237">
        <f>+GPpcntSCH*(VLOOKUP($A47,FY15Rev!$A$4:$I$24,9,FALSE))*VLOOKUP($A47,SCH!$A$3:$S$23,MATCH(P$28,SCH!$A$2:$S$2,0),FALSE)</f>
        <v>0</v>
      </c>
      <c r="Q47" s="237">
        <f>+GPpcntSCH*(VLOOKUP($A47,FY15Rev!$A$4:$I$24,9,FALSE))*VLOOKUP($A47,SCH!$A$3:$S$23,MATCH(Q$28,SCH!$A$2:$S$2,0),FALSE)</f>
        <v>4594.3059683261563</v>
      </c>
      <c r="R47" s="237">
        <f>+GPpcntSCH*(VLOOKUP($A47,FY15Rev!$A$4:$I$24,9,FALSE))*VLOOKUP($A47,SCH!$A$3:$S$23,MATCH(R$28,SCH!$A$2:$S$2,0),FALSE)</f>
        <v>0</v>
      </c>
      <c r="S47" s="237">
        <f>+GPpcntSCH*(VLOOKUP($A47,FY15Rev!$A$4:$I$24,9,FALSE))*VLOOKUP($A47,SCH!$A$3:$S$23,MATCH(S$28,SCH!$A$2:$S$2,0),FALSE)</f>
        <v>196.89882721397814</v>
      </c>
      <c r="T47" s="238">
        <f t="shared" si="4"/>
        <v>2660464.1368440702</v>
      </c>
    </row>
    <row r="48" spans="1:20" s="45" customFormat="1" ht="20.100000000000001" customHeight="1" x14ac:dyDescent="0.25">
      <c r="A48" s="233" t="s">
        <v>90</v>
      </c>
      <c r="B48" s="234" t="s">
        <v>91</v>
      </c>
      <c r="C48" s="221">
        <f>+GPpcntSCH*(VLOOKUP($A48,FY15Rev!$A$4:$I$24,9,FALSE))*VLOOKUP($A48,SCH!$A$3:$S$23,MATCH(C$28,SCH!$A$2:$S$2,0),FALSE)</f>
        <v>0</v>
      </c>
      <c r="D48" s="221">
        <f>+GPpcntSCH*(VLOOKUP($A48,FY15Rev!$A$4:$I$24,9,FALSE))*VLOOKUP($A48,SCH!$A$3:$S$23,MATCH(D$28,SCH!$A$2:$S$2,0),FALSE)</f>
        <v>0</v>
      </c>
      <c r="E48" s="221">
        <f>+GPpcntSCH*(VLOOKUP($A48,FY15Rev!$A$4:$I$24,9,FALSE))*VLOOKUP($A48,SCH!$A$3:$S$23,MATCH(E$28,SCH!$A$2:$S$2,0),FALSE)</f>
        <v>0</v>
      </c>
      <c r="F48" s="221">
        <f>+GPpcntSCH*(VLOOKUP($A48,FY15Rev!$A$4:$I$24,9,FALSE))*VLOOKUP($A48,SCH!$A$3:$S$23,MATCH(F$28,SCH!$A$2:$S$2,0),FALSE)</f>
        <v>0</v>
      </c>
      <c r="G48" s="221">
        <f>+GPpcntSCH*(VLOOKUP($A48,FY15Rev!$A$4:$I$24,9,FALSE))*VLOOKUP($A48,SCH!$A$3:$S$23,MATCH(G$28,SCH!$A$2:$S$2,0),FALSE)</f>
        <v>0</v>
      </c>
      <c r="H48" s="221">
        <f>+GPpcntSCH*(VLOOKUP($A48,FY15Rev!$A$4:$I$24,9,FALSE))*VLOOKUP($A48,SCH!$A$3:$S$23,MATCH(H$28,SCH!$A$2:$S$2,0),FALSE)</f>
        <v>0</v>
      </c>
      <c r="I48" s="221">
        <f>+GPpcntSCH*(VLOOKUP($A48,FY15Rev!$A$4:$I$24,9,FALSE))*VLOOKUP($A48,SCH!$A$3:$S$23,MATCH(I$28,SCH!$A$2:$S$2,0),FALSE)</f>
        <v>0</v>
      </c>
      <c r="J48" s="221">
        <f>+GPpcntSCH*(VLOOKUP($A48,FY15Rev!$A$4:$I$24,9,FALSE))*VLOOKUP($A48,SCH!$A$3:$S$23,MATCH(J$28,SCH!$A$2:$S$2,0),FALSE)</f>
        <v>0</v>
      </c>
      <c r="K48" s="221">
        <f>+GPpcntSCH*(VLOOKUP($A48,FY15Rev!$A$4:$I$24,9,FALSE))*VLOOKUP($A48,SCH!$A$3:$S$23,MATCH(K$28,SCH!$A$2:$S$2,0),FALSE)</f>
        <v>0</v>
      </c>
      <c r="L48" s="221">
        <f>+GPpcntSCH*(VLOOKUP($A48,FY15Rev!$A$4:$I$24,9,FALSE))*VLOOKUP($A48,SCH!$A$3:$S$23,MATCH(L$28,SCH!$A$2:$S$2,0),FALSE)</f>
        <v>0</v>
      </c>
      <c r="M48" s="221">
        <f>+GPpcntSCH*(VLOOKUP($A48,FY15Rev!$A$4:$I$24,9,FALSE))*VLOOKUP($A48,SCH!$A$3:$S$23,MATCH(M$28,SCH!$A$2:$S$2,0),FALSE)</f>
        <v>971408.95770164288</v>
      </c>
      <c r="N48" s="221">
        <f>+GPpcntSCH*(VLOOKUP($A48,FY15Rev!$A$4:$I$24,9,FALSE))*VLOOKUP($A48,SCH!$A$3:$S$23,MATCH(N$28,SCH!$A$2:$S$2,0),FALSE)</f>
        <v>147760.72964195878</v>
      </c>
      <c r="O48" s="221">
        <f>+GPpcntSCH*(VLOOKUP($A48,FY15Rev!$A$4:$I$24,9,FALSE))*VLOOKUP($A48,SCH!$A$3:$S$23,MATCH(O$28,SCH!$A$2:$S$2,0),FALSE)</f>
        <v>0</v>
      </c>
      <c r="P48" s="221">
        <f>+GPpcntSCH*(VLOOKUP($A48,FY15Rev!$A$4:$I$24,9,FALSE))*VLOOKUP($A48,SCH!$A$3:$S$23,MATCH(P$28,SCH!$A$2:$S$2,0),FALSE)</f>
        <v>0</v>
      </c>
      <c r="Q48" s="221">
        <f>+GPpcntSCH*(VLOOKUP($A48,FY15Rev!$A$4:$I$24,9,FALSE))*VLOOKUP($A48,SCH!$A$3:$S$23,MATCH(Q$28,SCH!$A$2:$S$2,0),FALSE)</f>
        <v>0</v>
      </c>
      <c r="R48" s="221">
        <f>+GPpcntSCH*(VLOOKUP($A48,FY15Rev!$A$4:$I$24,9,FALSE))*VLOOKUP($A48,SCH!$A$3:$S$23,MATCH(R$28,SCH!$A$2:$S$2,0),FALSE)</f>
        <v>0</v>
      </c>
      <c r="S48" s="221">
        <f>+GPpcntSCH*(VLOOKUP($A48,FY15Rev!$A$4:$I$24,9,FALSE))*VLOOKUP($A48,SCH!$A$3:$S$23,MATCH(S$28,SCH!$A$2:$S$2,0),FALSE)</f>
        <v>0</v>
      </c>
      <c r="T48" s="235">
        <f t="shared" si="4"/>
        <v>1119169.6873436016</v>
      </c>
    </row>
    <row r="49" spans="1:20" ht="20.100000000000001" customHeight="1" x14ac:dyDescent="0.25">
      <c r="A49" s="233" t="s">
        <v>98</v>
      </c>
      <c r="B49" s="239" t="s">
        <v>222</v>
      </c>
      <c r="C49" s="237">
        <f>+GPpcntSCH*(VLOOKUP($A49,FY15Rev!$A$4:$I$24,9,FALSE))*VLOOKUP($A49,SCH!$A$3:$S$23,MATCH(C$28,SCH!$A$2:$S$2,0),FALSE)</f>
        <v>0</v>
      </c>
      <c r="D49" s="237">
        <f>+GPpcntSCH*(VLOOKUP($A49,FY15Rev!$A$4:$I$24,9,FALSE))*VLOOKUP($A49,SCH!$A$3:$S$23,MATCH(D$28,SCH!$A$2:$S$2,0),FALSE)</f>
        <v>1644.4312869683963</v>
      </c>
      <c r="E49" s="237">
        <f>+GPpcntSCH*(VLOOKUP($A49,FY15Rev!$A$4:$I$24,9,FALSE))*VLOOKUP($A49,SCH!$A$3:$S$23,MATCH(E$28,SCH!$A$2:$S$2,0),FALSE)</f>
        <v>0</v>
      </c>
      <c r="F49" s="237">
        <f>+GPpcntSCH*(VLOOKUP($A49,FY15Rev!$A$4:$I$24,9,FALSE))*VLOOKUP($A49,SCH!$A$3:$S$23,MATCH(F$28,SCH!$A$2:$S$2,0),FALSE)</f>
        <v>0</v>
      </c>
      <c r="G49" s="237">
        <f>+GPpcntSCH*(VLOOKUP($A49,FY15Rev!$A$4:$I$24,9,FALSE))*VLOOKUP($A49,SCH!$A$3:$S$23,MATCH(G$28,SCH!$A$2:$S$2,0),FALSE)</f>
        <v>0</v>
      </c>
      <c r="H49" s="237">
        <f>+GPpcntSCH*(VLOOKUP($A49,FY15Rev!$A$4:$I$24,9,FALSE))*VLOOKUP($A49,SCH!$A$3:$S$23,MATCH(H$28,SCH!$A$2:$S$2,0),FALSE)</f>
        <v>0</v>
      </c>
      <c r="I49" s="237">
        <f>+GPpcntSCH*(VLOOKUP($A49,FY15Rev!$A$4:$I$24,9,FALSE))*VLOOKUP($A49,SCH!$A$3:$S$23,MATCH(I$28,SCH!$A$2:$S$2,0),FALSE)</f>
        <v>0</v>
      </c>
      <c r="J49" s="237">
        <f>+GPpcntSCH*(VLOOKUP($A49,FY15Rev!$A$4:$I$24,9,FALSE))*VLOOKUP($A49,SCH!$A$3:$S$23,MATCH(J$28,SCH!$A$2:$S$2,0),FALSE)</f>
        <v>0</v>
      </c>
      <c r="K49" s="237">
        <f>+GPpcntSCH*(VLOOKUP($A49,FY15Rev!$A$4:$I$24,9,FALSE))*VLOOKUP($A49,SCH!$A$3:$S$23,MATCH(K$28,SCH!$A$2:$S$2,0),FALSE)</f>
        <v>0</v>
      </c>
      <c r="L49" s="237">
        <f>+GPpcntSCH*(VLOOKUP($A49,FY15Rev!$A$4:$I$24,9,FALSE))*VLOOKUP($A49,SCH!$A$3:$S$23,MATCH(L$28,SCH!$A$2:$S$2,0),FALSE)</f>
        <v>0</v>
      </c>
      <c r="M49" s="237">
        <f>+GPpcntSCH*(VLOOKUP($A49,FY15Rev!$A$4:$I$24,9,FALSE))*VLOOKUP($A49,SCH!$A$3:$S$23,MATCH(M$28,SCH!$A$2:$S$2,0),FALSE)</f>
        <v>180690.10981208738</v>
      </c>
      <c r="N49" s="237">
        <f>+GPpcntSCH*(VLOOKUP($A49,FY15Rev!$A$4:$I$24,9,FALSE))*VLOOKUP($A49,SCH!$A$3:$S$23,MATCH(N$28,SCH!$A$2:$S$2,0),FALSE)</f>
        <v>3420.4170768942645</v>
      </c>
      <c r="O49" s="237">
        <f>+GPpcntSCH*(VLOOKUP($A49,FY15Rev!$A$4:$I$24,9,FALSE))*VLOOKUP($A49,SCH!$A$3:$S$23,MATCH(O$28,SCH!$A$2:$S$2,0),FALSE)</f>
        <v>0</v>
      </c>
      <c r="P49" s="237">
        <f>+GPpcntSCH*(VLOOKUP($A49,FY15Rev!$A$4:$I$24,9,FALSE))*VLOOKUP($A49,SCH!$A$3:$S$23,MATCH(P$28,SCH!$A$2:$S$2,0),FALSE)</f>
        <v>0</v>
      </c>
      <c r="Q49" s="237">
        <f>+GPpcntSCH*(VLOOKUP($A49,FY15Rev!$A$4:$I$24,9,FALSE))*VLOOKUP($A49,SCH!$A$3:$S$23,MATCH(Q$28,SCH!$A$2:$S$2,0),FALSE)</f>
        <v>1183.9905266172452</v>
      </c>
      <c r="R49" s="237">
        <f>+GPpcntSCH*(VLOOKUP($A49,FY15Rev!$A$4:$I$24,9,FALSE))*VLOOKUP($A49,SCH!$A$3:$S$23,MATCH(R$28,SCH!$A$2:$S$2,0),FALSE)</f>
        <v>0</v>
      </c>
      <c r="S49" s="237">
        <f>+GPpcntSCH*(VLOOKUP($A49,FY15Rev!$A$4:$I$24,9,FALSE))*VLOOKUP($A49,SCH!$A$3:$S$23,MATCH(S$28,SCH!$A$2:$S$2,0),FALSE)</f>
        <v>65.777251478735849</v>
      </c>
      <c r="T49" s="240">
        <f t="shared" si="4"/>
        <v>187004.72595404604</v>
      </c>
    </row>
    <row r="50" spans="1:20" ht="20.100000000000001" customHeight="1" x14ac:dyDescent="0.25">
      <c r="A50" s="241"/>
      <c r="B50" s="242" t="s">
        <v>187</v>
      </c>
      <c r="C50" s="243">
        <f t="shared" ref="C50:S50" si="5">SUM(C29:C49)</f>
        <v>4129019.951461581</v>
      </c>
      <c r="D50" s="243">
        <f t="shared" si="5"/>
        <v>110077625.09047498</v>
      </c>
      <c r="E50" s="243">
        <f t="shared" si="5"/>
        <v>11663171.784411503</v>
      </c>
      <c r="F50" s="243">
        <f t="shared" si="5"/>
        <v>3152174.4878580221</v>
      </c>
      <c r="G50" s="243">
        <f t="shared" si="5"/>
        <v>16128579.191223128</v>
      </c>
      <c r="H50" s="243">
        <f t="shared" si="5"/>
        <v>10373610.426587438</v>
      </c>
      <c r="I50" s="243">
        <f t="shared" si="5"/>
        <v>1968018.5916337497</v>
      </c>
      <c r="J50" s="243">
        <f t="shared" si="5"/>
        <v>2289200.9740641885</v>
      </c>
      <c r="K50" s="243">
        <f t="shared" si="5"/>
        <v>851567.85713581322</v>
      </c>
      <c r="L50" s="243">
        <f t="shared" si="5"/>
        <v>1098379.6846828873</v>
      </c>
      <c r="M50" s="243">
        <f t="shared" si="5"/>
        <v>1165709.5673694815</v>
      </c>
      <c r="N50" s="243">
        <f t="shared" si="5"/>
        <v>7934217.2753030797</v>
      </c>
      <c r="O50" s="243">
        <f t="shared" si="5"/>
        <v>1575151.6047775501</v>
      </c>
      <c r="P50" s="243">
        <f t="shared" si="5"/>
        <v>1296686.0792478484</v>
      </c>
      <c r="Q50" s="243">
        <f t="shared" si="5"/>
        <v>2804120.1888770731</v>
      </c>
      <c r="R50" s="243">
        <f t="shared" si="5"/>
        <v>2116085.1803674023</v>
      </c>
      <c r="S50" s="243">
        <f t="shared" si="5"/>
        <v>488901.01292967913</v>
      </c>
      <c r="T50" s="243">
        <f>SUM(C50:S50)</f>
        <v>179112218.94840539</v>
      </c>
    </row>
    <row r="51" spans="1:20" ht="20.100000000000001" customHeight="1" x14ac:dyDescent="0.25">
      <c r="B51" s="381" t="s">
        <v>300</v>
      </c>
      <c r="C51" s="381"/>
      <c r="D51" s="381"/>
      <c r="E51" s="381"/>
      <c r="F51" s="381"/>
      <c r="G51" s="381"/>
      <c r="H51" s="381"/>
      <c r="I51" s="381"/>
      <c r="J51" s="381"/>
      <c r="K51" s="381"/>
      <c r="L51" s="381"/>
      <c r="M51" s="381"/>
      <c r="N51" s="381"/>
      <c r="O51" s="381"/>
      <c r="P51" s="381"/>
      <c r="Q51" s="381"/>
      <c r="R51" s="381"/>
      <c r="S51" s="381"/>
      <c r="T51" s="381"/>
    </row>
    <row r="52" spans="1:20" ht="52.5" customHeight="1" x14ac:dyDescent="0.25">
      <c r="B52" s="244"/>
      <c r="C52" s="245" t="s">
        <v>277</v>
      </c>
      <c r="D52" s="245" t="s">
        <v>278</v>
      </c>
      <c r="E52" s="245" t="s">
        <v>279</v>
      </c>
      <c r="F52" s="246" t="s">
        <v>280</v>
      </c>
      <c r="G52" s="245" t="s">
        <v>281</v>
      </c>
      <c r="H52" s="245" t="s">
        <v>282</v>
      </c>
      <c r="I52" s="245" t="s">
        <v>283</v>
      </c>
      <c r="J52" s="245" t="s">
        <v>284</v>
      </c>
      <c r="K52" s="245" t="s">
        <v>285</v>
      </c>
      <c r="L52" s="245" t="s">
        <v>286</v>
      </c>
      <c r="M52" s="245" t="s">
        <v>287</v>
      </c>
      <c r="N52" s="245" t="s">
        <v>288</v>
      </c>
      <c r="O52" s="245" t="s">
        <v>289</v>
      </c>
      <c r="P52" s="245" t="s">
        <v>290</v>
      </c>
      <c r="Q52" s="245" t="s">
        <v>291</v>
      </c>
      <c r="R52" s="245" t="s">
        <v>292</v>
      </c>
      <c r="S52" s="247" t="s">
        <v>293</v>
      </c>
      <c r="T52" s="248" t="s">
        <v>294</v>
      </c>
    </row>
    <row r="53" spans="1:20" ht="20.100000000000001" customHeight="1" x14ac:dyDescent="0.25">
      <c r="A53" s="229" t="s">
        <v>11</v>
      </c>
      <c r="B53" s="249" t="s">
        <v>12</v>
      </c>
      <c r="C53" s="250">
        <f>+UGpcntDeg*(VLOOKUP($A53,FY15Rev!$A$4:$I$24,9,FALSE))*VLOOKUP($A53,Majors!$A$3:$S$23,MATCH(C$28,Majors!$A$2:$S$2,0),FALSE)</f>
        <v>1627782.5716228702</v>
      </c>
      <c r="D53" s="250">
        <f>+UGpcntDeg*(VLOOKUP($A53,FY15Rev!$A$4:$I$24,9,FALSE))*VLOOKUP($A53,Majors!$A$3:$S$23,MATCH(D$28,Majors!$A$2:$S$2,0),FALSE)</f>
        <v>73663235.181500629</v>
      </c>
      <c r="E53" s="250">
        <f>+UGpcntDeg*(VLOOKUP($A53,FY15Rev!$A$4:$I$24,9,FALSE))*VLOOKUP($A53,Majors!$A$3:$S$23,MATCH(E$28,Majors!$A$2:$S$2,0),FALSE)</f>
        <v>9900319.3721838761</v>
      </c>
      <c r="F53" s="250">
        <f>+UGpcntDeg*(VLOOKUP($A53,FY15Rev!$A$4:$I$24,9,FALSE))*VLOOKUP($A53,Majors!$A$3:$S$23,MATCH(F$28,Majors!$A$2:$S$2,0),FALSE)</f>
        <v>959662.85938960267</v>
      </c>
      <c r="G53" s="250">
        <f>+UGpcntDeg*(VLOOKUP($A53,FY15Rev!$A$4:$I$24,9,FALSE))*VLOOKUP($A53,Majors!$A$3:$S$23,MATCH(G$28,Majors!$A$2:$S$2,0),FALSE)</f>
        <v>10252600.67499778</v>
      </c>
      <c r="H53" s="250">
        <f>+UGpcntDeg*(VLOOKUP($A53,FY15Rev!$A$4:$I$24,9,FALSE))*VLOOKUP($A53,Majors!$A$3:$S$23,MATCH(H$28,Majors!$A$2:$S$2,0),FALSE)</f>
        <v>3425631.979086936</v>
      </c>
      <c r="I53" s="250">
        <f>+UGpcntDeg*(VLOOKUP($A53,FY15Rev!$A$4:$I$24,9,FALSE))*VLOOKUP($A53,Majors!$A$3:$S$23,MATCH(I$28,Majors!$A$2:$S$2,0),FALSE)</f>
        <v>1299796.5310719933</v>
      </c>
      <c r="J53" s="250">
        <f>+UGpcntDeg*(VLOOKUP($A53,FY15Rev!$A$4:$I$24,9,FALSE))*VLOOKUP($A53,Majors!$A$3:$S$23,MATCH(J$28,Majors!$A$2:$S$2,0),FALSE)</f>
        <v>0</v>
      </c>
      <c r="K53" s="250">
        <f>+UGpcntDeg*(VLOOKUP($A53,FY15Rev!$A$4:$I$24,9,FALSE))*VLOOKUP($A53,Majors!$A$3:$S$23,MATCH(K$28,Majors!$A$2:$S$2,0),FALSE)</f>
        <v>0</v>
      </c>
      <c r="L53" s="250">
        <f>+UGpcntDeg*(VLOOKUP($A53,FY15Rev!$A$4:$I$24,9,FALSE))*VLOOKUP($A53,Majors!$A$3:$S$23,MATCH(L$28,Majors!$A$2:$S$2,0),FALSE)</f>
        <v>522348.13865510019</v>
      </c>
      <c r="M53" s="250">
        <f>+UGpcntDeg*(VLOOKUP($A53,FY15Rev!$A$4:$I$24,9,FALSE))*VLOOKUP($A53,Majors!$A$3:$S$23,MATCH(M$28,Majors!$A$2:$S$2,0),FALSE)</f>
        <v>0</v>
      </c>
      <c r="N53" s="250">
        <f>+UGpcntDeg*(VLOOKUP($A53,FY15Rev!$A$4:$I$24,9,FALSE))*VLOOKUP($A53,Majors!$A$3:$S$23,MATCH(N$28,Majors!$A$2:$S$2,0),FALSE)</f>
        <v>1846439.9319901215</v>
      </c>
      <c r="O53" s="250">
        <f>+UGpcntDeg*(VLOOKUP($A53,FY15Rev!$A$4:$I$24,9,FALSE))*VLOOKUP($A53,Majors!$A$3:$S$23,MATCH(O$28,Majors!$A$2:$S$2,0),FALSE)</f>
        <v>1627782.5716228702</v>
      </c>
      <c r="P53" s="250">
        <f>+UGpcntDeg*(VLOOKUP($A53,FY15Rev!$A$4:$I$24,9,FALSE))*VLOOKUP($A53,Majors!$A$3:$S$23,MATCH(P$28,Majors!$A$2:$S$2,0),FALSE)</f>
        <v>0</v>
      </c>
      <c r="Q53" s="250">
        <f>+UGpcntDeg*(VLOOKUP($A53,FY15Rev!$A$4:$I$24,9,FALSE))*VLOOKUP($A53,Majors!$A$3:$S$23,MATCH(Q$28,Majors!$A$2:$S$2,0),FALSE)</f>
        <v>1263353.6376774516</v>
      </c>
      <c r="R53" s="250">
        <f>+UGpcntDeg*(VLOOKUP($A53,FY15Rev!$A$4:$I$24,9,FALSE))*VLOOKUP($A53,Majors!$A$3:$S$23,MATCH(R$28,Majors!$A$2:$S$2,0),FALSE)</f>
        <v>133623.94244665353</v>
      </c>
      <c r="S53" s="250">
        <f>+UGpcntDeg*(VLOOKUP($A53,FY15Rev!$A$4:$I$24,9,FALSE))*VLOOKUP($A53,Majors!$A$3:$S$23,MATCH(S$28,Majors!$A$2:$S$2,0),FALSE)</f>
        <v>607381.55657569785</v>
      </c>
      <c r="T53" s="289">
        <f t="shared" ref="T53:T74" si="6">SUM(C53:Q53)+R53+S53</f>
        <v>107129958.94882154</v>
      </c>
    </row>
    <row r="54" spans="1:20" s="45" customFormat="1" ht="20.100000000000001" customHeight="1" x14ac:dyDescent="0.25">
      <c r="A54" s="233" t="s">
        <v>19</v>
      </c>
      <c r="B54" s="234" t="s">
        <v>20</v>
      </c>
      <c r="C54" s="221">
        <f>+GPpcntMjr*(VLOOKUP($A54,FY15Rev!$A$4:$I$24,9,FALSE))*VLOOKUP($A54,Majors!$A$3:$S$23,MATCH(C$28,Majors!$A$2:$S$2,0),FALSE)</f>
        <v>71586.038900332962</v>
      </c>
      <c r="D54" s="221">
        <f>+GPpcntMjr*(VLOOKUP($A54,FY15Rev!$A$4:$I$24,9,FALSE))*VLOOKUP($A54,Majors!$A$3:$S$23,MATCH(D$28,Majors!$A$2:$S$2,0),FALSE)</f>
        <v>7909606.5163149685</v>
      </c>
      <c r="E54" s="221">
        <f>+GPpcntMjr*(VLOOKUP($A54,FY15Rev!$A$4:$I$24,9,FALSE))*VLOOKUP($A54,Majors!$A$3:$S$23,MATCH(E$28,Majors!$A$2:$S$2,0),FALSE)</f>
        <v>285042.59125768935</v>
      </c>
      <c r="F54" s="221">
        <f>+GPpcntMjr*(VLOOKUP($A54,FY15Rev!$A$4:$I$24,9,FALSE))*VLOOKUP($A54,Majors!$A$3:$S$23,MATCH(F$28,Majors!$A$2:$S$2,0),FALSE)</f>
        <v>0</v>
      </c>
      <c r="G54" s="221">
        <f>+GPpcntMjr*(VLOOKUP($A54,FY15Rev!$A$4:$I$24,9,FALSE))*VLOOKUP($A54,Majors!$A$3:$S$23,MATCH(G$28,Majors!$A$2:$S$2,0),FALSE)</f>
        <v>451642.82724391884</v>
      </c>
      <c r="H54" s="221">
        <f>+GPpcntMjr*(VLOOKUP($A54,FY15Rev!$A$4:$I$24,9,FALSE))*VLOOKUP($A54,Majors!$A$3:$S$23,MATCH(H$28,Majors!$A$2:$S$2,0),FALSE)</f>
        <v>0</v>
      </c>
      <c r="I54" s="221">
        <f>+GPpcntMjr*(VLOOKUP($A54,FY15Rev!$A$4:$I$24,9,FALSE))*VLOOKUP($A54,Majors!$A$3:$S$23,MATCH(I$28,Majors!$A$2:$S$2,0),FALSE)</f>
        <v>175711.18639172634</v>
      </c>
      <c r="J54" s="221">
        <f>+GPpcntMjr*(VLOOKUP($A54,FY15Rev!$A$4:$I$24,9,FALSE))*VLOOKUP($A54,Majors!$A$3:$S$23,MATCH(J$28,Majors!$A$2:$S$2,0),FALSE)</f>
        <v>3904.693030927252</v>
      </c>
      <c r="K54" s="221">
        <f>+GPpcntMjr*(VLOOKUP($A54,FY15Rev!$A$4:$I$24,9,FALSE))*VLOOKUP($A54,Majors!$A$3:$S$23,MATCH(K$28,Majors!$A$2:$S$2,0),FALSE)</f>
        <v>72887.603243975376</v>
      </c>
      <c r="L54" s="221">
        <f>+GPpcntMjr*(VLOOKUP($A54,FY15Rev!$A$4:$I$24,9,FALSE))*VLOOKUP($A54,Majors!$A$3:$S$23,MATCH(L$28,Majors!$A$2:$S$2,0),FALSE)</f>
        <v>0</v>
      </c>
      <c r="M54" s="221">
        <f>+GPpcntMjr*(VLOOKUP($A54,FY15Rev!$A$4:$I$24,9,FALSE))*VLOOKUP($A54,Majors!$A$3:$S$23,MATCH(M$28,Majors!$A$2:$S$2,0),FALSE)</f>
        <v>0</v>
      </c>
      <c r="N54" s="221">
        <f>+GPpcntMjr*(VLOOKUP($A54,FY15Rev!$A$4:$I$24,9,FALSE))*VLOOKUP($A54,Majors!$A$3:$S$23,MATCH(N$28,Majors!$A$2:$S$2,0),FALSE)</f>
        <v>1634764.8156148761</v>
      </c>
      <c r="O54" s="221">
        <f>+GPpcntMjr*(VLOOKUP($A54,FY15Rev!$A$4:$I$24,9,FALSE))*VLOOKUP($A54,Majors!$A$3:$S$23,MATCH(O$28,Majors!$A$2:$S$2,0),FALSE)</f>
        <v>2603.1286872848345</v>
      </c>
      <c r="P54" s="221">
        <f>+GPpcntMjr*(VLOOKUP($A54,FY15Rev!$A$4:$I$24,9,FALSE))*VLOOKUP($A54,Majors!$A$3:$S$23,MATCH(P$28,Majors!$A$2:$S$2,0),FALSE)</f>
        <v>231678.45316835027</v>
      </c>
      <c r="Q54" s="221">
        <f>+GPpcntMjr*(VLOOKUP($A54,FY15Rev!$A$4:$I$24,9,FALSE))*VLOOKUP($A54,Majors!$A$3:$S$23,MATCH(Q$28,Majors!$A$2:$S$2,0),FALSE)</f>
        <v>3904.693030927252</v>
      </c>
      <c r="R54" s="221">
        <f>+GPpcntMjr*(VLOOKUP($A54,FY15Rev!$A$4:$I$24,9,FALSE))*VLOOKUP($A54,Majors!$A$3:$S$23,MATCH(R$28,Majors!$A$2:$S$2,0),FALSE)</f>
        <v>0</v>
      </c>
      <c r="S54" s="221">
        <f>+GPpcntMjr*(VLOOKUP($A54,FY15Rev!$A$4:$I$24,9,FALSE))*VLOOKUP($A54,Majors!$A$3:$S$23,MATCH(S$28,Majors!$A$2:$S$2,0),FALSE)</f>
        <v>1049060.8609757882</v>
      </c>
      <c r="T54" s="235">
        <f t="shared" si="6"/>
        <v>11892393.407860765</v>
      </c>
    </row>
    <row r="55" spans="1:20" ht="20.100000000000001" customHeight="1" x14ac:dyDescent="0.25">
      <c r="A55" s="233" t="s">
        <v>22</v>
      </c>
      <c r="B55" s="251" t="s">
        <v>23</v>
      </c>
      <c r="C55" s="252">
        <f>+GPpcntMjr*(VLOOKUP($A55,FY15Rev!$A$4:$I$24,9,FALSE))*VLOOKUP($A55,Majors!$A$3:$S$23,MATCH(C$28,Majors!$A$2:$S$2,0),FALSE)</f>
        <v>0</v>
      </c>
      <c r="D55" s="252">
        <f>+GPpcntMjr*(VLOOKUP($A55,FY15Rev!$A$4:$I$24,9,FALSE))*VLOOKUP($A55,Majors!$A$3:$S$23,MATCH(D$28,Majors!$A$2:$S$2,0),FALSE)</f>
        <v>0</v>
      </c>
      <c r="E55" s="252">
        <f>+GPpcntMjr*(VLOOKUP($A55,FY15Rev!$A$4:$I$24,9,FALSE))*VLOOKUP($A55,Majors!$A$3:$S$23,MATCH(E$28,Majors!$A$2:$S$2,0),FALSE)</f>
        <v>0</v>
      </c>
      <c r="F55" s="252">
        <f>+GPpcntMjr*(VLOOKUP($A55,FY15Rev!$A$4:$I$24,9,FALSE))*VLOOKUP($A55,Majors!$A$3:$S$23,MATCH(F$28,Majors!$A$2:$S$2,0),FALSE)</f>
        <v>0</v>
      </c>
      <c r="G55" s="252">
        <f>+GPpcntMjr*(VLOOKUP($A55,FY15Rev!$A$4:$I$24,9,FALSE))*VLOOKUP($A55,Majors!$A$3:$S$23,MATCH(G$28,Majors!$A$2:$S$2,0),FALSE)</f>
        <v>0</v>
      </c>
      <c r="H55" s="252">
        <f>+GPpcntMjr*(VLOOKUP($A55,FY15Rev!$A$4:$I$24,9,FALSE))*VLOOKUP($A55,Majors!$A$3:$S$23,MATCH(H$28,Majors!$A$2:$S$2,0),FALSE)</f>
        <v>0</v>
      </c>
      <c r="I55" s="252">
        <f>+GPpcntMjr*(VLOOKUP($A55,FY15Rev!$A$4:$I$24,9,FALSE))*VLOOKUP($A55,Majors!$A$3:$S$23,MATCH(I$28,Majors!$A$2:$S$2,0),FALSE)</f>
        <v>0</v>
      </c>
      <c r="J55" s="252">
        <f>+GPpcntMjr*(VLOOKUP($A55,FY15Rev!$A$4:$I$24,9,FALSE))*VLOOKUP($A55,Majors!$A$3:$S$23,MATCH(J$28,Majors!$A$2:$S$2,0),FALSE)</f>
        <v>0</v>
      </c>
      <c r="K55" s="252">
        <f>+GPpcntMjr*(VLOOKUP($A55,FY15Rev!$A$4:$I$24,9,FALSE))*VLOOKUP($A55,Majors!$A$3:$S$23,MATCH(K$28,Majors!$A$2:$S$2,0),FALSE)</f>
        <v>0</v>
      </c>
      <c r="L55" s="252">
        <f>+GPpcntMjr*(VLOOKUP($A55,FY15Rev!$A$4:$I$24,9,FALSE))*VLOOKUP($A55,Majors!$A$3:$S$23,MATCH(L$28,Majors!$A$2:$S$2,0),FALSE)</f>
        <v>266818.81872924283</v>
      </c>
      <c r="M55" s="252">
        <f>+GPpcntMjr*(VLOOKUP($A55,FY15Rev!$A$4:$I$24,9,FALSE))*VLOOKUP($A55,Majors!$A$3:$S$23,MATCH(M$28,Majors!$A$2:$S$2,0),FALSE)</f>
        <v>0</v>
      </c>
      <c r="N55" s="252">
        <f>+GPpcntMjr*(VLOOKUP($A55,FY15Rev!$A$4:$I$24,9,FALSE))*VLOOKUP($A55,Majors!$A$3:$S$23,MATCH(N$28,Majors!$A$2:$S$2,0),FALSE)</f>
        <v>749145.14489364345</v>
      </c>
      <c r="O55" s="252">
        <f>+GPpcntMjr*(VLOOKUP($A55,FY15Rev!$A$4:$I$24,9,FALSE))*VLOOKUP($A55,Majors!$A$3:$S$23,MATCH(O$28,Majors!$A$2:$S$2,0),FALSE)</f>
        <v>0</v>
      </c>
      <c r="P55" s="252">
        <f>+GPpcntMjr*(VLOOKUP($A55,FY15Rev!$A$4:$I$24,9,FALSE))*VLOOKUP($A55,Majors!$A$3:$S$23,MATCH(P$28,Majors!$A$2:$S$2,0),FALSE)</f>
        <v>0</v>
      </c>
      <c r="Q55" s="252">
        <f>+GPpcntMjr*(VLOOKUP($A55,FY15Rev!$A$4:$I$24,9,FALSE))*VLOOKUP($A55,Majors!$A$3:$S$23,MATCH(Q$28,Majors!$A$2:$S$2,0),FALSE)</f>
        <v>0</v>
      </c>
      <c r="R55" s="252">
        <f>+GPpcntMjr*(VLOOKUP($A55,FY15Rev!$A$4:$I$24,9,FALSE))*VLOOKUP($A55,Majors!$A$3:$S$23,MATCH(R$28,Majors!$A$2:$S$2,0),FALSE)</f>
        <v>0</v>
      </c>
      <c r="S55" s="252">
        <f>+GPpcntMjr*(VLOOKUP($A55,FY15Rev!$A$4:$I$24,9,FALSE))*VLOOKUP($A55,Majors!$A$3:$S$23,MATCH(S$28,Majors!$A$2:$S$2,0),FALSE)</f>
        <v>0</v>
      </c>
      <c r="T55" s="290">
        <f t="shared" si="6"/>
        <v>1015963.9636228862</v>
      </c>
    </row>
    <row r="56" spans="1:20" s="45" customFormat="1" ht="20.100000000000001" customHeight="1" x14ac:dyDescent="0.25">
      <c r="A56" s="233" t="s">
        <v>24</v>
      </c>
      <c r="B56" s="234" t="s">
        <v>25</v>
      </c>
      <c r="C56" s="221">
        <f>+GPpcntMjr*(VLOOKUP($A56,FY15Rev!$A$4:$I$24,9,FALSE))*VLOOKUP($A56,Majors!$A$3:$S$23,MATCH(C$28,Majors!$A$2:$S$2,0),FALSE)</f>
        <v>0</v>
      </c>
      <c r="D56" s="221">
        <f>+GPpcntMjr*(VLOOKUP($A56,FY15Rev!$A$4:$I$24,9,FALSE))*VLOOKUP($A56,Majors!$A$3:$S$23,MATCH(D$28,Majors!$A$2:$S$2,0),FALSE)</f>
        <v>63496.407760596012</v>
      </c>
      <c r="E56" s="221">
        <f>+GPpcntMjr*(VLOOKUP($A56,FY15Rev!$A$4:$I$24,9,FALSE))*VLOOKUP($A56,Majors!$A$3:$S$23,MATCH(E$28,Majors!$A$2:$S$2,0),FALSE)</f>
        <v>15874.101940149001</v>
      </c>
      <c r="F56" s="221">
        <f>+GPpcntMjr*(VLOOKUP($A56,FY15Rev!$A$4:$I$24,9,FALSE))*VLOOKUP($A56,Majors!$A$3:$S$23,MATCH(F$28,Majors!$A$2:$S$2,0),FALSE)</f>
        <v>3968.5254850372503</v>
      </c>
      <c r="G56" s="221">
        <f>+GPpcntMjr*(VLOOKUP($A56,FY15Rev!$A$4:$I$24,9,FALSE))*VLOOKUP($A56,Majors!$A$3:$S$23,MATCH(G$28,Majors!$A$2:$S$2,0),FALSE)</f>
        <v>5728566.5376512716</v>
      </c>
      <c r="H56" s="221">
        <f>+GPpcntMjr*(VLOOKUP($A56,FY15Rev!$A$4:$I$24,9,FALSE))*VLOOKUP($A56,Majors!$A$3:$S$23,MATCH(H$28,Majors!$A$2:$S$2,0),FALSE)</f>
        <v>5952.7882275558759</v>
      </c>
      <c r="I56" s="221">
        <f>+GPpcntMjr*(VLOOKUP($A56,FY15Rev!$A$4:$I$24,9,FALSE))*VLOOKUP($A56,Majors!$A$3:$S$23,MATCH(I$28,Majors!$A$2:$S$2,0),FALSE)</f>
        <v>1984.2627425186251</v>
      </c>
      <c r="J56" s="221">
        <f>+GPpcntMjr*(VLOOKUP($A56,FY15Rev!$A$4:$I$24,9,FALSE))*VLOOKUP($A56,Majors!$A$3:$S$23,MATCH(J$28,Majors!$A$2:$S$2,0),FALSE)</f>
        <v>27779.678395260755</v>
      </c>
      <c r="K56" s="221">
        <f>+GPpcntMjr*(VLOOKUP($A56,FY15Rev!$A$4:$I$24,9,FALSE))*VLOOKUP($A56,Majors!$A$3:$S$23,MATCH(K$28,Majors!$A$2:$S$2,0),FALSE)</f>
        <v>1984.2627425186251</v>
      </c>
      <c r="L56" s="221">
        <f>+GPpcntMjr*(VLOOKUP($A56,FY15Rev!$A$4:$I$24,9,FALSE))*VLOOKUP($A56,Majors!$A$3:$S$23,MATCH(L$28,Majors!$A$2:$S$2,0),FALSE)</f>
        <v>3968.5254850372503</v>
      </c>
      <c r="M56" s="221">
        <f>+GPpcntMjr*(VLOOKUP($A56,FY15Rev!$A$4:$I$24,9,FALSE))*VLOOKUP($A56,Majors!$A$3:$S$23,MATCH(M$28,Majors!$A$2:$S$2,0),FALSE)</f>
        <v>0</v>
      </c>
      <c r="N56" s="221">
        <f>+GPpcntMjr*(VLOOKUP($A56,FY15Rev!$A$4:$I$24,9,FALSE))*VLOOKUP($A56,Majors!$A$3:$S$23,MATCH(N$28,Majors!$A$2:$S$2,0),FALSE)</f>
        <v>65480.670503114641</v>
      </c>
      <c r="O56" s="221">
        <f>+GPpcntMjr*(VLOOKUP($A56,FY15Rev!$A$4:$I$24,9,FALSE))*VLOOKUP($A56,Majors!$A$3:$S$23,MATCH(O$28,Majors!$A$2:$S$2,0),FALSE)</f>
        <v>371057.13285098295</v>
      </c>
      <c r="P56" s="221">
        <f>+GPpcntMjr*(VLOOKUP($A56,FY15Rev!$A$4:$I$24,9,FALSE))*VLOOKUP($A56,Majors!$A$3:$S$23,MATCH(P$28,Majors!$A$2:$S$2,0),FALSE)</f>
        <v>0</v>
      </c>
      <c r="Q56" s="221">
        <f>+GPpcntMjr*(VLOOKUP($A56,FY15Rev!$A$4:$I$24,9,FALSE))*VLOOKUP($A56,Majors!$A$3:$S$23,MATCH(Q$28,Majors!$A$2:$S$2,0),FALSE)</f>
        <v>57543.619533040124</v>
      </c>
      <c r="R56" s="221">
        <f>+GPpcntMjr*(VLOOKUP($A56,FY15Rev!$A$4:$I$24,9,FALSE))*VLOOKUP($A56,Majors!$A$3:$S$23,MATCH(R$28,Majors!$A$2:$S$2,0),FALSE)</f>
        <v>3968.5254850372503</v>
      </c>
      <c r="S56" s="221">
        <f>+GPpcntMjr*(VLOOKUP($A56,FY15Rev!$A$4:$I$24,9,FALSE))*VLOOKUP($A56,Majors!$A$3:$S$23,MATCH(S$28,Majors!$A$2:$S$2,0),FALSE)</f>
        <v>81354.772443263631</v>
      </c>
      <c r="T56" s="235">
        <f t="shared" si="6"/>
        <v>6432979.8112453837</v>
      </c>
    </row>
    <row r="57" spans="1:20" ht="20.100000000000001" customHeight="1" x14ac:dyDescent="0.25">
      <c r="A57" s="233" t="s">
        <v>28</v>
      </c>
      <c r="B57" s="251" t="s">
        <v>29</v>
      </c>
      <c r="C57" s="252">
        <f>+GPpcntMjr*(VLOOKUP($A57,FY15Rev!$A$4:$I$24,9,FALSE))*VLOOKUP($A57,Majors!$A$3:$S$23,MATCH(C$28,Majors!$A$2:$S$2,0),FALSE)</f>
        <v>0</v>
      </c>
      <c r="D57" s="252">
        <f>+GPpcntMjr*(VLOOKUP($A57,FY15Rev!$A$4:$I$24,9,FALSE))*VLOOKUP($A57,Majors!$A$3:$S$23,MATCH(D$28,Majors!$A$2:$S$2,0),FALSE)</f>
        <v>32327.641339561898</v>
      </c>
      <c r="E57" s="252">
        <f>+GPpcntMjr*(VLOOKUP($A57,FY15Rev!$A$4:$I$24,9,FALSE))*VLOOKUP($A57,Majors!$A$3:$S$23,MATCH(E$28,Majors!$A$2:$S$2,0),FALSE)</f>
        <v>0</v>
      </c>
      <c r="F57" s="252">
        <f>+GPpcntMjr*(VLOOKUP($A57,FY15Rev!$A$4:$I$24,9,FALSE))*VLOOKUP($A57,Majors!$A$3:$S$23,MATCH(F$28,Majors!$A$2:$S$2,0),FALSE)</f>
        <v>0</v>
      </c>
      <c r="G57" s="252">
        <f>+GPpcntMjr*(VLOOKUP($A57,FY15Rev!$A$4:$I$24,9,FALSE))*VLOOKUP($A57,Majors!$A$3:$S$23,MATCH(G$28,Majors!$A$2:$S$2,0),FALSE)</f>
        <v>2020.4775837226186</v>
      </c>
      <c r="H57" s="252">
        <f>+GPpcntMjr*(VLOOKUP($A57,FY15Rev!$A$4:$I$24,9,FALSE))*VLOOKUP($A57,Majors!$A$3:$S$23,MATCH(H$28,Majors!$A$2:$S$2,0),FALSE)</f>
        <v>2905446.7653931254</v>
      </c>
      <c r="I57" s="252">
        <f>+GPpcntMjr*(VLOOKUP($A57,FY15Rev!$A$4:$I$24,9,FALSE))*VLOOKUP($A57,Majors!$A$3:$S$23,MATCH(I$28,Majors!$A$2:$S$2,0),FALSE)</f>
        <v>0</v>
      </c>
      <c r="J57" s="252">
        <f>+GPpcntMjr*(VLOOKUP($A57,FY15Rev!$A$4:$I$24,9,FALSE))*VLOOKUP($A57,Majors!$A$3:$S$23,MATCH(J$28,Majors!$A$2:$S$2,0),FALSE)</f>
        <v>2020.4775837226186</v>
      </c>
      <c r="K57" s="252">
        <f>+GPpcntMjr*(VLOOKUP($A57,FY15Rev!$A$4:$I$24,9,FALSE))*VLOOKUP($A57,Majors!$A$3:$S$23,MATCH(K$28,Majors!$A$2:$S$2,0),FALSE)</f>
        <v>8081.9103348904746</v>
      </c>
      <c r="L57" s="252">
        <f>+GPpcntMjr*(VLOOKUP($A57,FY15Rev!$A$4:$I$24,9,FALSE))*VLOOKUP($A57,Majors!$A$3:$S$23,MATCH(L$28,Majors!$A$2:$S$2,0),FALSE)</f>
        <v>0</v>
      </c>
      <c r="M57" s="252">
        <f>+GPpcntMjr*(VLOOKUP($A57,FY15Rev!$A$4:$I$24,9,FALSE))*VLOOKUP($A57,Majors!$A$3:$S$23,MATCH(M$28,Majors!$A$2:$S$2,0),FALSE)</f>
        <v>0</v>
      </c>
      <c r="N57" s="252">
        <f>+GPpcntMjr*(VLOOKUP($A57,FY15Rev!$A$4:$I$24,9,FALSE))*VLOOKUP($A57,Majors!$A$3:$S$23,MATCH(N$28,Majors!$A$2:$S$2,0),FALSE)</f>
        <v>0</v>
      </c>
      <c r="O57" s="252">
        <f>+GPpcntMjr*(VLOOKUP($A57,FY15Rev!$A$4:$I$24,9,FALSE))*VLOOKUP($A57,Majors!$A$3:$S$23,MATCH(O$28,Majors!$A$2:$S$2,0),FALSE)</f>
        <v>0</v>
      </c>
      <c r="P57" s="252">
        <f>+GPpcntMjr*(VLOOKUP($A57,FY15Rev!$A$4:$I$24,9,FALSE))*VLOOKUP($A57,Majors!$A$3:$S$23,MATCH(P$28,Majors!$A$2:$S$2,0),FALSE)</f>
        <v>0</v>
      </c>
      <c r="Q57" s="252">
        <f>+GPpcntMjr*(VLOOKUP($A57,FY15Rev!$A$4:$I$24,9,FALSE))*VLOOKUP($A57,Majors!$A$3:$S$23,MATCH(Q$28,Majors!$A$2:$S$2,0),FALSE)</f>
        <v>0</v>
      </c>
      <c r="R57" s="252">
        <f>+GPpcntMjr*(VLOOKUP($A57,FY15Rev!$A$4:$I$24,9,FALSE))*VLOOKUP($A57,Majors!$A$3:$S$23,MATCH(R$28,Majors!$A$2:$S$2,0),FALSE)</f>
        <v>0</v>
      </c>
      <c r="S57" s="252">
        <f>+GPpcntMjr*(VLOOKUP($A57,FY15Rev!$A$4:$I$24,9,FALSE))*VLOOKUP($A57,Majors!$A$3:$S$23,MATCH(S$28,Majors!$A$2:$S$2,0),FALSE)</f>
        <v>8081.9103348904746</v>
      </c>
      <c r="T57" s="290">
        <f t="shared" si="6"/>
        <v>2957979.1825699131</v>
      </c>
    </row>
    <row r="58" spans="1:20" s="45" customFormat="1" ht="20.100000000000001" customHeight="1" x14ac:dyDescent="0.25">
      <c r="A58" s="233" t="s">
        <v>32</v>
      </c>
      <c r="B58" s="234" t="s">
        <v>33</v>
      </c>
      <c r="C58" s="221">
        <f>+GPpcntMjr*(VLOOKUP($A58,FY15Rev!$A$4:$I$24,9,FALSE))*VLOOKUP($A58,Majors!$A$3:$S$23,MATCH(C$28,Majors!$A$2:$S$2,0),FALSE)</f>
        <v>0</v>
      </c>
      <c r="D58" s="221">
        <f>+GPpcntMjr*(VLOOKUP($A58,FY15Rev!$A$4:$I$24,9,FALSE))*VLOOKUP($A58,Majors!$A$3:$S$23,MATCH(D$28,Majors!$A$2:$S$2,0),FALSE)</f>
        <v>12531.122919865133</v>
      </c>
      <c r="E58" s="221">
        <f>+GPpcntMjr*(VLOOKUP($A58,FY15Rev!$A$4:$I$24,9,FALSE))*VLOOKUP($A58,Majors!$A$3:$S$23,MATCH(E$28,Majors!$A$2:$S$2,0),FALSE)</f>
        <v>0</v>
      </c>
      <c r="F58" s="221">
        <f>+GPpcntMjr*(VLOOKUP($A58,FY15Rev!$A$4:$I$24,9,FALSE))*VLOOKUP($A58,Majors!$A$3:$S$23,MATCH(F$28,Majors!$A$2:$S$2,0),FALSE)</f>
        <v>3753071.3144996073</v>
      </c>
      <c r="G58" s="221">
        <f>+GPpcntMjr*(VLOOKUP($A58,FY15Rev!$A$4:$I$24,9,FALSE))*VLOOKUP($A58,Majors!$A$3:$S$23,MATCH(G$28,Majors!$A$2:$S$2,0),FALSE)</f>
        <v>0</v>
      </c>
      <c r="H58" s="221">
        <f>+GPpcntMjr*(VLOOKUP($A58,FY15Rev!$A$4:$I$24,9,FALSE))*VLOOKUP($A58,Majors!$A$3:$S$23,MATCH(H$28,Majors!$A$2:$S$2,0),FALSE)</f>
        <v>0</v>
      </c>
      <c r="I58" s="221">
        <f>+GPpcntMjr*(VLOOKUP($A58,FY15Rev!$A$4:$I$24,9,FALSE))*VLOOKUP($A58,Majors!$A$3:$S$23,MATCH(I$28,Majors!$A$2:$S$2,0),FALSE)</f>
        <v>0</v>
      </c>
      <c r="J58" s="221">
        <f>+GPpcntMjr*(VLOOKUP($A58,FY15Rev!$A$4:$I$24,9,FALSE))*VLOOKUP($A58,Majors!$A$3:$S$23,MATCH(J$28,Majors!$A$2:$S$2,0),FALSE)</f>
        <v>0</v>
      </c>
      <c r="K58" s="221">
        <f>+GPpcntMjr*(VLOOKUP($A58,FY15Rev!$A$4:$I$24,9,FALSE))*VLOOKUP($A58,Majors!$A$3:$S$23,MATCH(K$28,Majors!$A$2:$S$2,0),FALSE)</f>
        <v>0</v>
      </c>
      <c r="L58" s="221">
        <f>+GPpcntMjr*(VLOOKUP($A58,FY15Rev!$A$4:$I$24,9,FALSE))*VLOOKUP($A58,Majors!$A$3:$S$23,MATCH(L$28,Majors!$A$2:$S$2,0),FALSE)</f>
        <v>0</v>
      </c>
      <c r="M58" s="221">
        <f>+GPpcntMjr*(VLOOKUP($A58,FY15Rev!$A$4:$I$24,9,FALSE))*VLOOKUP($A58,Majors!$A$3:$S$23,MATCH(M$28,Majors!$A$2:$S$2,0),FALSE)</f>
        <v>0</v>
      </c>
      <c r="N58" s="221">
        <f>+GPpcntMjr*(VLOOKUP($A58,FY15Rev!$A$4:$I$24,9,FALSE))*VLOOKUP($A58,Majors!$A$3:$S$23,MATCH(N$28,Majors!$A$2:$S$2,0),FALSE)</f>
        <v>0</v>
      </c>
      <c r="O58" s="221">
        <f>+GPpcntMjr*(VLOOKUP($A58,FY15Rev!$A$4:$I$24,9,FALSE))*VLOOKUP($A58,Majors!$A$3:$S$23,MATCH(O$28,Majors!$A$2:$S$2,0),FALSE)</f>
        <v>0</v>
      </c>
      <c r="P58" s="221">
        <f>+GPpcntMjr*(VLOOKUP($A58,FY15Rev!$A$4:$I$24,9,FALSE))*VLOOKUP($A58,Majors!$A$3:$S$23,MATCH(P$28,Majors!$A$2:$S$2,0),FALSE)</f>
        <v>0</v>
      </c>
      <c r="Q58" s="221">
        <f>+GPpcntMjr*(VLOOKUP($A58,FY15Rev!$A$4:$I$24,9,FALSE))*VLOOKUP($A58,Majors!$A$3:$S$23,MATCH(Q$28,Majors!$A$2:$S$2,0),FALSE)</f>
        <v>0</v>
      </c>
      <c r="R58" s="221">
        <f>+GPpcntMjr*(VLOOKUP($A58,FY15Rev!$A$4:$I$24,9,FALSE))*VLOOKUP($A58,Majors!$A$3:$S$23,MATCH(R$28,Majors!$A$2:$S$2,0),FALSE)</f>
        <v>0</v>
      </c>
      <c r="S58" s="221">
        <f>+GPpcntMjr*(VLOOKUP($A58,FY15Rev!$A$4:$I$24,9,FALSE))*VLOOKUP($A58,Majors!$A$3:$S$23,MATCH(S$28,Majors!$A$2:$S$2,0),FALSE)</f>
        <v>0</v>
      </c>
      <c r="T58" s="235">
        <f t="shared" si="6"/>
        <v>3765602.4374194723</v>
      </c>
    </row>
    <row r="59" spans="1:20" ht="20.100000000000001" customHeight="1" x14ac:dyDescent="0.25">
      <c r="A59" s="233" t="s">
        <v>38</v>
      </c>
      <c r="B59" s="251" t="s">
        <v>220</v>
      </c>
      <c r="C59" s="252">
        <f>+GPpcntMjr*(VLOOKUP($A59,FY15Rev!$A$4:$I$24,9,FALSE))*VLOOKUP($A59,Majors!$A$3:$S$23,MATCH(C$28,Majors!$A$2:$S$2,0),FALSE)</f>
        <v>0</v>
      </c>
      <c r="D59" s="252">
        <f>+GPpcntMjr*(VLOOKUP($A59,FY15Rev!$A$4:$I$24,9,FALSE))*VLOOKUP($A59,Majors!$A$3:$S$23,MATCH(D$28,Majors!$A$2:$S$2,0),FALSE)</f>
        <v>0</v>
      </c>
      <c r="E59" s="252">
        <f>+GPpcntMjr*(VLOOKUP($A59,FY15Rev!$A$4:$I$24,9,FALSE))*VLOOKUP($A59,Majors!$A$3:$S$23,MATCH(E$28,Majors!$A$2:$S$2,0),FALSE)</f>
        <v>0</v>
      </c>
      <c r="F59" s="252">
        <f>+GPpcntMjr*(VLOOKUP($A59,FY15Rev!$A$4:$I$24,9,FALSE))*VLOOKUP($A59,Majors!$A$3:$S$23,MATCH(F$28,Majors!$A$2:$S$2,0),FALSE)</f>
        <v>0</v>
      </c>
      <c r="G59" s="252">
        <f>+GPpcntMjr*(VLOOKUP($A59,FY15Rev!$A$4:$I$24,9,FALSE))*VLOOKUP($A59,Majors!$A$3:$S$23,MATCH(G$28,Majors!$A$2:$S$2,0),FALSE)</f>
        <v>0</v>
      </c>
      <c r="H59" s="252">
        <f>+GPpcntMjr*(VLOOKUP($A59,FY15Rev!$A$4:$I$24,9,FALSE))*VLOOKUP($A59,Majors!$A$3:$S$23,MATCH(H$28,Majors!$A$2:$S$2,0),FALSE)</f>
        <v>0</v>
      </c>
      <c r="I59" s="252">
        <f>+GPpcntMjr*(VLOOKUP($A59,FY15Rev!$A$4:$I$24,9,FALSE))*VLOOKUP($A59,Majors!$A$3:$S$23,MATCH(I$28,Majors!$A$2:$S$2,0),FALSE)</f>
        <v>0</v>
      </c>
      <c r="J59" s="252">
        <f>+GPpcntMjr*(VLOOKUP($A59,FY15Rev!$A$4:$I$24,9,FALSE))*VLOOKUP($A59,Majors!$A$3:$S$23,MATCH(J$28,Majors!$A$2:$S$2,0),FALSE)</f>
        <v>0</v>
      </c>
      <c r="K59" s="252">
        <f>+GPpcntMjr*(VLOOKUP($A59,FY15Rev!$A$4:$I$24,9,FALSE))*VLOOKUP($A59,Majors!$A$3:$S$23,MATCH(K$28,Majors!$A$2:$S$2,0),FALSE)</f>
        <v>0</v>
      </c>
      <c r="L59" s="252">
        <f>+GPpcntMjr*(VLOOKUP($A59,FY15Rev!$A$4:$I$24,9,FALSE))*VLOOKUP($A59,Majors!$A$3:$S$23,MATCH(L$28,Majors!$A$2:$S$2,0),FALSE)</f>
        <v>0</v>
      </c>
      <c r="M59" s="252">
        <f>+GPpcntMjr*(VLOOKUP($A59,FY15Rev!$A$4:$I$24,9,FALSE))*VLOOKUP($A59,Majors!$A$3:$S$23,MATCH(M$28,Majors!$A$2:$S$2,0),FALSE)</f>
        <v>0</v>
      </c>
      <c r="N59" s="252">
        <f>+GPpcntMjr*(VLOOKUP($A59,FY15Rev!$A$4:$I$24,9,FALSE))*VLOOKUP($A59,Majors!$A$3:$S$23,MATCH(N$28,Majors!$A$2:$S$2,0),FALSE)</f>
        <v>0</v>
      </c>
      <c r="O59" s="252">
        <f>+GPpcntMjr*(VLOOKUP($A59,FY15Rev!$A$4:$I$24,9,FALSE))*VLOOKUP($A59,Majors!$A$3:$S$23,MATCH(O$28,Majors!$A$2:$S$2,0),FALSE)</f>
        <v>0</v>
      </c>
      <c r="P59" s="252">
        <f>+GPpcntMjr*(VLOOKUP($A59,FY15Rev!$A$4:$I$24,9,FALSE))*VLOOKUP($A59,Majors!$A$3:$S$23,MATCH(P$28,Majors!$A$2:$S$2,0),FALSE)</f>
        <v>0</v>
      </c>
      <c r="Q59" s="252">
        <f>+GPpcntMjr*(VLOOKUP($A59,FY15Rev!$A$4:$I$24,9,FALSE))*VLOOKUP($A59,Majors!$A$3:$S$23,MATCH(Q$28,Majors!$A$2:$S$2,0),FALSE)</f>
        <v>0</v>
      </c>
      <c r="R59" s="252">
        <f>+GPpcntMjr*(VLOOKUP($A59,FY15Rev!$A$4:$I$24,9,FALSE))*VLOOKUP($A59,Majors!$A$3:$S$23,MATCH(R$28,Majors!$A$2:$S$2,0),FALSE)</f>
        <v>0</v>
      </c>
      <c r="S59" s="252">
        <f>+GPpcntMjr*(VLOOKUP($A59,FY15Rev!$A$4:$I$24,9,FALSE))*VLOOKUP($A59,Majors!$A$3:$S$23,MATCH(S$28,Majors!$A$2:$S$2,0),FALSE)</f>
        <v>0</v>
      </c>
      <c r="T59" s="290">
        <f t="shared" si="6"/>
        <v>0</v>
      </c>
    </row>
    <row r="60" spans="1:20" s="45" customFormat="1" ht="20.100000000000001" customHeight="1" x14ac:dyDescent="0.25">
      <c r="A60" s="233" t="s">
        <v>39</v>
      </c>
      <c r="B60" s="234" t="s">
        <v>40</v>
      </c>
      <c r="C60" s="221">
        <f>+GPpcntMjr*(VLOOKUP($A60,FY15Rev!$A$4:$I$24,9,FALSE))*VLOOKUP($A60,Majors!$A$3:$S$23,MATCH(C$28,Majors!$A$2:$S$2,0),FALSE)</f>
        <v>0</v>
      </c>
      <c r="D60" s="221">
        <f>+GPpcntMjr*(VLOOKUP($A60,FY15Rev!$A$4:$I$24,9,FALSE))*VLOOKUP($A60,Majors!$A$3:$S$23,MATCH(D$28,Majors!$A$2:$S$2,0),FALSE)</f>
        <v>0</v>
      </c>
      <c r="E60" s="221">
        <f>+GPpcntMjr*(VLOOKUP($A60,FY15Rev!$A$4:$I$24,9,FALSE))*VLOOKUP($A60,Majors!$A$3:$S$23,MATCH(E$28,Majors!$A$2:$S$2,0),FALSE)</f>
        <v>0</v>
      </c>
      <c r="F60" s="221">
        <f>+GPpcntMjr*(VLOOKUP($A60,FY15Rev!$A$4:$I$24,9,FALSE))*VLOOKUP($A60,Majors!$A$3:$S$23,MATCH(F$28,Majors!$A$2:$S$2,0),FALSE)</f>
        <v>0</v>
      </c>
      <c r="G60" s="221">
        <f>+GPpcntMjr*(VLOOKUP($A60,FY15Rev!$A$4:$I$24,9,FALSE))*VLOOKUP($A60,Majors!$A$3:$S$23,MATCH(G$28,Majors!$A$2:$S$2,0),FALSE)</f>
        <v>0</v>
      </c>
      <c r="H60" s="221">
        <f>+GPpcntMjr*(VLOOKUP($A60,FY15Rev!$A$4:$I$24,9,FALSE))*VLOOKUP($A60,Majors!$A$3:$S$23,MATCH(H$28,Majors!$A$2:$S$2,0),FALSE)</f>
        <v>0</v>
      </c>
      <c r="I60" s="221">
        <f>+GPpcntMjr*(VLOOKUP($A60,FY15Rev!$A$4:$I$24,9,FALSE))*VLOOKUP($A60,Majors!$A$3:$S$23,MATCH(I$28,Majors!$A$2:$S$2,0),FALSE)</f>
        <v>0</v>
      </c>
      <c r="J60" s="221">
        <f>+GPpcntMjr*(VLOOKUP($A60,FY15Rev!$A$4:$I$24,9,FALSE))*VLOOKUP($A60,Majors!$A$3:$S$23,MATCH(J$28,Majors!$A$2:$S$2,0),FALSE)</f>
        <v>0</v>
      </c>
      <c r="K60" s="221">
        <f>+GPpcntMjr*(VLOOKUP($A60,FY15Rev!$A$4:$I$24,9,FALSE))*VLOOKUP($A60,Majors!$A$3:$S$23,MATCH(K$28,Majors!$A$2:$S$2,0),FALSE)</f>
        <v>2932.0701702344672</v>
      </c>
      <c r="L60" s="221">
        <f>+GPpcntMjr*(VLOOKUP($A60,FY15Rev!$A$4:$I$24,9,FALSE))*VLOOKUP($A60,Majors!$A$3:$S$23,MATCH(L$28,Majors!$A$2:$S$2,0),FALSE)</f>
        <v>2128682.9435902233</v>
      </c>
      <c r="M60" s="221">
        <f>+GPpcntMjr*(VLOOKUP($A60,FY15Rev!$A$4:$I$24,9,FALSE))*VLOOKUP($A60,Majors!$A$3:$S$23,MATCH(M$28,Majors!$A$2:$S$2,0),FALSE)</f>
        <v>0</v>
      </c>
      <c r="N60" s="221">
        <f>+GPpcntMjr*(VLOOKUP($A60,FY15Rev!$A$4:$I$24,9,FALSE))*VLOOKUP($A60,Majors!$A$3:$S$23,MATCH(N$28,Majors!$A$2:$S$2,0),FALSE)</f>
        <v>2932.0701702344672</v>
      </c>
      <c r="O60" s="221">
        <f>+GPpcntMjr*(VLOOKUP($A60,FY15Rev!$A$4:$I$24,9,FALSE))*VLOOKUP($A60,Majors!$A$3:$S$23,MATCH(O$28,Majors!$A$2:$S$2,0),FALSE)</f>
        <v>0</v>
      </c>
      <c r="P60" s="221">
        <f>+GPpcntMjr*(VLOOKUP($A60,FY15Rev!$A$4:$I$24,9,FALSE))*VLOOKUP($A60,Majors!$A$3:$S$23,MATCH(P$28,Majors!$A$2:$S$2,0),FALSE)</f>
        <v>0</v>
      </c>
      <c r="Q60" s="221">
        <f>+GPpcntMjr*(VLOOKUP($A60,FY15Rev!$A$4:$I$24,9,FALSE))*VLOOKUP($A60,Majors!$A$3:$S$23,MATCH(Q$28,Majors!$A$2:$S$2,0),FALSE)</f>
        <v>11728.280680937869</v>
      </c>
      <c r="R60" s="221">
        <f>+GPpcntMjr*(VLOOKUP($A60,FY15Rev!$A$4:$I$24,9,FALSE))*VLOOKUP($A60,Majors!$A$3:$S$23,MATCH(R$28,Majors!$A$2:$S$2,0),FALSE)</f>
        <v>0</v>
      </c>
      <c r="S60" s="221">
        <f>+GPpcntMjr*(VLOOKUP($A60,FY15Rev!$A$4:$I$24,9,FALSE))*VLOOKUP($A60,Majors!$A$3:$S$23,MATCH(S$28,Majors!$A$2:$S$2,0),FALSE)</f>
        <v>2932.0701702344672</v>
      </c>
      <c r="T60" s="235">
        <f t="shared" si="6"/>
        <v>2149207.4347818643</v>
      </c>
    </row>
    <row r="61" spans="1:20" ht="20.100000000000001" customHeight="1" x14ac:dyDescent="0.25">
      <c r="A61" s="233" t="s">
        <v>44</v>
      </c>
      <c r="B61" s="251" t="s">
        <v>45</v>
      </c>
      <c r="C61" s="252">
        <f>+GPpcntMjr*(VLOOKUP($A61,FY15Rev!$A$4:$I$24,9,FALSE))*VLOOKUP($A61,Majors!$A$3:$S$23,MATCH(C$28,Majors!$A$2:$S$2,0),FALSE)</f>
        <v>0</v>
      </c>
      <c r="D61" s="252">
        <f>+GPpcntMjr*(VLOOKUP($A61,FY15Rev!$A$4:$I$24,9,FALSE))*VLOOKUP($A61,Majors!$A$3:$S$23,MATCH(D$28,Majors!$A$2:$S$2,0),FALSE)</f>
        <v>0</v>
      </c>
      <c r="E61" s="252">
        <f>+GPpcntMjr*(VLOOKUP($A61,FY15Rev!$A$4:$I$24,9,FALSE))*VLOOKUP($A61,Majors!$A$3:$S$23,MATCH(E$28,Majors!$A$2:$S$2,0),FALSE)</f>
        <v>0</v>
      </c>
      <c r="F61" s="252">
        <f>+GPpcntMjr*(VLOOKUP($A61,FY15Rev!$A$4:$I$24,9,FALSE))*VLOOKUP($A61,Majors!$A$3:$S$23,MATCH(F$28,Majors!$A$2:$S$2,0),FALSE)</f>
        <v>0</v>
      </c>
      <c r="G61" s="252">
        <f>+GPpcntMjr*(VLOOKUP($A61,FY15Rev!$A$4:$I$24,9,FALSE))*VLOOKUP($A61,Majors!$A$3:$S$23,MATCH(G$28,Majors!$A$2:$S$2,0),FALSE)</f>
        <v>0</v>
      </c>
      <c r="H61" s="252">
        <f>+GPpcntMjr*(VLOOKUP($A61,FY15Rev!$A$4:$I$24,9,FALSE))*VLOOKUP($A61,Majors!$A$3:$S$23,MATCH(H$28,Majors!$A$2:$S$2,0),FALSE)</f>
        <v>0</v>
      </c>
      <c r="I61" s="252">
        <f>+GPpcntMjr*(VLOOKUP($A61,FY15Rev!$A$4:$I$24,9,FALSE))*VLOOKUP($A61,Majors!$A$3:$S$23,MATCH(I$28,Majors!$A$2:$S$2,0),FALSE)</f>
        <v>0</v>
      </c>
      <c r="J61" s="252">
        <f>+GPpcntMjr*(VLOOKUP($A61,FY15Rev!$A$4:$I$24,9,FALSE))*VLOOKUP($A61,Majors!$A$3:$S$23,MATCH(J$28,Majors!$A$2:$S$2,0),FALSE)</f>
        <v>0</v>
      </c>
      <c r="K61" s="252">
        <f>+GPpcntMjr*(VLOOKUP($A61,FY15Rev!$A$4:$I$24,9,FALSE))*VLOOKUP($A61,Majors!$A$3:$S$23,MATCH(K$28,Majors!$A$2:$S$2,0),FALSE)</f>
        <v>0</v>
      </c>
      <c r="L61" s="252">
        <f>+GPpcntMjr*(VLOOKUP($A61,FY15Rev!$A$4:$I$24,9,FALSE))*VLOOKUP($A61,Majors!$A$3:$S$23,MATCH(L$28,Majors!$A$2:$S$2,0),FALSE)</f>
        <v>0</v>
      </c>
      <c r="M61" s="252">
        <f>+GPpcntMjr*(VLOOKUP($A61,FY15Rev!$A$4:$I$24,9,FALSE))*VLOOKUP($A61,Majors!$A$3:$S$23,MATCH(M$28,Majors!$A$2:$S$2,0),FALSE)</f>
        <v>0</v>
      </c>
      <c r="N61" s="252">
        <f>+GPpcntMjr*(VLOOKUP($A61,FY15Rev!$A$4:$I$24,9,FALSE))*VLOOKUP($A61,Majors!$A$3:$S$23,MATCH(N$28,Majors!$A$2:$S$2,0),FALSE)</f>
        <v>25123.583084683527</v>
      </c>
      <c r="O61" s="252">
        <f>+GPpcntMjr*(VLOOKUP($A61,FY15Rev!$A$4:$I$24,9,FALSE))*VLOOKUP($A61,Majors!$A$3:$S$23,MATCH(O$28,Majors!$A$2:$S$2,0),FALSE)</f>
        <v>0</v>
      </c>
      <c r="P61" s="252">
        <f>+GPpcntMjr*(VLOOKUP($A61,FY15Rev!$A$4:$I$24,9,FALSE))*VLOOKUP($A61,Majors!$A$3:$S$23,MATCH(P$28,Majors!$A$2:$S$2,0),FALSE)</f>
        <v>0</v>
      </c>
      <c r="Q61" s="252">
        <f>+GPpcntMjr*(VLOOKUP($A61,FY15Rev!$A$4:$I$24,9,FALSE))*VLOOKUP($A61,Majors!$A$3:$S$23,MATCH(Q$28,Majors!$A$2:$S$2,0),FALSE)</f>
        <v>1965920.3763764864</v>
      </c>
      <c r="R61" s="252">
        <f>+GPpcntMjr*(VLOOKUP($A61,FY15Rev!$A$4:$I$24,9,FALSE))*VLOOKUP($A61,Majors!$A$3:$S$23,MATCH(R$28,Majors!$A$2:$S$2,0),FALSE)</f>
        <v>0</v>
      </c>
      <c r="S61" s="252">
        <f>+GPpcntMjr*(VLOOKUP($A61,FY15Rev!$A$4:$I$24,9,FALSE))*VLOOKUP($A61,Majors!$A$3:$S$23,MATCH(S$28,Majors!$A$2:$S$2,0),FALSE)</f>
        <v>4187.2638474472542</v>
      </c>
      <c r="T61" s="290">
        <f t="shared" si="6"/>
        <v>1995231.2233086172</v>
      </c>
    </row>
    <row r="62" spans="1:20" s="45" customFormat="1" ht="20.100000000000001" customHeight="1" x14ac:dyDescent="0.25">
      <c r="A62" s="233" t="s">
        <v>48</v>
      </c>
      <c r="B62" s="234" t="s">
        <v>49</v>
      </c>
      <c r="C62" s="221">
        <f>+GPpcntMjr*(VLOOKUP($A62,FY15Rev!$A$4:$I$24,9,FALSE))*VLOOKUP($A62,Majors!$A$3:$S$23,MATCH(C$28,Majors!$A$2:$S$2,0),FALSE)</f>
        <v>4484.4881546453034</v>
      </c>
      <c r="D62" s="221">
        <f>+GPpcntMjr*(VLOOKUP($A62,FY15Rev!$A$4:$I$24,9,FALSE))*VLOOKUP($A62,Majors!$A$3:$S$23,MATCH(D$28,Majors!$A$2:$S$2,0),FALSE)</f>
        <v>20927.611388344751</v>
      </c>
      <c r="E62" s="221">
        <f>+GPpcntMjr*(VLOOKUP($A62,FY15Rev!$A$4:$I$24,9,FALSE))*VLOOKUP($A62,Majors!$A$3:$S$23,MATCH(E$28,Majors!$A$2:$S$2,0),FALSE)</f>
        <v>0</v>
      </c>
      <c r="F62" s="221">
        <f>+GPpcntMjr*(VLOOKUP($A62,FY15Rev!$A$4:$I$24,9,FALSE))*VLOOKUP($A62,Majors!$A$3:$S$23,MATCH(F$28,Majors!$A$2:$S$2,0),FALSE)</f>
        <v>0</v>
      </c>
      <c r="G62" s="221">
        <f>+GPpcntMjr*(VLOOKUP($A62,FY15Rev!$A$4:$I$24,9,FALSE))*VLOOKUP($A62,Majors!$A$3:$S$23,MATCH(G$28,Majors!$A$2:$S$2,0),FALSE)</f>
        <v>7474.1469244088385</v>
      </c>
      <c r="H62" s="221">
        <f>+GPpcntMjr*(VLOOKUP($A62,FY15Rev!$A$4:$I$24,9,FALSE))*VLOOKUP($A62,Majors!$A$3:$S$23,MATCH(H$28,Majors!$A$2:$S$2,0),FALSE)</f>
        <v>0</v>
      </c>
      <c r="I62" s="221">
        <f>+GPpcntMjr*(VLOOKUP($A62,FY15Rev!$A$4:$I$24,9,FALSE))*VLOOKUP($A62,Majors!$A$3:$S$23,MATCH(I$28,Majors!$A$2:$S$2,0),FALSE)</f>
        <v>0</v>
      </c>
      <c r="J62" s="221">
        <f>+GPpcntMjr*(VLOOKUP($A62,FY15Rev!$A$4:$I$24,9,FALSE))*VLOOKUP($A62,Majors!$A$3:$S$23,MATCH(J$28,Majors!$A$2:$S$2,0),FALSE)</f>
        <v>4484.4881546453034</v>
      </c>
      <c r="K62" s="221">
        <f>+GPpcntMjr*(VLOOKUP($A62,FY15Rev!$A$4:$I$24,9,FALSE))*VLOOKUP($A62,Majors!$A$3:$S$23,MATCH(K$28,Majors!$A$2:$S$2,0),FALSE)</f>
        <v>1494.8293848817675</v>
      </c>
      <c r="L62" s="221">
        <f>+GPpcntMjr*(VLOOKUP($A62,FY15Rev!$A$4:$I$24,9,FALSE))*VLOOKUP($A62,Majors!$A$3:$S$23,MATCH(L$28,Majors!$A$2:$S$2,0),FALSE)</f>
        <v>28401.758312753584</v>
      </c>
      <c r="M62" s="221">
        <f>+GPpcntMjr*(VLOOKUP($A62,FY15Rev!$A$4:$I$24,9,FALSE))*VLOOKUP($A62,Majors!$A$3:$S$23,MATCH(M$28,Majors!$A$2:$S$2,0),FALSE)</f>
        <v>0</v>
      </c>
      <c r="N62" s="221">
        <f>+GPpcntMjr*(VLOOKUP($A62,FY15Rev!$A$4:$I$24,9,FALSE))*VLOOKUP($A62,Majors!$A$3:$S$23,MATCH(N$28,Majors!$A$2:$S$2,0),FALSE)</f>
        <v>213760.60203809279</v>
      </c>
      <c r="O62" s="221">
        <f>+GPpcntMjr*(VLOOKUP($A62,FY15Rev!$A$4:$I$24,9,FALSE))*VLOOKUP($A62,Majors!$A$3:$S$23,MATCH(O$28,Majors!$A$2:$S$2,0),FALSE)</f>
        <v>1494.8293848817675</v>
      </c>
      <c r="P62" s="221">
        <f>+GPpcntMjr*(VLOOKUP($A62,FY15Rev!$A$4:$I$24,9,FALSE))*VLOOKUP($A62,Majors!$A$3:$S$23,MATCH(P$28,Majors!$A$2:$S$2,0),FALSE)</f>
        <v>0</v>
      </c>
      <c r="Q62" s="221">
        <f>+GPpcntMjr*(VLOOKUP($A62,FY15Rev!$A$4:$I$24,9,FALSE))*VLOOKUP($A62,Majors!$A$3:$S$23,MATCH(Q$28,Majors!$A$2:$S$2,0),FALSE)</f>
        <v>680147.37012120429</v>
      </c>
      <c r="R62" s="221">
        <f>+GPpcntMjr*(VLOOKUP($A62,FY15Rev!$A$4:$I$24,9,FALSE))*VLOOKUP($A62,Majors!$A$3:$S$23,MATCH(R$28,Majors!$A$2:$S$2,0),FALSE)</f>
        <v>0</v>
      </c>
      <c r="S62" s="221">
        <f>+GPpcntMjr*(VLOOKUP($A62,FY15Rev!$A$4:$I$24,9,FALSE))*VLOOKUP($A62,Majors!$A$3:$S$23,MATCH(S$28,Majors!$A$2:$S$2,0),FALSE)</f>
        <v>20927.611388344751</v>
      </c>
      <c r="T62" s="235">
        <f t="shared" si="6"/>
        <v>983597.73525220319</v>
      </c>
    </row>
    <row r="63" spans="1:20" ht="20.100000000000001" customHeight="1" x14ac:dyDescent="0.25">
      <c r="A63" s="233" t="s">
        <v>41</v>
      </c>
      <c r="B63" s="251" t="s">
        <v>53</v>
      </c>
      <c r="C63" s="252">
        <f>+GPpcntMjr*(VLOOKUP($A63,FY15Rev!$A$4:$I$24,9,FALSE))*VLOOKUP($A63,Majors!$A$3:$S$23,MATCH(C$28,Majors!$A$2:$S$2,0),FALSE)</f>
        <v>3279041.9842434139</v>
      </c>
      <c r="D63" s="252">
        <f>+GPpcntMjr*(VLOOKUP($A63,FY15Rev!$A$4:$I$24,9,FALSE))*VLOOKUP($A63,Majors!$A$3:$S$23,MATCH(D$28,Majors!$A$2:$S$2,0),FALSE)</f>
        <v>3078.9126612614218</v>
      </c>
      <c r="E63" s="252">
        <f>+GPpcntMjr*(VLOOKUP($A63,FY15Rev!$A$4:$I$24,9,FALSE))*VLOOKUP($A63,Majors!$A$3:$S$23,MATCH(E$28,Majors!$A$2:$S$2,0),FALSE)</f>
        <v>6157.8253225228436</v>
      </c>
      <c r="F63" s="252">
        <f>+GPpcntMjr*(VLOOKUP($A63,FY15Rev!$A$4:$I$24,9,FALSE))*VLOOKUP($A63,Majors!$A$3:$S$23,MATCH(F$28,Majors!$A$2:$S$2,0),FALSE)</f>
        <v>0</v>
      </c>
      <c r="G63" s="252">
        <f>+GPpcntMjr*(VLOOKUP($A63,FY15Rev!$A$4:$I$24,9,FALSE))*VLOOKUP($A63,Majors!$A$3:$S$23,MATCH(G$28,Majors!$A$2:$S$2,0),FALSE)</f>
        <v>12315.650645045687</v>
      </c>
      <c r="H63" s="252">
        <f>+GPpcntMjr*(VLOOKUP($A63,FY15Rev!$A$4:$I$24,9,FALSE))*VLOOKUP($A63,Majors!$A$3:$S$23,MATCH(H$28,Majors!$A$2:$S$2,0),FALSE)</f>
        <v>9236.7379837842655</v>
      </c>
      <c r="I63" s="252">
        <f>+GPpcntMjr*(VLOOKUP($A63,FY15Rev!$A$4:$I$24,9,FALSE))*VLOOKUP($A63,Majors!$A$3:$S$23,MATCH(I$28,Majors!$A$2:$S$2,0),FALSE)</f>
        <v>0</v>
      </c>
      <c r="J63" s="252">
        <f>+GPpcntMjr*(VLOOKUP($A63,FY15Rev!$A$4:$I$24,9,FALSE))*VLOOKUP($A63,Majors!$A$3:$S$23,MATCH(J$28,Majors!$A$2:$S$2,0),FALSE)</f>
        <v>0</v>
      </c>
      <c r="K63" s="252">
        <f>+GPpcntMjr*(VLOOKUP($A63,FY15Rev!$A$4:$I$24,9,FALSE))*VLOOKUP($A63,Majors!$A$3:$S$23,MATCH(K$28,Majors!$A$2:$S$2,0),FALSE)</f>
        <v>18473.475967568531</v>
      </c>
      <c r="L63" s="252">
        <f>+GPpcntMjr*(VLOOKUP($A63,FY15Rev!$A$4:$I$24,9,FALSE))*VLOOKUP($A63,Majors!$A$3:$S$23,MATCH(L$28,Majors!$A$2:$S$2,0),FALSE)</f>
        <v>0</v>
      </c>
      <c r="M63" s="252">
        <f>+GPpcntMjr*(VLOOKUP($A63,FY15Rev!$A$4:$I$24,9,FALSE))*VLOOKUP($A63,Majors!$A$3:$S$23,MATCH(M$28,Majors!$A$2:$S$2,0),FALSE)</f>
        <v>0</v>
      </c>
      <c r="N63" s="252">
        <f>+GPpcntMjr*(VLOOKUP($A63,FY15Rev!$A$4:$I$24,9,FALSE))*VLOOKUP($A63,Majors!$A$3:$S$23,MATCH(N$28,Majors!$A$2:$S$2,0),FALSE)</f>
        <v>0</v>
      </c>
      <c r="O63" s="252">
        <f>+GPpcntMjr*(VLOOKUP($A63,FY15Rev!$A$4:$I$24,9,FALSE))*VLOOKUP($A63,Majors!$A$3:$S$23,MATCH(O$28,Majors!$A$2:$S$2,0),FALSE)</f>
        <v>0</v>
      </c>
      <c r="P63" s="252">
        <f>+GPpcntMjr*(VLOOKUP($A63,FY15Rev!$A$4:$I$24,9,FALSE))*VLOOKUP($A63,Majors!$A$3:$S$23,MATCH(P$28,Majors!$A$2:$S$2,0),FALSE)</f>
        <v>0</v>
      </c>
      <c r="Q63" s="252">
        <f>+GPpcntMjr*(VLOOKUP($A63,FY15Rev!$A$4:$I$24,9,FALSE))*VLOOKUP($A63,Majors!$A$3:$S$23,MATCH(Q$28,Majors!$A$2:$S$2,0),FALSE)</f>
        <v>0</v>
      </c>
      <c r="R63" s="252">
        <f>+GPpcntMjr*(VLOOKUP($A63,FY15Rev!$A$4:$I$24,9,FALSE))*VLOOKUP($A63,Majors!$A$3:$S$23,MATCH(R$28,Majors!$A$2:$S$2,0),FALSE)</f>
        <v>0</v>
      </c>
      <c r="S63" s="252">
        <f>+GPpcntMjr*(VLOOKUP($A63,FY15Rev!$A$4:$I$24,9,FALSE))*VLOOKUP($A63,Majors!$A$3:$S$23,MATCH(S$28,Majors!$A$2:$S$2,0),FALSE)</f>
        <v>61578.253225228436</v>
      </c>
      <c r="T63" s="290">
        <f t="shared" si="6"/>
        <v>3389882.8400488244</v>
      </c>
    </row>
    <row r="64" spans="1:20" s="45" customFormat="1" ht="20.100000000000001" customHeight="1" x14ac:dyDescent="0.25">
      <c r="A64" s="233" t="s">
        <v>34</v>
      </c>
      <c r="B64" s="234" t="s">
        <v>58</v>
      </c>
      <c r="C64" s="221">
        <f>+GPpcntMjr*(VLOOKUP($A64,FY15Rev!$A$4:$I$24,9,FALSE))*VLOOKUP($A64,Majors!$A$3:$S$23,MATCH(C$28,Majors!$A$2:$S$2,0),FALSE)</f>
        <v>0</v>
      </c>
      <c r="D64" s="221">
        <f>+GPpcntMjr*(VLOOKUP($A64,FY15Rev!$A$4:$I$24,9,FALSE))*VLOOKUP($A64,Majors!$A$3:$S$23,MATCH(D$28,Majors!$A$2:$S$2,0),FALSE)</f>
        <v>0</v>
      </c>
      <c r="E64" s="221">
        <f>+GPpcntMjr*(VLOOKUP($A64,FY15Rev!$A$4:$I$24,9,FALSE))*VLOOKUP($A64,Majors!$A$3:$S$23,MATCH(E$28,Majors!$A$2:$S$2,0),FALSE)</f>
        <v>0</v>
      </c>
      <c r="F64" s="221">
        <f>+GPpcntMjr*(VLOOKUP($A64,FY15Rev!$A$4:$I$24,9,FALSE))*VLOOKUP($A64,Majors!$A$3:$S$23,MATCH(F$28,Majors!$A$2:$S$2,0),FALSE)</f>
        <v>0</v>
      </c>
      <c r="G64" s="221">
        <f>+GPpcntMjr*(VLOOKUP($A64,FY15Rev!$A$4:$I$24,9,FALSE))*VLOOKUP($A64,Majors!$A$3:$S$23,MATCH(G$28,Majors!$A$2:$S$2,0),FALSE)</f>
        <v>416676.60671313596</v>
      </c>
      <c r="H64" s="221">
        <f>+GPpcntMjr*(VLOOKUP($A64,FY15Rev!$A$4:$I$24,9,FALSE))*VLOOKUP($A64,Majors!$A$3:$S$23,MATCH(H$28,Majors!$A$2:$S$2,0),FALSE)</f>
        <v>0</v>
      </c>
      <c r="I64" s="221">
        <f>+GPpcntMjr*(VLOOKUP($A64,FY15Rev!$A$4:$I$24,9,FALSE))*VLOOKUP($A64,Majors!$A$3:$S$23,MATCH(I$28,Majors!$A$2:$S$2,0),FALSE)</f>
        <v>0</v>
      </c>
      <c r="J64" s="221">
        <f>+GPpcntMjr*(VLOOKUP($A64,FY15Rev!$A$4:$I$24,9,FALSE))*VLOOKUP($A64,Majors!$A$3:$S$23,MATCH(J$28,Majors!$A$2:$S$2,0),FALSE)</f>
        <v>0</v>
      </c>
      <c r="K64" s="221">
        <f>+GPpcntMjr*(VLOOKUP($A64,FY15Rev!$A$4:$I$24,9,FALSE))*VLOOKUP($A64,Majors!$A$3:$S$23,MATCH(K$28,Majors!$A$2:$S$2,0),FALSE)</f>
        <v>0</v>
      </c>
      <c r="L64" s="221">
        <f>+GPpcntMjr*(VLOOKUP($A64,FY15Rev!$A$4:$I$24,9,FALSE))*VLOOKUP($A64,Majors!$A$3:$S$23,MATCH(L$28,Majors!$A$2:$S$2,0),FALSE)</f>
        <v>0</v>
      </c>
      <c r="M64" s="221">
        <f>+GPpcntMjr*(VLOOKUP($A64,FY15Rev!$A$4:$I$24,9,FALSE))*VLOOKUP($A64,Majors!$A$3:$S$23,MATCH(M$28,Majors!$A$2:$S$2,0),FALSE)</f>
        <v>0</v>
      </c>
      <c r="N64" s="221">
        <f>+GPpcntMjr*(VLOOKUP($A64,FY15Rev!$A$4:$I$24,9,FALSE))*VLOOKUP($A64,Majors!$A$3:$S$23,MATCH(N$28,Majors!$A$2:$S$2,0),FALSE)</f>
        <v>0</v>
      </c>
      <c r="O64" s="221">
        <f>+GPpcntMjr*(VLOOKUP($A64,FY15Rev!$A$4:$I$24,9,FALSE))*VLOOKUP($A64,Majors!$A$3:$S$23,MATCH(O$28,Majors!$A$2:$S$2,0),FALSE)</f>
        <v>0</v>
      </c>
      <c r="P64" s="221">
        <f>+GPpcntMjr*(VLOOKUP($A64,FY15Rev!$A$4:$I$24,9,FALSE))*VLOOKUP($A64,Majors!$A$3:$S$23,MATCH(P$28,Majors!$A$2:$S$2,0),FALSE)</f>
        <v>0</v>
      </c>
      <c r="Q64" s="221">
        <f>+GPpcntMjr*(VLOOKUP($A64,FY15Rev!$A$4:$I$24,9,FALSE))*VLOOKUP($A64,Majors!$A$3:$S$23,MATCH(Q$28,Majors!$A$2:$S$2,0),FALSE)</f>
        <v>0</v>
      </c>
      <c r="R64" s="221">
        <f>+GPpcntMjr*(VLOOKUP($A64,FY15Rev!$A$4:$I$24,9,FALSE))*VLOOKUP($A64,Majors!$A$3:$S$23,MATCH(R$28,Majors!$A$2:$S$2,0),FALSE)</f>
        <v>0</v>
      </c>
      <c r="S64" s="221">
        <f>+GPpcntMjr*(VLOOKUP($A64,FY15Rev!$A$4:$I$24,9,FALSE))*VLOOKUP($A64,Majors!$A$3:$S$23,MATCH(S$28,Majors!$A$2:$S$2,0),FALSE)</f>
        <v>0</v>
      </c>
      <c r="T64" s="235">
        <f t="shared" si="6"/>
        <v>416676.60671313596</v>
      </c>
    </row>
    <row r="65" spans="1:20" ht="20.100000000000001" customHeight="1" x14ac:dyDescent="0.25">
      <c r="A65" s="233" t="s">
        <v>65</v>
      </c>
      <c r="B65" s="251" t="s">
        <v>66</v>
      </c>
      <c r="C65" s="252">
        <f>+GPpcntMjr*(VLOOKUP($A65,FY15Rev!$A$4:$I$24,9,FALSE))*VLOOKUP($A65,Majors!$A$3:$S$23,MATCH(C$28,Majors!$A$2:$S$2,0),FALSE)</f>
        <v>59105.752923422187</v>
      </c>
      <c r="D65" s="252">
        <f>+GPpcntMjr*(VLOOKUP($A65,FY15Rev!$A$4:$I$24,9,FALSE))*VLOOKUP($A65,Majors!$A$3:$S$23,MATCH(D$28,Majors!$A$2:$S$2,0),FALSE)</f>
        <v>227090.52438999049</v>
      </c>
      <c r="E65" s="252">
        <f>+GPpcntMjr*(VLOOKUP($A65,FY15Rev!$A$4:$I$24,9,FALSE))*VLOOKUP($A65,Majors!$A$3:$S$23,MATCH(E$28,Majors!$A$2:$S$2,0),FALSE)</f>
        <v>0</v>
      </c>
      <c r="F65" s="252">
        <f>+GPpcntMjr*(VLOOKUP($A65,FY15Rev!$A$4:$I$24,9,FALSE))*VLOOKUP($A65,Majors!$A$3:$S$23,MATCH(F$28,Majors!$A$2:$S$2,0),FALSE)</f>
        <v>0</v>
      </c>
      <c r="G65" s="252">
        <f>+GPpcntMjr*(VLOOKUP($A65,FY15Rev!$A$4:$I$24,9,FALSE))*VLOOKUP($A65,Majors!$A$3:$S$23,MATCH(G$28,Majors!$A$2:$S$2,0),FALSE)</f>
        <v>0</v>
      </c>
      <c r="H65" s="252">
        <f>+GPpcntMjr*(VLOOKUP($A65,FY15Rev!$A$4:$I$24,9,FALSE))*VLOOKUP($A65,Majors!$A$3:$S$23,MATCH(H$28,Majors!$A$2:$S$2,0),FALSE)</f>
        <v>124433.16404930985</v>
      </c>
      <c r="I65" s="252">
        <f>+GPpcntMjr*(VLOOKUP($A65,FY15Rev!$A$4:$I$24,9,FALSE))*VLOOKUP($A65,Majors!$A$3:$S$23,MATCH(I$28,Majors!$A$2:$S$2,0),FALSE)</f>
        <v>24886.632809861971</v>
      </c>
      <c r="J65" s="252">
        <f>+GPpcntMjr*(VLOOKUP($A65,FY15Rev!$A$4:$I$24,9,FALSE))*VLOOKUP($A65,Majors!$A$3:$S$23,MATCH(J$28,Majors!$A$2:$S$2,0),FALSE)</f>
        <v>0</v>
      </c>
      <c r="K65" s="252">
        <f>+GPpcntMjr*(VLOOKUP($A65,FY15Rev!$A$4:$I$24,9,FALSE))*VLOOKUP($A65,Majors!$A$3:$S$23,MATCH(K$28,Majors!$A$2:$S$2,0),FALSE)</f>
        <v>3191710.6578647979</v>
      </c>
      <c r="L65" s="252">
        <f>+GPpcntMjr*(VLOOKUP($A65,FY15Rev!$A$4:$I$24,9,FALSE))*VLOOKUP($A65,Majors!$A$3:$S$23,MATCH(L$28,Majors!$A$2:$S$2,0),FALSE)</f>
        <v>24886.632809861971</v>
      </c>
      <c r="M65" s="252">
        <f>+GPpcntMjr*(VLOOKUP($A65,FY15Rev!$A$4:$I$24,9,FALSE))*VLOOKUP($A65,Majors!$A$3:$S$23,MATCH(M$28,Majors!$A$2:$S$2,0),FALSE)</f>
        <v>0</v>
      </c>
      <c r="N65" s="252">
        <f>+GPpcntMjr*(VLOOKUP($A65,FY15Rev!$A$4:$I$24,9,FALSE))*VLOOKUP($A65,Majors!$A$3:$S$23,MATCH(N$28,Majors!$A$2:$S$2,0),FALSE)</f>
        <v>6221.6582024654926</v>
      </c>
      <c r="O65" s="252">
        <f>+GPpcntMjr*(VLOOKUP($A65,FY15Rev!$A$4:$I$24,9,FALSE))*VLOOKUP($A65,Majors!$A$3:$S$23,MATCH(O$28,Majors!$A$2:$S$2,0),FALSE)</f>
        <v>0</v>
      </c>
      <c r="P65" s="252">
        <f>+GPpcntMjr*(VLOOKUP($A65,FY15Rev!$A$4:$I$24,9,FALSE))*VLOOKUP($A65,Majors!$A$3:$S$23,MATCH(P$28,Majors!$A$2:$S$2,0),FALSE)</f>
        <v>0</v>
      </c>
      <c r="Q65" s="252">
        <f>+GPpcntMjr*(VLOOKUP($A65,FY15Rev!$A$4:$I$24,9,FALSE))*VLOOKUP($A65,Majors!$A$3:$S$23,MATCH(Q$28,Majors!$A$2:$S$2,0),FALSE)</f>
        <v>68438.240227120419</v>
      </c>
      <c r="R65" s="252">
        <f>+GPpcntMjr*(VLOOKUP($A65,FY15Rev!$A$4:$I$24,9,FALSE))*VLOOKUP($A65,Majors!$A$3:$S$23,MATCH(R$28,Majors!$A$2:$S$2,0),FALSE)</f>
        <v>0</v>
      </c>
      <c r="S65" s="252">
        <f>+GPpcntMjr*(VLOOKUP($A65,FY15Rev!$A$4:$I$24,9,FALSE))*VLOOKUP($A65,Majors!$A$3:$S$23,MATCH(S$28,Majors!$A$2:$S$2,0),FALSE)</f>
        <v>3110.8291012327463</v>
      </c>
      <c r="T65" s="290">
        <f t="shared" si="6"/>
        <v>3729884.0923780631</v>
      </c>
    </row>
    <row r="66" spans="1:20" s="45" customFormat="1" ht="20.100000000000001" customHeight="1" x14ac:dyDescent="0.25">
      <c r="A66" s="233" t="s">
        <v>68</v>
      </c>
      <c r="B66" s="234" t="s">
        <v>69</v>
      </c>
      <c r="C66" s="221">
        <f>+GPpcntMjr*(VLOOKUP($A66,FY15Rev!$A$4:$I$24,9,FALSE))*VLOOKUP($A66,Majors!$A$3:$S$23,MATCH(C$28,Majors!$A$2:$S$2,0),FALSE)</f>
        <v>0</v>
      </c>
      <c r="D66" s="221">
        <f>+GPpcntMjr*(VLOOKUP($A66,FY15Rev!$A$4:$I$24,9,FALSE))*VLOOKUP($A66,Majors!$A$3:$S$23,MATCH(D$28,Majors!$A$2:$S$2,0),FALSE)</f>
        <v>20148.768531736176</v>
      </c>
      <c r="E66" s="221">
        <f>+GPpcntMjr*(VLOOKUP($A66,FY15Rev!$A$4:$I$24,9,FALSE))*VLOOKUP($A66,Majors!$A$3:$S$23,MATCH(E$28,Majors!$A$2:$S$2,0),FALSE)</f>
        <v>3475662.5717244907</v>
      </c>
      <c r="F66" s="221">
        <f>+GPpcntMjr*(VLOOKUP($A66,FY15Rev!$A$4:$I$24,9,FALSE))*VLOOKUP($A66,Majors!$A$3:$S$23,MATCH(F$28,Majors!$A$2:$S$2,0),FALSE)</f>
        <v>0</v>
      </c>
      <c r="G66" s="221">
        <f>+GPpcntMjr*(VLOOKUP($A66,FY15Rev!$A$4:$I$24,9,FALSE))*VLOOKUP($A66,Majors!$A$3:$S$23,MATCH(G$28,Majors!$A$2:$S$2,0),FALSE)</f>
        <v>0</v>
      </c>
      <c r="H66" s="221">
        <f>+GPpcntMjr*(VLOOKUP($A66,FY15Rev!$A$4:$I$24,9,FALSE))*VLOOKUP($A66,Majors!$A$3:$S$23,MATCH(H$28,Majors!$A$2:$S$2,0),FALSE)</f>
        <v>15111.576398802134</v>
      </c>
      <c r="I66" s="221">
        <f>+GPpcntMjr*(VLOOKUP($A66,FY15Rev!$A$4:$I$24,9,FALSE))*VLOOKUP($A66,Majors!$A$3:$S$23,MATCH(I$28,Majors!$A$2:$S$2,0),FALSE)</f>
        <v>0</v>
      </c>
      <c r="J66" s="221">
        <f>+GPpcntMjr*(VLOOKUP($A66,FY15Rev!$A$4:$I$24,9,FALSE))*VLOOKUP($A66,Majors!$A$3:$S$23,MATCH(J$28,Majors!$A$2:$S$2,0),FALSE)</f>
        <v>5037.1921329340439</v>
      </c>
      <c r="K66" s="221">
        <f>+GPpcntMjr*(VLOOKUP($A66,FY15Rev!$A$4:$I$24,9,FALSE))*VLOOKUP($A66,Majors!$A$3:$S$23,MATCH(K$28,Majors!$A$2:$S$2,0),FALSE)</f>
        <v>0</v>
      </c>
      <c r="L66" s="221">
        <f>+GPpcntMjr*(VLOOKUP($A66,FY15Rev!$A$4:$I$24,9,FALSE))*VLOOKUP($A66,Majors!$A$3:$S$23,MATCH(L$28,Majors!$A$2:$S$2,0),FALSE)</f>
        <v>0</v>
      </c>
      <c r="M66" s="221">
        <f>+GPpcntMjr*(VLOOKUP($A66,FY15Rev!$A$4:$I$24,9,FALSE))*VLOOKUP($A66,Majors!$A$3:$S$23,MATCH(M$28,Majors!$A$2:$S$2,0),FALSE)</f>
        <v>0</v>
      </c>
      <c r="N66" s="221">
        <f>+GPpcntMjr*(VLOOKUP($A66,FY15Rev!$A$4:$I$24,9,FALSE))*VLOOKUP($A66,Majors!$A$3:$S$23,MATCH(N$28,Majors!$A$2:$S$2,0),FALSE)</f>
        <v>0</v>
      </c>
      <c r="O66" s="221">
        <f>+GPpcntMjr*(VLOOKUP($A66,FY15Rev!$A$4:$I$24,9,FALSE))*VLOOKUP($A66,Majors!$A$3:$S$23,MATCH(O$28,Majors!$A$2:$S$2,0),FALSE)</f>
        <v>0</v>
      </c>
      <c r="P66" s="221">
        <f>+GPpcntMjr*(VLOOKUP($A66,FY15Rev!$A$4:$I$24,9,FALSE))*VLOOKUP($A66,Majors!$A$3:$S$23,MATCH(P$28,Majors!$A$2:$S$2,0),FALSE)</f>
        <v>0</v>
      </c>
      <c r="Q66" s="221">
        <f>+GPpcntMjr*(VLOOKUP($A66,FY15Rev!$A$4:$I$24,9,FALSE))*VLOOKUP($A66,Majors!$A$3:$S$23,MATCH(Q$28,Majors!$A$2:$S$2,0),FALSE)</f>
        <v>0</v>
      </c>
      <c r="R66" s="221">
        <f>+GPpcntMjr*(VLOOKUP($A66,FY15Rev!$A$4:$I$24,9,FALSE))*VLOOKUP($A66,Majors!$A$3:$S$23,MATCH(R$28,Majors!$A$2:$S$2,0),FALSE)</f>
        <v>0</v>
      </c>
      <c r="S66" s="221">
        <f>+GPpcntMjr*(VLOOKUP($A66,FY15Rev!$A$4:$I$24,9,FALSE))*VLOOKUP($A66,Majors!$A$3:$S$23,MATCH(S$28,Majors!$A$2:$S$2,0),FALSE)</f>
        <v>40297.537063472351</v>
      </c>
      <c r="T66" s="235">
        <f t="shared" si="6"/>
        <v>3556257.6458514351</v>
      </c>
    </row>
    <row r="67" spans="1:20" ht="20.100000000000001" customHeight="1" x14ac:dyDescent="0.25">
      <c r="A67" s="233" t="s">
        <v>55</v>
      </c>
      <c r="B67" s="251" t="s">
        <v>73</v>
      </c>
      <c r="C67" s="252">
        <f>+GPpcntMjr*(VLOOKUP($A67,FY15Rev!$A$4:$I$24,9,FALSE))*VLOOKUP($A67,Majors!$A$3:$S$23,MATCH(C$28,Majors!$A$2:$S$2,0),FALSE)</f>
        <v>0</v>
      </c>
      <c r="D67" s="252">
        <f>+GPpcntMjr*(VLOOKUP($A67,FY15Rev!$A$4:$I$24,9,FALSE))*VLOOKUP($A67,Majors!$A$3:$S$23,MATCH(D$28,Majors!$A$2:$S$2,0),FALSE)</f>
        <v>25408.671708923648</v>
      </c>
      <c r="E67" s="252">
        <f>+GPpcntMjr*(VLOOKUP($A67,FY15Rev!$A$4:$I$24,9,FALSE))*VLOOKUP($A67,Majors!$A$3:$S$23,MATCH(E$28,Majors!$A$2:$S$2,0),FALSE)</f>
        <v>55899.077759632033</v>
      </c>
      <c r="F67" s="252">
        <f>+GPpcntMjr*(VLOOKUP($A67,FY15Rev!$A$4:$I$24,9,FALSE))*VLOOKUP($A67,Majors!$A$3:$S$23,MATCH(F$28,Majors!$A$2:$S$2,0),FALSE)</f>
        <v>0</v>
      </c>
      <c r="G67" s="252">
        <f>+GPpcntMjr*(VLOOKUP($A67,FY15Rev!$A$4:$I$24,9,FALSE))*VLOOKUP($A67,Majors!$A$3:$S$23,MATCH(G$28,Majors!$A$2:$S$2,0),FALSE)</f>
        <v>20326.937367138918</v>
      </c>
      <c r="H67" s="252">
        <f>+GPpcntMjr*(VLOOKUP($A67,FY15Rev!$A$4:$I$24,9,FALSE))*VLOOKUP($A67,Majors!$A$3:$S$23,MATCH(H$28,Majors!$A$2:$S$2,0),FALSE)</f>
        <v>10163.468683569459</v>
      </c>
      <c r="I67" s="252">
        <f>+GPpcntMjr*(VLOOKUP($A67,FY15Rev!$A$4:$I$24,9,FALSE))*VLOOKUP($A67,Majors!$A$3:$S$23,MATCH(I$28,Majors!$A$2:$S$2,0),FALSE)</f>
        <v>15245.203025354191</v>
      </c>
      <c r="J67" s="252">
        <f>+GPpcntMjr*(VLOOKUP($A67,FY15Rev!$A$4:$I$24,9,FALSE))*VLOOKUP($A67,Majors!$A$3:$S$23,MATCH(J$28,Majors!$A$2:$S$2,0),FALSE)</f>
        <v>8115529.7438302133</v>
      </c>
      <c r="K67" s="252">
        <f>+GPpcntMjr*(VLOOKUP($A67,FY15Rev!$A$4:$I$24,9,FALSE))*VLOOKUP($A67,Majors!$A$3:$S$23,MATCH(K$28,Majors!$A$2:$S$2,0),FALSE)</f>
        <v>30490.406050708381</v>
      </c>
      <c r="L67" s="252">
        <f>+GPpcntMjr*(VLOOKUP($A67,FY15Rev!$A$4:$I$24,9,FALSE))*VLOOKUP($A67,Majors!$A$3:$S$23,MATCH(L$28,Majors!$A$2:$S$2,0),FALSE)</f>
        <v>0</v>
      </c>
      <c r="M67" s="252">
        <f>+GPpcntMjr*(VLOOKUP($A67,FY15Rev!$A$4:$I$24,9,FALSE))*VLOOKUP($A67,Majors!$A$3:$S$23,MATCH(M$28,Majors!$A$2:$S$2,0),FALSE)</f>
        <v>0</v>
      </c>
      <c r="N67" s="252">
        <f>+GPpcntMjr*(VLOOKUP($A67,FY15Rev!$A$4:$I$24,9,FALSE))*VLOOKUP($A67,Majors!$A$3:$S$23,MATCH(N$28,Majors!$A$2:$S$2,0),FALSE)</f>
        <v>0</v>
      </c>
      <c r="O67" s="252">
        <f>+GPpcntMjr*(VLOOKUP($A67,FY15Rev!$A$4:$I$24,9,FALSE))*VLOOKUP($A67,Majors!$A$3:$S$23,MATCH(O$28,Majors!$A$2:$S$2,0),FALSE)</f>
        <v>0</v>
      </c>
      <c r="P67" s="252">
        <f>+GPpcntMjr*(VLOOKUP($A67,FY15Rev!$A$4:$I$24,9,FALSE))*VLOOKUP($A67,Majors!$A$3:$S$23,MATCH(P$28,Majors!$A$2:$S$2,0),FALSE)</f>
        <v>0</v>
      </c>
      <c r="Q67" s="252">
        <f>+GPpcntMjr*(VLOOKUP($A67,FY15Rev!$A$4:$I$24,9,FALSE))*VLOOKUP($A67,Majors!$A$3:$S$23,MATCH(Q$28,Majors!$A$2:$S$2,0),FALSE)</f>
        <v>0</v>
      </c>
      <c r="R67" s="252">
        <f>+GPpcntMjr*(VLOOKUP($A67,FY15Rev!$A$4:$I$24,9,FALSE))*VLOOKUP($A67,Majors!$A$3:$S$23,MATCH(R$28,Majors!$A$2:$S$2,0),FALSE)</f>
        <v>0</v>
      </c>
      <c r="S67" s="252">
        <f>+GPpcntMjr*(VLOOKUP($A67,FY15Rev!$A$4:$I$24,9,FALSE))*VLOOKUP($A67,Majors!$A$3:$S$23,MATCH(S$28,Majors!$A$2:$S$2,0),FALSE)</f>
        <v>0</v>
      </c>
      <c r="T67" s="290">
        <f t="shared" si="6"/>
        <v>8273063.5084255394</v>
      </c>
    </row>
    <row r="68" spans="1:20" s="45" customFormat="1" ht="20.100000000000001" customHeight="1" x14ac:dyDescent="0.25">
      <c r="A68" s="233" t="s">
        <v>74</v>
      </c>
      <c r="B68" s="234" t="s">
        <v>75</v>
      </c>
      <c r="C68" s="221">
        <f>+GPpcntMjr*(VLOOKUP($A68,FY15Rev!$A$4:$I$24,9,FALSE))*VLOOKUP($A68,Majors!$A$3:$S$23,MATCH(C$28,Majors!$A$2:$S$2,0),FALSE)</f>
        <v>0</v>
      </c>
      <c r="D68" s="221">
        <f>+GPpcntMjr*(VLOOKUP($A68,FY15Rev!$A$4:$I$24,9,FALSE))*VLOOKUP($A68,Majors!$A$3:$S$23,MATCH(D$28,Majors!$A$2:$S$2,0),FALSE)</f>
        <v>0</v>
      </c>
      <c r="E68" s="221">
        <f>+GPpcntMjr*(VLOOKUP($A68,FY15Rev!$A$4:$I$24,9,FALSE))*VLOOKUP($A68,Majors!$A$3:$S$23,MATCH(E$28,Majors!$A$2:$S$2,0),FALSE)</f>
        <v>0</v>
      </c>
      <c r="F68" s="221">
        <f>+GPpcntMjr*(VLOOKUP($A68,FY15Rev!$A$4:$I$24,9,FALSE))*VLOOKUP($A68,Majors!$A$3:$S$23,MATCH(F$28,Majors!$A$2:$S$2,0),FALSE)</f>
        <v>0</v>
      </c>
      <c r="G68" s="221">
        <f>+GPpcntMjr*(VLOOKUP($A68,FY15Rev!$A$4:$I$24,9,FALSE))*VLOOKUP($A68,Majors!$A$3:$S$23,MATCH(G$28,Majors!$A$2:$S$2,0),FALSE)</f>
        <v>0</v>
      </c>
      <c r="H68" s="221">
        <f>+GPpcntMjr*(VLOOKUP($A68,FY15Rev!$A$4:$I$24,9,FALSE))*VLOOKUP($A68,Majors!$A$3:$S$23,MATCH(H$28,Majors!$A$2:$S$2,0),FALSE)</f>
        <v>0</v>
      </c>
      <c r="I68" s="221">
        <f>+GPpcntMjr*(VLOOKUP($A68,FY15Rev!$A$4:$I$24,9,FALSE))*VLOOKUP($A68,Majors!$A$3:$S$23,MATCH(I$28,Majors!$A$2:$S$2,0),FALSE)</f>
        <v>0</v>
      </c>
      <c r="J68" s="221">
        <f>+GPpcntMjr*(VLOOKUP($A68,FY15Rev!$A$4:$I$24,9,FALSE))*VLOOKUP($A68,Majors!$A$3:$S$23,MATCH(J$28,Majors!$A$2:$S$2,0),FALSE)</f>
        <v>949087.89118450065</v>
      </c>
      <c r="K68" s="221">
        <f>+GPpcntMjr*(VLOOKUP($A68,FY15Rev!$A$4:$I$24,9,FALSE))*VLOOKUP($A68,Majors!$A$3:$S$23,MATCH(K$28,Majors!$A$2:$S$2,0),FALSE)</f>
        <v>0</v>
      </c>
      <c r="L68" s="221">
        <f>+GPpcntMjr*(VLOOKUP($A68,FY15Rev!$A$4:$I$24,9,FALSE))*VLOOKUP($A68,Majors!$A$3:$S$23,MATCH(L$28,Majors!$A$2:$S$2,0),FALSE)</f>
        <v>0</v>
      </c>
      <c r="M68" s="221">
        <f>+GPpcntMjr*(VLOOKUP($A68,FY15Rev!$A$4:$I$24,9,FALSE))*VLOOKUP($A68,Majors!$A$3:$S$23,MATCH(M$28,Majors!$A$2:$S$2,0),FALSE)</f>
        <v>0</v>
      </c>
      <c r="N68" s="221">
        <f>+GPpcntMjr*(VLOOKUP($A68,FY15Rev!$A$4:$I$24,9,FALSE))*VLOOKUP($A68,Majors!$A$3:$S$23,MATCH(N$28,Majors!$A$2:$S$2,0),FALSE)</f>
        <v>0</v>
      </c>
      <c r="O68" s="221">
        <f>+GPpcntMjr*(VLOOKUP($A68,FY15Rev!$A$4:$I$24,9,FALSE))*VLOOKUP($A68,Majors!$A$3:$S$23,MATCH(O$28,Majors!$A$2:$S$2,0),FALSE)</f>
        <v>0</v>
      </c>
      <c r="P68" s="221">
        <f>+GPpcntMjr*(VLOOKUP($A68,FY15Rev!$A$4:$I$24,9,FALSE))*VLOOKUP($A68,Majors!$A$3:$S$23,MATCH(P$28,Majors!$A$2:$S$2,0),FALSE)</f>
        <v>0</v>
      </c>
      <c r="Q68" s="221">
        <f>+GPpcntMjr*(VLOOKUP($A68,FY15Rev!$A$4:$I$24,9,FALSE))*VLOOKUP($A68,Majors!$A$3:$S$23,MATCH(Q$28,Majors!$A$2:$S$2,0),FALSE)</f>
        <v>0</v>
      </c>
      <c r="R68" s="221">
        <f>+GPpcntMjr*(VLOOKUP($A68,FY15Rev!$A$4:$I$24,9,FALSE))*VLOOKUP($A68,Majors!$A$3:$S$23,MATCH(R$28,Majors!$A$2:$S$2,0),FALSE)</f>
        <v>0</v>
      </c>
      <c r="S68" s="221">
        <f>+GPpcntMjr*(VLOOKUP($A68,FY15Rev!$A$4:$I$24,9,FALSE))*VLOOKUP($A68,Majors!$A$3:$S$23,MATCH(S$28,Majors!$A$2:$S$2,0),FALSE)</f>
        <v>0</v>
      </c>
      <c r="T68" s="235">
        <f t="shared" si="6"/>
        <v>949087.89118450065</v>
      </c>
    </row>
    <row r="69" spans="1:20" ht="20.100000000000001" customHeight="1" x14ac:dyDescent="0.25">
      <c r="A69" s="233" t="s">
        <v>79</v>
      </c>
      <c r="B69" s="251" t="s">
        <v>240</v>
      </c>
      <c r="C69" s="252">
        <f>+GPpcntMjr*(VLOOKUP($A69,FY15Rev!$A$4:$I$24,9,FALSE))*VLOOKUP($A69,Majors!$A$3:$S$23,MATCH(C$28,Majors!$A$2:$S$2,0),FALSE)</f>
        <v>0</v>
      </c>
      <c r="D69" s="252">
        <f>+GPpcntMjr*(VLOOKUP($A69,FY15Rev!$A$4:$I$24,9,FALSE))*VLOOKUP($A69,Majors!$A$3:$S$23,MATCH(D$28,Majors!$A$2:$S$2,0),FALSE)</f>
        <v>0</v>
      </c>
      <c r="E69" s="252">
        <f>+GPpcntMjr*(VLOOKUP($A69,FY15Rev!$A$4:$I$24,9,FALSE))*VLOOKUP($A69,Majors!$A$3:$S$23,MATCH(E$28,Majors!$A$2:$S$2,0),FALSE)</f>
        <v>0</v>
      </c>
      <c r="F69" s="252">
        <f>+GPpcntMjr*(VLOOKUP($A69,FY15Rev!$A$4:$I$24,9,FALSE))*VLOOKUP($A69,Majors!$A$3:$S$23,MATCH(F$28,Majors!$A$2:$S$2,0),FALSE)</f>
        <v>0</v>
      </c>
      <c r="G69" s="252">
        <f>+GPpcntMjr*(VLOOKUP($A69,FY15Rev!$A$4:$I$24,9,FALSE))*VLOOKUP($A69,Majors!$A$3:$S$23,MATCH(G$28,Majors!$A$2:$S$2,0),FALSE)</f>
        <v>0</v>
      </c>
      <c r="H69" s="252">
        <f>+GPpcntMjr*(VLOOKUP($A69,FY15Rev!$A$4:$I$24,9,FALSE))*VLOOKUP($A69,Majors!$A$3:$S$23,MATCH(H$28,Majors!$A$2:$S$2,0),FALSE)</f>
        <v>0</v>
      </c>
      <c r="I69" s="252">
        <f>+GPpcntMjr*(VLOOKUP($A69,FY15Rev!$A$4:$I$24,9,FALSE))*VLOOKUP($A69,Majors!$A$3:$S$23,MATCH(I$28,Majors!$A$2:$S$2,0),FALSE)</f>
        <v>0</v>
      </c>
      <c r="J69" s="252">
        <f>+GPpcntMjr*(VLOOKUP($A69,FY15Rev!$A$4:$I$24,9,FALSE))*VLOOKUP($A69,Majors!$A$3:$S$23,MATCH(J$28,Majors!$A$2:$S$2,0),FALSE)</f>
        <v>0</v>
      </c>
      <c r="K69" s="252">
        <f>+GPpcntMjr*(VLOOKUP($A69,FY15Rev!$A$4:$I$24,9,FALSE))*VLOOKUP($A69,Majors!$A$3:$S$23,MATCH(K$28,Majors!$A$2:$S$2,0),FALSE)</f>
        <v>0</v>
      </c>
      <c r="L69" s="252">
        <f>+GPpcntMjr*(VLOOKUP($A69,FY15Rev!$A$4:$I$24,9,FALSE))*VLOOKUP($A69,Majors!$A$3:$S$23,MATCH(L$28,Majors!$A$2:$S$2,0),FALSE)</f>
        <v>0</v>
      </c>
      <c r="M69" s="252">
        <f>+GPpcntMjr*(VLOOKUP($A69,FY15Rev!$A$4:$I$24,9,FALSE))*VLOOKUP($A69,Majors!$A$3:$S$23,MATCH(M$28,Majors!$A$2:$S$2,0),FALSE)</f>
        <v>0</v>
      </c>
      <c r="N69" s="252">
        <f>+GPpcntMjr*(VLOOKUP($A69,FY15Rev!$A$4:$I$24,9,FALSE))*VLOOKUP($A69,Majors!$A$3:$S$23,MATCH(N$28,Majors!$A$2:$S$2,0),FALSE)</f>
        <v>0</v>
      </c>
      <c r="O69" s="252">
        <f>+GPpcntMjr*(VLOOKUP($A69,FY15Rev!$A$4:$I$24,9,FALSE))*VLOOKUP($A69,Majors!$A$3:$S$23,MATCH(O$28,Majors!$A$2:$S$2,0),FALSE)</f>
        <v>877735.47314381786</v>
      </c>
      <c r="P69" s="252">
        <f>+GPpcntMjr*(VLOOKUP($A69,FY15Rev!$A$4:$I$24,9,FALSE))*VLOOKUP($A69,Majors!$A$3:$S$23,MATCH(P$28,Majors!$A$2:$S$2,0),FALSE)</f>
        <v>0</v>
      </c>
      <c r="Q69" s="252">
        <f>+GPpcntMjr*(VLOOKUP($A69,FY15Rev!$A$4:$I$24,9,FALSE))*VLOOKUP($A69,Majors!$A$3:$S$23,MATCH(Q$28,Majors!$A$2:$S$2,0),FALSE)</f>
        <v>8052.6190196680518</v>
      </c>
      <c r="R69" s="252">
        <f>+GPpcntMjr*(VLOOKUP($A69,FY15Rev!$A$4:$I$24,9,FALSE))*VLOOKUP($A69,Majors!$A$3:$S$23,MATCH(R$28,Majors!$A$2:$S$2,0),FALSE)</f>
        <v>0</v>
      </c>
      <c r="S69" s="252">
        <f>+GPpcntMjr*(VLOOKUP($A69,FY15Rev!$A$4:$I$24,9,FALSE))*VLOOKUP($A69,Majors!$A$3:$S$23,MATCH(S$28,Majors!$A$2:$S$2,0),FALSE)</f>
        <v>0</v>
      </c>
      <c r="T69" s="290">
        <f t="shared" si="6"/>
        <v>885788.09216348594</v>
      </c>
    </row>
    <row r="70" spans="1:20" s="45" customFormat="1" ht="20.100000000000001" customHeight="1" x14ac:dyDescent="0.25">
      <c r="A70" s="233" t="s">
        <v>84</v>
      </c>
      <c r="B70" s="234" t="s">
        <v>85</v>
      </c>
      <c r="C70" s="221">
        <f>+GPpcntMjr*(VLOOKUP($A70,FY15Rev!$A$4:$I$24,9,FALSE))*VLOOKUP($A70,Majors!$A$3:$S$23,MATCH(C$28,Majors!$A$2:$S$2,0),FALSE)</f>
        <v>0</v>
      </c>
      <c r="D70" s="221">
        <f>+GPpcntMjr*(VLOOKUP($A70,FY15Rev!$A$4:$I$24,9,FALSE))*VLOOKUP($A70,Majors!$A$3:$S$23,MATCH(D$28,Majors!$A$2:$S$2,0),FALSE)</f>
        <v>0</v>
      </c>
      <c r="E70" s="221">
        <f>+GPpcntMjr*(VLOOKUP($A70,FY15Rev!$A$4:$I$24,9,FALSE))*VLOOKUP($A70,Majors!$A$3:$S$23,MATCH(E$28,Majors!$A$2:$S$2,0),FALSE)</f>
        <v>0</v>
      </c>
      <c r="F70" s="221">
        <f>+GPpcntMjr*(VLOOKUP($A70,FY15Rev!$A$4:$I$24,9,FALSE))*VLOOKUP($A70,Majors!$A$3:$S$23,MATCH(F$28,Majors!$A$2:$S$2,0),FALSE)</f>
        <v>0</v>
      </c>
      <c r="G70" s="221">
        <f>+GPpcntMjr*(VLOOKUP($A70,FY15Rev!$A$4:$I$24,9,FALSE))*VLOOKUP($A70,Majors!$A$3:$S$23,MATCH(G$28,Majors!$A$2:$S$2,0),FALSE)</f>
        <v>0</v>
      </c>
      <c r="H70" s="221">
        <f>+GPpcntMjr*(VLOOKUP($A70,FY15Rev!$A$4:$I$24,9,FALSE))*VLOOKUP($A70,Majors!$A$3:$S$23,MATCH(H$28,Majors!$A$2:$S$2,0),FALSE)</f>
        <v>0</v>
      </c>
      <c r="I70" s="221">
        <f>+GPpcntMjr*(VLOOKUP($A70,FY15Rev!$A$4:$I$24,9,FALSE))*VLOOKUP($A70,Majors!$A$3:$S$23,MATCH(I$28,Majors!$A$2:$S$2,0),FALSE)</f>
        <v>0</v>
      </c>
      <c r="J70" s="221">
        <f>+GPpcntMjr*(VLOOKUP($A70,FY15Rev!$A$4:$I$24,9,FALSE))*VLOOKUP($A70,Majors!$A$3:$S$23,MATCH(J$28,Majors!$A$2:$S$2,0),FALSE)</f>
        <v>0</v>
      </c>
      <c r="K70" s="221">
        <f>+GPpcntMjr*(VLOOKUP($A70,FY15Rev!$A$4:$I$24,9,FALSE))*VLOOKUP($A70,Majors!$A$3:$S$23,MATCH(K$28,Majors!$A$2:$S$2,0),FALSE)</f>
        <v>0</v>
      </c>
      <c r="L70" s="221">
        <f>+GPpcntMjr*(VLOOKUP($A70,FY15Rev!$A$4:$I$24,9,FALSE))*VLOOKUP($A70,Majors!$A$3:$S$23,MATCH(L$28,Majors!$A$2:$S$2,0),FALSE)</f>
        <v>0</v>
      </c>
      <c r="M70" s="221">
        <f>+GPpcntMjr*(VLOOKUP($A70,FY15Rev!$A$4:$I$24,9,FALSE))*VLOOKUP($A70,Majors!$A$3:$S$23,MATCH(M$28,Majors!$A$2:$S$2,0),FALSE)</f>
        <v>0</v>
      </c>
      <c r="N70" s="221">
        <f>+GPpcntMjr*(VLOOKUP($A70,FY15Rev!$A$4:$I$24,9,FALSE))*VLOOKUP($A70,Majors!$A$3:$S$23,MATCH(N$28,Majors!$A$2:$S$2,0),FALSE)</f>
        <v>0</v>
      </c>
      <c r="O70" s="221">
        <f>+GPpcntMjr*(VLOOKUP($A70,FY15Rev!$A$4:$I$24,9,FALSE))*VLOOKUP($A70,Majors!$A$3:$S$23,MATCH(O$28,Majors!$A$2:$S$2,0),FALSE)</f>
        <v>0</v>
      </c>
      <c r="P70" s="221">
        <f>+GPpcntMjr*(VLOOKUP($A70,FY15Rev!$A$4:$I$24,9,FALSE))*VLOOKUP($A70,Majors!$A$3:$S$23,MATCH(P$28,Majors!$A$2:$S$2,0),FALSE)</f>
        <v>5408972.0272991285</v>
      </c>
      <c r="Q70" s="221">
        <f>+GPpcntMjr*(VLOOKUP($A70,FY15Rev!$A$4:$I$24,9,FALSE))*VLOOKUP($A70,Majors!$A$3:$S$23,MATCH(Q$28,Majors!$A$2:$S$2,0),FALSE)</f>
        <v>0</v>
      </c>
      <c r="R70" s="221">
        <f>+GPpcntMjr*(VLOOKUP($A70,FY15Rev!$A$4:$I$24,9,FALSE))*VLOOKUP($A70,Majors!$A$3:$S$23,MATCH(R$28,Majors!$A$2:$S$2,0),FALSE)</f>
        <v>0</v>
      </c>
      <c r="S70" s="221">
        <f>+GPpcntMjr*(VLOOKUP($A70,FY15Rev!$A$4:$I$24,9,FALSE))*VLOOKUP($A70,Majors!$A$3:$S$23,MATCH(S$28,Majors!$A$2:$S$2,0),FALSE)</f>
        <v>0</v>
      </c>
      <c r="T70" s="235">
        <f t="shared" si="6"/>
        <v>5408972.0272991285</v>
      </c>
    </row>
    <row r="71" spans="1:20" ht="20.100000000000001" customHeight="1" x14ac:dyDescent="0.25">
      <c r="A71" s="233" t="s">
        <v>87</v>
      </c>
      <c r="B71" s="251" t="s">
        <v>88</v>
      </c>
      <c r="C71" s="252">
        <f>+GPpcntMjr*(VLOOKUP($A71,FY15Rev!$A$4:$I$24,9,FALSE))*VLOOKUP($A71,Majors!$A$3:$S$23,MATCH(C$28,Majors!$A$2:$S$2,0),FALSE)</f>
        <v>0</v>
      </c>
      <c r="D71" s="252">
        <f>+GPpcntMjr*(VLOOKUP($A71,FY15Rev!$A$4:$I$24,9,FALSE))*VLOOKUP($A71,Majors!$A$3:$S$23,MATCH(D$28,Majors!$A$2:$S$2,0),FALSE)</f>
        <v>0</v>
      </c>
      <c r="E71" s="252">
        <f>+GPpcntMjr*(VLOOKUP($A71,FY15Rev!$A$4:$I$24,9,FALSE))*VLOOKUP($A71,Majors!$A$3:$S$23,MATCH(E$28,Majors!$A$2:$S$2,0),FALSE)</f>
        <v>0</v>
      </c>
      <c r="F71" s="252">
        <f>+GPpcntMjr*(VLOOKUP($A71,FY15Rev!$A$4:$I$24,9,FALSE))*VLOOKUP($A71,Majors!$A$3:$S$23,MATCH(F$28,Majors!$A$2:$S$2,0),FALSE)</f>
        <v>0</v>
      </c>
      <c r="G71" s="252">
        <f>+GPpcntMjr*(VLOOKUP($A71,FY15Rev!$A$4:$I$24,9,FALSE))*VLOOKUP($A71,Majors!$A$3:$S$23,MATCH(G$28,Majors!$A$2:$S$2,0),FALSE)</f>
        <v>27193.841262460686</v>
      </c>
      <c r="H71" s="252">
        <f>+GPpcntMjr*(VLOOKUP($A71,FY15Rev!$A$4:$I$24,9,FALSE))*VLOOKUP($A71,Majors!$A$3:$S$23,MATCH(H$28,Majors!$A$2:$S$2,0),FALSE)</f>
        <v>0</v>
      </c>
      <c r="I71" s="252">
        <f>+GPpcntMjr*(VLOOKUP($A71,FY15Rev!$A$4:$I$24,9,FALSE))*VLOOKUP($A71,Majors!$A$3:$S$23,MATCH(I$28,Majors!$A$2:$S$2,0),FALSE)</f>
        <v>0</v>
      </c>
      <c r="J71" s="252">
        <f>+GPpcntMjr*(VLOOKUP($A71,FY15Rev!$A$4:$I$24,9,FALSE))*VLOOKUP($A71,Majors!$A$3:$S$23,MATCH(J$28,Majors!$A$2:$S$2,0),FALSE)</f>
        <v>0</v>
      </c>
      <c r="K71" s="252">
        <f>+GPpcntMjr*(VLOOKUP($A71,FY15Rev!$A$4:$I$24,9,FALSE))*VLOOKUP($A71,Majors!$A$3:$S$23,MATCH(K$28,Majors!$A$2:$S$2,0),FALSE)</f>
        <v>0</v>
      </c>
      <c r="L71" s="252">
        <f>+GPpcntMjr*(VLOOKUP($A71,FY15Rev!$A$4:$I$24,9,FALSE))*VLOOKUP($A71,Majors!$A$3:$S$23,MATCH(L$28,Majors!$A$2:$S$2,0),FALSE)</f>
        <v>0</v>
      </c>
      <c r="M71" s="252">
        <f>+GPpcntMjr*(VLOOKUP($A71,FY15Rev!$A$4:$I$24,9,FALSE))*VLOOKUP($A71,Majors!$A$3:$S$23,MATCH(M$28,Majors!$A$2:$S$2,0),FALSE)</f>
        <v>0</v>
      </c>
      <c r="N71" s="252">
        <f>+GPpcntMjr*(VLOOKUP($A71,FY15Rev!$A$4:$I$24,9,FALSE))*VLOOKUP($A71,Majors!$A$3:$S$23,MATCH(N$28,Majors!$A$2:$S$2,0),FALSE)</f>
        <v>10401644.282891212</v>
      </c>
      <c r="O71" s="252">
        <f>+GPpcntMjr*(VLOOKUP($A71,FY15Rev!$A$4:$I$24,9,FALSE))*VLOOKUP($A71,Majors!$A$3:$S$23,MATCH(O$28,Majors!$A$2:$S$2,0),FALSE)</f>
        <v>0</v>
      </c>
      <c r="P71" s="252">
        <f>+GPpcntMjr*(VLOOKUP($A71,FY15Rev!$A$4:$I$24,9,FALSE))*VLOOKUP($A71,Majors!$A$3:$S$23,MATCH(P$28,Majors!$A$2:$S$2,0),FALSE)</f>
        <v>0</v>
      </c>
      <c r="Q71" s="252">
        <f>+GPpcntMjr*(VLOOKUP($A71,FY15Rev!$A$4:$I$24,9,FALSE))*VLOOKUP($A71,Majors!$A$3:$S$23,MATCH(Q$28,Majors!$A$2:$S$2,0),FALSE)</f>
        <v>131436.89943522666</v>
      </c>
      <c r="R71" s="252">
        <f>+GPpcntMjr*(VLOOKUP($A71,FY15Rev!$A$4:$I$24,9,FALSE))*VLOOKUP($A71,Majors!$A$3:$S$23,MATCH(R$28,Majors!$A$2:$S$2,0),FALSE)</f>
        <v>0</v>
      </c>
      <c r="S71" s="252">
        <f>+GPpcntMjr*(VLOOKUP($A71,FY15Rev!$A$4:$I$24,9,FALSE))*VLOOKUP($A71,Majors!$A$3:$S$23,MATCH(S$28,Majors!$A$2:$S$2,0),FALSE)</f>
        <v>81581.523787382059</v>
      </c>
      <c r="T71" s="290">
        <f t="shared" si="6"/>
        <v>10641856.547376283</v>
      </c>
    </row>
    <row r="72" spans="1:20" s="45" customFormat="1" ht="20.100000000000001" customHeight="1" x14ac:dyDescent="0.25">
      <c r="A72" s="233" t="s">
        <v>90</v>
      </c>
      <c r="B72" s="234" t="s">
        <v>91</v>
      </c>
      <c r="C72" s="221">
        <f>+GPpcntMjr*(VLOOKUP($A72,FY15Rev!$A$4:$I$24,9,FALSE))*VLOOKUP($A72,Majors!$A$3:$S$23,MATCH(C$28,Majors!$A$2:$S$2,0),FALSE)</f>
        <v>0</v>
      </c>
      <c r="D72" s="221">
        <f>+GPpcntMjr*(VLOOKUP($A72,FY15Rev!$A$4:$I$24,9,FALSE))*VLOOKUP($A72,Majors!$A$3:$S$23,MATCH(D$28,Majors!$A$2:$S$2,0),FALSE)</f>
        <v>0</v>
      </c>
      <c r="E72" s="221">
        <f>+GPpcntMjr*(VLOOKUP($A72,FY15Rev!$A$4:$I$24,9,FALSE))*VLOOKUP($A72,Majors!$A$3:$S$23,MATCH(E$28,Majors!$A$2:$S$2,0),FALSE)</f>
        <v>0</v>
      </c>
      <c r="F72" s="221">
        <f>+GPpcntMjr*(VLOOKUP($A72,FY15Rev!$A$4:$I$24,9,FALSE))*VLOOKUP($A72,Majors!$A$3:$S$23,MATCH(F$28,Majors!$A$2:$S$2,0),FALSE)</f>
        <v>0</v>
      </c>
      <c r="G72" s="221">
        <f>+GPpcntMjr*(VLOOKUP($A72,FY15Rev!$A$4:$I$24,9,FALSE))*VLOOKUP($A72,Majors!$A$3:$S$23,MATCH(G$28,Majors!$A$2:$S$2,0),FALSE)</f>
        <v>0</v>
      </c>
      <c r="H72" s="221">
        <f>+GPpcntMjr*(VLOOKUP($A72,FY15Rev!$A$4:$I$24,9,FALSE))*VLOOKUP($A72,Majors!$A$3:$S$23,MATCH(H$28,Majors!$A$2:$S$2,0),FALSE)</f>
        <v>0</v>
      </c>
      <c r="I72" s="221">
        <f>+GPpcntMjr*(VLOOKUP($A72,FY15Rev!$A$4:$I$24,9,FALSE))*VLOOKUP($A72,Majors!$A$3:$S$23,MATCH(I$28,Majors!$A$2:$S$2,0),FALSE)</f>
        <v>0</v>
      </c>
      <c r="J72" s="221">
        <f>+GPpcntMjr*(VLOOKUP($A72,FY15Rev!$A$4:$I$24,9,FALSE))*VLOOKUP($A72,Majors!$A$3:$S$23,MATCH(J$28,Majors!$A$2:$S$2,0),FALSE)</f>
        <v>0</v>
      </c>
      <c r="K72" s="221">
        <f>+GPpcntMjr*(VLOOKUP($A72,FY15Rev!$A$4:$I$24,9,FALSE))*VLOOKUP($A72,Majors!$A$3:$S$23,MATCH(K$28,Majors!$A$2:$S$2,0),FALSE)</f>
        <v>0</v>
      </c>
      <c r="L72" s="221">
        <f>+GPpcntMjr*(VLOOKUP($A72,FY15Rev!$A$4:$I$24,9,FALSE))*VLOOKUP($A72,Majors!$A$3:$S$23,MATCH(L$28,Majors!$A$2:$S$2,0),FALSE)</f>
        <v>0</v>
      </c>
      <c r="M72" s="221">
        <f>+GPpcntMjr*(VLOOKUP($A72,FY15Rev!$A$4:$I$24,9,FALSE))*VLOOKUP($A72,Majors!$A$3:$S$23,MATCH(M$28,Majors!$A$2:$S$2,0),FALSE)</f>
        <v>4476678.7493744064</v>
      </c>
      <c r="N72" s="221">
        <f>+GPpcntMjr*(VLOOKUP($A72,FY15Rev!$A$4:$I$24,9,FALSE))*VLOOKUP($A72,Majors!$A$3:$S$23,MATCH(N$28,Majors!$A$2:$S$2,0),FALSE)</f>
        <v>0</v>
      </c>
      <c r="O72" s="221">
        <f>+GPpcntMjr*(VLOOKUP($A72,FY15Rev!$A$4:$I$24,9,FALSE))*VLOOKUP($A72,Majors!$A$3:$S$23,MATCH(O$28,Majors!$A$2:$S$2,0),FALSE)</f>
        <v>0</v>
      </c>
      <c r="P72" s="221">
        <f>+GPpcntMjr*(VLOOKUP($A72,FY15Rev!$A$4:$I$24,9,FALSE))*VLOOKUP($A72,Majors!$A$3:$S$23,MATCH(P$28,Majors!$A$2:$S$2,0),FALSE)</f>
        <v>0</v>
      </c>
      <c r="Q72" s="221">
        <f>+GPpcntMjr*(VLOOKUP($A72,FY15Rev!$A$4:$I$24,9,FALSE))*VLOOKUP($A72,Majors!$A$3:$S$23,MATCH(Q$28,Majors!$A$2:$S$2,0),FALSE)</f>
        <v>0</v>
      </c>
      <c r="R72" s="221">
        <f>+GPpcntMjr*(VLOOKUP($A72,FY15Rev!$A$4:$I$24,9,FALSE))*VLOOKUP($A72,Majors!$A$3:$S$23,MATCH(R$28,Majors!$A$2:$S$2,0),FALSE)</f>
        <v>0</v>
      </c>
      <c r="S72" s="221">
        <f>+GPpcntMjr*(VLOOKUP($A72,FY15Rev!$A$4:$I$24,9,FALSE))*VLOOKUP($A72,Majors!$A$3:$S$23,MATCH(S$28,Majors!$A$2:$S$2,0),FALSE)</f>
        <v>0</v>
      </c>
      <c r="T72" s="235">
        <f t="shared" si="6"/>
        <v>4476678.7493744064</v>
      </c>
    </row>
    <row r="73" spans="1:20" ht="20.100000000000001" customHeight="1" x14ac:dyDescent="0.25">
      <c r="A73" s="253" t="s">
        <v>98</v>
      </c>
      <c r="B73" s="254" t="s">
        <v>222</v>
      </c>
      <c r="C73" s="252">
        <f>+GPpcntMjr*(VLOOKUP($A73,FY15Rev!$A$4:$I$24,9,FALSE))*VLOOKUP($A73,Majors!$A$3:$S$23,MATCH(C$28,Majors!$A$2:$S$2,0),FALSE)</f>
        <v>0</v>
      </c>
      <c r="D73" s="252">
        <f>+GPpcntMjr*(VLOOKUP($A73,FY15Rev!$A$4:$I$24,9,FALSE))*VLOOKUP($A73,Majors!$A$3:$S$23,MATCH(D$28,Majors!$A$2:$S$2,0),FALSE)</f>
        <v>0</v>
      </c>
      <c r="E73" s="252">
        <f>+GPpcntMjr*(VLOOKUP($A73,FY15Rev!$A$4:$I$24,9,FALSE))*VLOOKUP($A73,Majors!$A$3:$S$23,MATCH(E$28,Majors!$A$2:$S$2,0),FALSE)</f>
        <v>0</v>
      </c>
      <c r="F73" s="252">
        <f>+GPpcntMjr*(VLOOKUP($A73,FY15Rev!$A$4:$I$24,9,FALSE))*VLOOKUP($A73,Majors!$A$3:$S$23,MATCH(F$28,Majors!$A$2:$S$2,0),FALSE)</f>
        <v>0</v>
      </c>
      <c r="G73" s="252">
        <f>+GPpcntMjr*(VLOOKUP($A73,FY15Rev!$A$4:$I$24,9,FALSE))*VLOOKUP($A73,Majors!$A$3:$S$23,MATCH(G$28,Majors!$A$2:$S$2,0),FALSE)</f>
        <v>0</v>
      </c>
      <c r="H73" s="252">
        <f>+GPpcntMjr*(VLOOKUP($A73,FY15Rev!$A$4:$I$24,9,FALSE))*VLOOKUP($A73,Majors!$A$3:$S$23,MATCH(H$28,Majors!$A$2:$S$2,0),FALSE)</f>
        <v>0</v>
      </c>
      <c r="I73" s="252">
        <f>+GPpcntMjr*(VLOOKUP($A73,FY15Rev!$A$4:$I$24,9,FALSE))*VLOOKUP($A73,Majors!$A$3:$S$23,MATCH(I$28,Majors!$A$2:$S$2,0),FALSE)</f>
        <v>0</v>
      </c>
      <c r="J73" s="252">
        <f>+GPpcntMjr*(VLOOKUP($A73,FY15Rev!$A$4:$I$24,9,FALSE))*VLOOKUP($A73,Majors!$A$3:$S$23,MATCH(J$28,Majors!$A$2:$S$2,0),FALSE)</f>
        <v>0</v>
      </c>
      <c r="K73" s="252">
        <f>+GPpcntMjr*(VLOOKUP($A73,FY15Rev!$A$4:$I$24,9,FALSE))*VLOOKUP($A73,Majors!$A$3:$S$23,MATCH(K$28,Majors!$A$2:$S$2,0),FALSE)</f>
        <v>0</v>
      </c>
      <c r="L73" s="252">
        <f>+GPpcntMjr*(VLOOKUP($A73,FY15Rev!$A$4:$I$24,9,FALSE))*VLOOKUP($A73,Majors!$A$3:$S$23,MATCH(L$28,Majors!$A$2:$S$2,0),FALSE)</f>
        <v>0</v>
      </c>
      <c r="M73" s="252">
        <f>+GPpcntMjr*(VLOOKUP($A73,FY15Rev!$A$4:$I$24,9,FALSE))*VLOOKUP($A73,Majors!$A$3:$S$23,MATCH(M$28,Majors!$A$2:$S$2,0),FALSE)</f>
        <v>748018.90381618415</v>
      </c>
      <c r="N73" s="252">
        <f>+GPpcntMjr*(VLOOKUP($A73,FY15Rev!$A$4:$I$24,9,FALSE))*VLOOKUP($A73,Majors!$A$3:$S$23,MATCH(N$28,Majors!$A$2:$S$2,0),FALSE)</f>
        <v>0</v>
      </c>
      <c r="O73" s="252">
        <f>+GPpcntMjr*(VLOOKUP($A73,FY15Rev!$A$4:$I$24,9,FALSE))*VLOOKUP($A73,Majors!$A$3:$S$23,MATCH(O$28,Majors!$A$2:$S$2,0),FALSE)</f>
        <v>0</v>
      </c>
      <c r="P73" s="252">
        <f>+GPpcntMjr*(VLOOKUP($A73,FY15Rev!$A$4:$I$24,9,FALSE))*VLOOKUP($A73,Majors!$A$3:$S$23,MATCH(P$28,Majors!$A$2:$S$2,0),FALSE)</f>
        <v>0</v>
      </c>
      <c r="Q73" s="252">
        <f>+GPpcntMjr*(VLOOKUP($A73,FY15Rev!$A$4:$I$24,9,FALSE))*VLOOKUP($A73,Majors!$A$3:$S$23,MATCH(Q$28,Majors!$A$2:$S$2,0),FALSE)</f>
        <v>0</v>
      </c>
      <c r="R73" s="252">
        <f>+GPpcntMjr*(VLOOKUP($A73,FY15Rev!$A$4:$I$24,9,FALSE))*VLOOKUP($A73,Majors!$A$3:$S$23,MATCH(R$28,Majors!$A$2:$S$2,0),FALSE)</f>
        <v>0</v>
      </c>
      <c r="S73" s="252">
        <f>+GPpcntMjr*(VLOOKUP($A73,FY15Rev!$A$4:$I$24,9,FALSE))*VLOOKUP($A73,Majors!$A$3:$S$23,MATCH(S$28,Majors!$A$2:$S$2,0),FALSE)</f>
        <v>0</v>
      </c>
      <c r="T73" s="290">
        <f t="shared" si="6"/>
        <v>748018.90381618415</v>
      </c>
    </row>
    <row r="74" spans="1:20" ht="20.100000000000001" customHeight="1" x14ac:dyDescent="0.25">
      <c r="B74" s="255" t="s">
        <v>187</v>
      </c>
      <c r="C74" s="256">
        <f t="shared" ref="C74:S74" si="7">SUM(C53:C73)</f>
        <v>5042000.8358446853</v>
      </c>
      <c r="D74" s="256">
        <f t="shared" si="7"/>
        <v>81977851.358515874</v>
      </c>
      <c r="E74" s="256">
        <f t="shared" si="7"/>
        <v>13738955.540188363</v>
      </c>
      <c r="F74" s="256">
        <f t="shared" si="7"/>
        <v>4716702.6993742473</v>
      </c>
      <c r="G74" s="256">
        <f t="shared" si="7"/>
        <v>16918817.700388882</v>
      </c>
      <c r="H74" s="256">
        <f t="shared" si="7"/>
        <v>6495976.4798230827</v>
      </c>
      <c r="I74" s="256">
        <f t="shared" si="7"/>
        <v>1517623.8160414547</v>
      </c>
      <c r="J74" s="256">
        <f t="shared" si="7"/>
        <v>9107844.1643122043</v>
      </c>
      <c r="K74" s="256">
        <f t="shared" si="7"/>
        <v>3328055.2157595758</v>
      </c>
      <c r="L74" s="256">
        <f t="shared" si="7"/>
        <v>2975106.8175822189</v>
      </c>
      <c r="M74" s="256">
        <f t="shared" si="7"/>
        <v>5224697.6531905904</v>
      </c>
      <c r="N74" s="256">
        <f t="shared" si="7"/>
        <v>14945512.759388445</v>
      </c>
      <c r="O74" s="256">
        <f t="shared" si="7"/>
        <v>2880673.1356898379</v>
      </c>
      <c r="P74" s="256">
        <f t="shared" si="7"/>
        <v>5640650.4804674787</v>
      </c>
      <c r="Q74" s="256">
        <f t="shared" si="7"/>
        <v>4190525.7361020632</v>
      </c>
      <c r="R74" s="256">
        <f t="shared" si="7"/>
        <v>137592.46793169077</v>
      </c>
      <c r="S74" s="256">
        <f t="shared" si="7"/>
        <v>1960494.1889129824</v>
      </c>
      <c r="T74" s="256">
        <f t="shared" si="6"/>
        <v>180799081.04951364</v>
      </c>
    </row>
    <row r="75" spans="1:20" ht="20.100000000000001" customHeight="1" x14ac:dyDescent="0.25"/>
  </sheetData>
  <mergeCells count="5">
    <mergeCell ref="B1:F1"/>
    <mergeCell ref="A2:A3"/>
    <mergeCell ref="B4:T4"/>
    <mergeCell ref="B27:T27"/>
    <mergeCell ref="B51:T5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4"/>
  <sheetViews>
    <sheetView topLeftCell="M20" workbookViewId="0">
      <selection activeCell="Q33" sqref="Q33"/>
    </sheetView>
  </sheetViews>
  <sheetFormatPr defaultRowHeight="15" x14ac:dyDescent="0.25"/>
  <cols>
    <col min="1" max="1" width="4.5703125" style="151" customWidth="1"/>
    <col min="2" max="2" width="41.85546875" style="151" customWidth="1"/>
    <col min="3" max="3" width="13.42578125" style="151" customWidth="1"/>
    <col min="4" max="19" width="13.7109375" style="151" customWidth="1"/>
    <col min="20" max="20" width="14.85546875" style="151" customWidth="1"/>
    <col min="21" max="21" width="12.7109375" style="151" customWidth="1"/>
    <col min="22" max="16384" width="9.140625" style="151"/>
  </cols>
  <sheetData>
    <row r="1" spans="1:20" ht="18.75" x14ac:dyDescent="0.25">
      <c r="B1" s="375" t="s">
        <v>309</v>
      </c>
      <c r="C1" s="375"/>
      <c r="D1" s="375"/>
      <c r="E1" s="375"/>
      <c r="F1" s="375"/>
    </row>
    <row r="2" spans="1:20" ht="45" x14ac:dyDescent="0.25">
      <c r="A2" s="376"/>
      <c r="B2" s="272" t="s">
        <v>272</v>
      </c>
      <c r="C2" s="273" t="s">
        <v>277</v>
      </c>
      <c r="D2" s="273" t="s">
        <v>278</v>
      </c>
      <c r="E2" s="273" t="s">
        <v>279</v>
      </c>
      <c r="F2" s="274" t="s">
        <v>280</v>
      </c>
      <c r="G2" s="273" t="s">
        <v>281</v>
      </c>
      <c r="H2" s="273" t="s">
        <v>282</v>
      </c>
      <c r="I2" s="273" t="s">
        <v>283</v>
      </c>
      <c r="J2" s="273" t="s">
        <v>284</v>
      </c>
      <c r="K2" s="273" t="s">
        <v>285</v>
      </c>
      <c r="L2" s="273" t="s">
        <v>286</v>
      </c>
      <c r="M2" s="273" t="s">
        <v>287</v>
      </c>
      <c r="N2" s="273" t="s">
        <v>288</v>
      </c>
      <c r="O2" s="273" t="s">
        <v>289</v>
      </c>
      <c r="P2" s="273" t="s">
        <v>290</v>
      </c>
      <c r="Q2" s="273" t="s">
        <v>291</v>
      </c>
      <c r="R2" s="273" t="s">
        <v>292</v>
      </c>
      <c r="S2" s="273" t="s">
        <v>293</v>
      </c>
      <c r="T2" s="275" t="s">
        <v>294</v>
      </c>
    </row>
    <row r="3" spans="1:20" x14ac:dyDescent="0.25">
      <c r="A3" s="377"/>
      <c r="B3" s="295"/>
      <c r="C3" s="296">
        <v>252</v>
      </c>
      <c r="D3" s="296">
        <v>254</v>
      </c>
      <c r="E3" s="296">
        <v>256</v>
      </c>
      <c r="F3" s="297">
        <v>258</v>
      </c>
      <c r="G3" s="296">
        <v>260</v>
      </c>
      <c r="H3" s="296">
        <v>263</v>
      </c>
      <c r="I3" s="296">
        <v>267</v>
      </c>
      <c r="J3" s="296">
        <v>268</v>
      </c>
      <c r="K3" s="296">
        <v>270</v>
      </c>
      <c r="L3" s="296">
        <v>272</v>
      </c>
      <c r="M3" s="296">
        <v>302</v>
      </c>
      <c r="N3" s="296">
        <v>304</v>
      </c>
      <c r="O3" s="296">
        <v>306</v>
      </c>
      <c r="P3" s="296">
        <v>308</v>
      </c>
      <c r="Q3" s="296">
        <v>310</v>
      </c>
      <c r="R3" s="296">
        <v>282</v>
      </c>
      <c r="S3" s="296">
        <v>266</v>
      </c>
      <c r="T3" s="298"/>
    </row>
    <row r="4" spans="1:20" ht="15.75" x14ac:dyDescent="0.25">
      <c r="A4" s="218"/>
      <c r="B4" s="378" t="s">
        <v>295</v>
      </c>
      <c r="C4" s="378"/>
      <c r="D4" s="378"/>
      <c r="E4" s="378"/>
      <c r="F4" s="378"/>
      <c r="G4" s="378"/>
      <c r="H4" s="378"/>
      <c r="I4" s="378"/>
      <c r="J4" s="378"/>
      <c r="K4" s="378"/>
      <c r="L4" s="378"/>
      <c r="M4" s="378"/>
      <c r="N4" s="378"/>
      <c r="O4" s="378"/>
      <c r="P4" s="378"/>
      <c r="Q4" s="378"/>
      <c r="R4" s="378"/>
      <c r="S4" s="378"/>
      <c r="T4" s="378"/>
    </row>
    <row r="5" spans="1:20" x14ac:dyDescent="0.25">
      <c r="A5" s="294" t="s">
        <v>11</v>
      </c>
      <c r="B5" s="267" t="s">
        <v>12</v>
      </c>
      <c r="C5" s="268">
        <f t="shared" ref="C5:S19" si="0">+C29+C53</f>
        <v>5163637.1188375987</v>
      </c>
      <c r="D5" s="268">
        <f t="shared" si="0"/>
        <v>190672490.73765969</v>
      </c>
      <c r="E5" s="268">
        <f t="shared" si="0"/>
        <v>21638105.865975473</v>
      </c>
      <c r="F5" s="268">
        <f t="shared" si="0"/>
        <v>3364022.1532557923</v>
      </c>
      <c r="G5" s="268">
        <f t="shared" si="0"/>
        <v>26064054.896154754</v>
      </c>
      <c r="H5" s="268">
        <f t="shared" si="0"/>
        <v>13699377.913310049</v>
      </c>
      <c r="I5" s="268">
        <f t="shared" si="0"/>
        <v>3380968.8368949066</v>
      </c>
      <c r="J5" s="268">
        <f t="shared" si="0"/>
        <v>22187.915334856294</v>
      </c>
      <c r="K5" s="268">
        <f t="shared" si="0"/>
        <v>15848.510953468782</v>
      </c>
      <c r="L5" s="268">
        <f t="shared" si="0"/>
        <v>1100471.9768782214</v>
      </c>
      <c r="M5" s="268">
        <f t="shared" si="0"/>
        <v>13111.040879687811</v>
      </c>
      <c r="N5" s="268">
        <f t="shared" si="0"/>
        <v>6451520.039918052</v>
      </c>
      <c r="O5" s="268">
        <f t="shared" si="0"/>
        <v>3088346.6481670141</v>
      </c>
      <c r="P5" s="268">
        <f t="shared" si="0"/>
        <v>60656.573740094158</v>
      </c>
      <c r="Q5" s="268">
        <f t="shared" si="0"/>
        <v>3493077.1573198717</v>
      </c>
      <c r="R5" s="268">
        <f t="shared" si="0"/>
        <v>2364874.8906280058</v>
      </c>
      <c r="S5" s="268">
        <f t="shared" si="0"/>
        <v>942477.52657340141</v>
      </c>
      <c r="T5" s="291">
        <f t="shared" ref="T5:T26" si="1">SUM(C5:S5)</f>
        <v>281535229.80248088</v>
      </c>
    </row>
    <row r="6" spans="1:20" x14ac:dyDescent="0.25">
      <c r="A6" s="219" t="s">
        <v>19</v>
      </c>
      <c r="B6" s="220" t="s">
        <v>20</v>
      </c>
      <c r="C6" s="221">
        <f t="shared" si="0"/>
        <v>94329.560640583251</v>
      </c>
      <c r="D6" s="221">
        <f t="shared" si="0"/>
        <v>9893908.0711859725</v>
      </c>
      <c r="E6" s="221">
        <f t="shared" si="0"/>
        <v>343888.11273358198</v>
      </c>
      <c r="F6" s="221">
        <f t="shared" si="0"/>
        <v>9471.6846130556078</v>
      </c>
      <c r="G6" s="221">
        <f t="shared" si="0"/>
        <v>571462.38980192749</v>
      </c>
      <c r="H6" s="221">
        <f t="shared" si="0"/>
        <v>12639.163558330696</v>
      </c>
      <c r="I6" s="221">
        <f t="shared" si="0"/>
        <v>212584.43810365594</v>
      </c>
      <c r="J6" s="221">
        <f t="shared" si="0"/>
        <v>9417.5712019041803</v>
      </c>
      <c r="K6" s="221">
        <f t="shared" si="0"/>
        <v>85598.393052128798</v>
      </c>
      <c r="L6" s="221">
        <f t="shared" si="0"/>
        <v>1107.0800197077983</v>
      </c>
      <c r="M6" s="221">
        <f t="shared" si="0"/>
        <v>30.752222769661063</v>
      </c>
      <c r="N6" s="221">
        <f t="shared" si="0"/>
        <v>1995392.5079742754</v>
      </c>
      <c r="O6" s="221">
        <f t="shared" si="0"/>
        <v>4648.5129944774162</v>
      </c>
      <c r="P6" s="221">
        <f t="shared" si="0"/>
        <v>278038.8496487455</v>
      </c>
      <c r="Q6" s="221">
        <f t="shared" si="0"/>
        <v>33342.800516700489</v>
      </c>
      <c r="R6" s="221">
        <f t="shared" si="0"/>
        <v>0</v>
      </c>
      <c r="S6" s="221">
        <f t="shared" si="0"/>
        <v>1233889.0165020665</v>
      </c>
      <c r="T6" s="235">
        <f t="shared" si="1"/>
        <v>14779748.904769883</v>
      </c>
    </row>
    <row r="7" spans="1:20" x14ac:dyDescent="0.25">
      <c r="A7" s="269" t="s">
        <v>22</v>
      </c>
      <c r="B7" s="270" t="s">
        <v>23</v>
      </c>
      <c r="C7" s="271">
        <f t="shared" si="0"/>
        <v>152.52735611921878</v>
      </c>
      <c r="D7" s="271">
        <f t="shared" si="0"/>
        <v>11388.709256901671</v>
      </c>
      <c r="E7" s="271">
        <f t="shared" si="0"/>
        <v>0</v>
      </c>
      <c r="F7" s="271">
        <f t="shared" si="0"/>
        <v>1169.3763969140109</v>
      </c>
      <c r="G7" s="271">
        <f t="shared" si="0"/>
        <v>0</v>
      </c>
      <c r="H7" s="271">
        <f t="shared" si="0"/>
        <v>0</v>
      </c>
      <c r="I7" s="271">
        <f t="shared" si="0"/>
        <v>610.10942447687512</v>
      </c>
      <c r="J7" s="271">
        <f t="shared" si="0"/>
        <v>152.52735611921878</v>
      </c>
      <c r="K7" s="271">
        <f t="shared" si="0"/>
        <v>203.36980815895839</v>
      </c>
      <c r="L7" s="271">
        <f t="shared" si="0"/>
        <v>305883.08471460018</v>
      </c>
      <c r="M7" s="271">
        <f t="shared" si="0"/>
        <v>0</v>
      </c>
      <c r="N7" s="271">
        <f t="shared" si="0"/>
        <v>943849.80764821894</v>
      </c>
      <c r="O7" s="271">
        <f t="shared" si="0"/>
        <v>0</v>
      </c>
      <c r="P7" s="271">
        <f t="shared" si="0"/>
        <v>0</v>
      </c>
      <c r="Q7" s="271">
        <f t="shared" si="0"/>
        <v>3864.0263550202094</v>
      </c>
      <c r="R7" s="271">
        <f t="shared" si="0"/>
        <v>0</v>
      </c>
      <c r="S7" s="271">
        <f t="shared" si="0"/>
        <v>101.6849040794792</v>
      </c>
      <c r="T7" s="292">
        <f t="shared" si="1"/>
        <v>1267375.2232206087</v>
      </c>
    </row>
    <row r="8" spans="1:20" x14ac:dyDescent="0.25">
      <c r="A8" s="219" t="s">
        <v>24</v>
      </c>
      <c r="B8" s="220" t="s">
        <v>25</v>
      </c>
      <c r="C8" s="221">
        <f t="shared" si="0"/>
        <v>7494.5167454226175</v>
      </c>
      <c r="D8" s="221">
        <f t="shared" si="0"/>
        <v>153322.03221719063</v>
      </c>
      <c r="E8" s="221">
        <f t="shared" si="0"/>
        <v>24207.138681199023</v>
      </c>
      <c r="F8" s="221">
        <f t="shared" si="0"/>
        <v>11933.557305947885</v>
      </c>
      <c r="G8" s="221">
        <f t="shared" si="0"/>
        <v>7077660.4921283759</v>
      </c>
      <c r="H8" s="221">
        <f t="shared" si="0"/>
        <v>19086.17721610895</v>
      </c>
      <c r="I8" s="221">
        <f t="shared" si="0"/>
        <v>4116.8662917620313</v>
      </c>
      <c r="J8" s="221">
        <f t="shared" si="0"/>
        <v>35010.276897538133</v>
      </c>
      <c r="K8" s="221">
        <f t="shared" si="0"/>
        <v>2931.0250345749082</v>
      </c>
      <c r="L8" s="221">
        <f t="shared" si="0"/>
        <v>5245.4126154125115</v>
      </c>
      <c r="M8" s="221">
        <f t="shared" si="0"/>
        <v>0</v>
      </c>
      <c r="N8" s="221">
        <f t="shared" si="0"/>
        <v>90604.88525388643</v>
      </c>
      <c r="O8" s="221">
        <f t="shared" si="0"/>
        <v>429232.95384507062</v>
      </c>
      <c r="P8" s="221">
        <f t="shared" si="0"/>
        <v>569.20380344981902</v>
      </c>
      <c r="Q8" s="221">
        <f t="shared" si="0"/>
        <v>85284.327904397243</v>
      </c>
      <c r="R8" s="221">
        <f t="shared" si="0"/>
        <v>3964.7040576504191</v>
      </c>
      <c r="S8" s="221">
        <f t="shared" si="0"/>
        <v>82818.026816176862</v>
      </c>
      <c r="T8" s="235">
        <f t="shared" si="1"/>
        <v>8033481.5968141658</v>
      </c>
    </row>
    <row r="9" spans="1:20" x14ac:dyDescent="0.25">
      <c r="A9" s="269" t="s">
        <v>28</v>
      </c>
      <c r="B9" s="270" t="s">
        <v>29</v>
      </c>
      <c r="C9" s="271">
        <f t="shared" si="0"/>
        <v>541.51935362470886</v>
      </c>
      <c r="D9" s="271">
        <f t="shared" si="0"/>
        <v>69746.509098002105</v>
      </c>
      <c r="E9" s="271">
        <f t="shared" si="0"/>
        <v>361.01290241647257</v>
      </c>
      <c r="F9" s="271">
        <f t="shared" si="0"/>
        <v>1534.3048352700084</v>
      </c>
      <c r="G9" s="271">
        <f t="shared" si="0"/>
        <v>6502.670926722938</v>
      </c>
      <c r="H9" s="271">
        <f t="shared" si="0"/>
        <v>3698236.1464288635</v>
      </c>
      <c r="I9" s="271">
        <f t="shared" si="0"/>
        <v>45.126612802059071</v>
      </c>
      <c r="J9" s="271">
        <f t="shared" si="0"/>
        <v>3569.4410945890982</v>
      </c>
      <c r="K9" s="271">
        <f t="shared" si="0"/>
        <v>13871.624863137862</v>
      </c>
      <c r="L9" s="271">
        <f t="shared" si="0"/>
        <v>0</v>
      </c>
      <c r="M9" s="271">
        <f t="shared" si="0"/>
        <v>0</v>
      </c>
      <c r="N9" s="271">
        <f t="shared" si="0"/>
        <v>1714.8112864782447</v>
      </c>
      <c r="O9" s="271">
        <f t="shared" si="0"/>
        <v>0</v>
      </c>
      <c r="P9" s="271">
        <f t="shared" si="0"/>
        <v>0</v>
      </c>
      <c r="Q9" s="271">
        <f t="shared" si="0"/>
        <v>947.6588688432405</v>
      </c>
      <c r="R9" s="271">
        <f t="shared" si="0"/>
        <v>0</v>
      </c>
      <c r="S9" s="271">
        <f t="shared" si="0"/>
        <v>9810.2297109525462</v>
      </c>
      <c r="T9" s="292">
        <f t="shared" si="1"/>
        <v>3806881.0559817026</v>
      </c>
    </row>
    <row r="10" spans="1:20" x14ac:dyDescent="0.25">
      <c r="A10" s="219" t="s">
        <v>32</v>
      </c>
      <c r="B10" s="220" t="s">
        <v>33</v>
      </c>
      <c r="C10" s="221">
        <f t="shared" si="0"/>
        <v>276.88818647274314</v>
      </c>
      <c r="D10" s="221">
        <f t="shared" si="0"/>
        <v>46933.238675815002</v>
      </c>
      <c r="E10" s="221">
        <f t="shared" si="0"/>
        <v>184.5921243151621</v>
      </c>
      <c r="F10" s="221">
        <f t="shared" si="0"/>
        <v>4765383.4422204606</v>
      </c>
      <c r="G10" s="221">
        <f t="shared" si="0"/>
        <v>230.74015539395262</v>
      </c>
      <c r="H10" s="221">
        <f t="shared" si="0"/>
        <v>8583.533780655036</v>
      </c>
      <c r="I10" s="221">
        <f t="shared" si="0"/>
        <v>599.92440402427678</v>
      </c>
      <c r="J10" s="221">
        <f t="shared" si="0"/>
        <v>0</v>
      </c>
      <c r="K10" s="221">
        <f t="shared" si="0"/>
        <v>6968.3526928973688</v>
      </c>
      <c r="L10" s="221">
        <f t="shared" si="0"/>
        <v>3230.3621755153367</v>
      </c>
      <c r="M10" s="221">
        <f t="shared" si="0"/>
        <v>0</v>
      </c>
      <c r="N10" s="221">
        <f t="shared" si="0"/>
        <v>1384.4409323637155</v>
      </c>
      <c r="O10" s="221">
        <f t="shared" si="0"/>
        <v>276.88818647274314</v>
      </c>
      <c r="P10" s="221">
        <f t="shared" si="0"/>
        <v>0</v>
      </c>
      <c r="Q10" s="221">
        <f t="shared" si="0"/>
        <v>1015.2566837333915</v>
      </c>
      <c r="R10" s="221">
        <f t="shared" si="0"/>
        <v>0</v>
      </c>
      <c r="S10" s="221">
        <f t="shared" si="0"/>
        <v>1476.7369945212968</v>
      </c>
      <c r="T10" s="235">
        <f t="shared" si="1"/>
        <v>4836544.3972126395</v>
      </c>
    </row>
    <row r="11" spans="1:20" x14ac:dyDescent="0.25">
      <c r="A11" s="269" t="s">
        <v>38</v>
      </c>
      <c r="B11" s="270" t="s">
        <v>220</v>
      </c>
      <c r="C11" s="271">
        <f t="shared" si="0"/>
        <v>0</v>
      </c>
      <c r="D11" s="271">
        <f t="shared" si="0"/>
        <v>0</v>
      </c>
      <c r="E11" s="271">
        <f t="shared" si="0"/>
        <v>0</v>
      </c>
      <c r="F11" s="271">
        <f t="shared" si="0"/>
        <v>0</v>
      </c>
      <c r="G11" s="271">
        <f t="shared" si="0"/>
        <v>0</v>
      </c>
      <c r="H11" s="271">
        <f t="shared" si="0"/>
        <v>0</v>
      </c>
      <c r="I11" s="271">
        <f t="shared" si="0"/>
        <v>0</v>
      </c>
      <c r="J11" s="271">
        <f t="shared" si="0"/>
        <v>0</v>
      </c>
      <c r="K11" s="271">
        <f t="shared" si="0"/>
        <v>0</v>
      </c>
      <c r="L11" s="271">
        <f t="shared" si="0"/>
        <v>0</v>
      </c>
      <c r="M11" s="271">
        <f t="shared" si="0"/>
        <v>0</v>
      </c>
      <c r="N11" s="271">
        <f t="shared" si="0"/>
        <v>0</v>
      </c>
      <c r="O11" s="271">
        <f t="shared" si="0"/>
        <v>0</v>
      </c>
      <c r="P11" s="271">
        <f t="shared" si="0"/>
        <v>0</v>
      </c>
      <c r="Q11" s="271">
        <f t="shared" si="0"/>
        <v>0</v>
      </c>
      <c r="R11" s="271">
        <f t="shared" si="0"/>
        <v>0</v>
      </c>
      <c r="S11" s="271">
        <f t="shared" si="0"/>
        <v>0</v>
      </c>
      <c r="T11" s="292">
        <f t="shared" si="1"/>
        <v>0</v>
      </c>
    </row>
    <row r="12" spans="1:20" x14ac:dyDescent="0.25">
      <c r="A12" s="219" t="s">
        <v>39</v>
      </c>
      <c r="B12" s="220" t="s">
        <v>40</v>
      </c>
      <c r="C12" s="221">
        <f t="shared" si="0"/>
        <v>0</v>
      </c>
      <c r="D12" s="221">
        <f t="shared" si="0"/>
        <v>3027.9310921680162</v>
      </c>
      <c r="E12" s="221">
        <f t="shared" si="0"/>
        <v>0</v>
      </c>
      <c r="F12" s="221">
        <f t="shared" si="0"/>
        <v>174.68833224046247</v>
      </c>
      <c r="G12" s="221">
        <f t="shared" si="0"/>
        <v>0</v>
      </c>
      <c r="H12" s="221">
        <f t="shared" si="0"/>
        <v>0</v>
      </c>
      <c r="I12" s="221">
        <f t="shared" si="0"/>
        <v>0</v>
      </c>
      <c r="J12" s="221">
        <f t="shared" si="0"/>
        <v>58.22944408015416</v>
      </c>
      <c r="K12" s="221">
        <f t="shared" si="0"/>
        <v>7736.8898326036206</v>
      </c>
      <c r="L12" s="221">
        <f t="shared" si="0"/>
        <v>2725598.9726701737</v>
      </c>
      <c r="M12" s="221">
        <f t="shared" si="0"/>
        <v>465.83555264123328</v>
      </c>
      <c r="N12" s="221">
        <f t="shared" si="0"/>
        <v>9250.8553786876291</v>
      </c>
      <c r="O12" s="221">
        <f t="shared" si="0"/>
        <v>0</v>
      </c>
      <c r="P12" s="221">
        <f t="shared" si="0"/>
        <v>0</v>
      </c>
      <c r="Q12" s="221">
        <f t="shared" si="0"/>
        <v>18020.622744620261</v>
      </c>
      <c r="R12" s="221">
        <f t="shared" si="0"/>
        <v>0</v>
      </c>
      <c r="S12" s="221">
        <f t="shared" si="0"/>
        <v>3020.3048621111338</v>
      </c>
      <c r="T12" s="235">
        <f t="shared" si="1"/>
        <v>2767354.3299093265</v>
      </c>
    </row>
    <row r="13" spans="1:20" x14ac:dyDescent="0.25">
      <c r="A13" s="269" t="s">
        <v>44</v>
      </c>
      <c r="B13" s="270" t="s">
        <v>45</v>
      </c>
      <c r="C13" s="271">
        <f t="shared" si="0"/>
        <v>204.40213354891281</v>
      </c>
      <c r="D13" s="271">
        <f t="shared" si="0"/>
        <v>31580.129633307031</v>
      </c>
      <c r="E13" s="271">
        <f t="shared" si="0"/>
        <v>102.20106677445641</v>
      </c>
      <c r="F13" s="271">
        <f t="shared" si="0"/>
        <v>153.30160016168463</v>
      </c>
      <c r="G13" s="271">
        <f t="shared" si="0"/>
        <v>2401.7250691997256</v>
      </c>
      <c r="H13" s="271">
        <f t="shared" si="0"/>
        <v>1635.2170683913025</v>
      </c>
      <c r="I13" s="271">
        <f t="shared" si="0"/>
        <v>51.100533387228204</v>
      </c>
      <c r="J13" s="271">
        <f t="shared" si="0"/>
        <v>153.30160016168463</v>
      </c>
      <c r="K13" s="271">
        <f t="shared" si="0"/>
        <v>1839.6192019402154</v>
      </c>
      <c r="L13" s="271">
        <f t="shared" si="0"/>
        <v>562.10586725951021</v>
      </c>
      <c r="M13" s="271">
        <f t="shared" si="0"/>
        <v>51.100533387228204</v>
      </c>
      <c r="N13" s="271">
        <f t="shared" si="0"/>
        <v>43525.536166227437</v>
      </c>
      <c r="O13" s="271">
        <f t="shared" si="0"/>
        <v>153.30160016168463</v>
      </c>
      <c r="P13" s="271">
        <f t="shared" si="0"/>
        <v>4803.4501383994511</v>
      </c>
      <c r="Q13" s="271">
        <f t="shared" si="0"/>
        <v>2471193.3488215064</v>
      </c>
      <c r="R13" s="271">
        <f t="shared" si="0"/>
        <v>0</v>
      </c>
      <c r="S13" s="271">
        <f t="shared" si="0"/>
        <v>7220.1890054464202</v>
      </c>
      <c r="T13" s="292">
        <f t="shared" si="1"/>
        <v>2565630.0300392606</v>
      </c>
    </row>
    <row r="14" spans="1:20" x14ac:dyDescent="0.25">
      <c r="A14" s="219" t="s">
        <v>48</v>
      </c>
      <c r="B14" s="220" t="s">
        <v>49</v>
      </c>
      <c r="C14" s="221">
        <f t="shared" si="0"/>
        <v>5857.8617531037817</v>
      </c>
      <c r="D14" s="221">
        <f t="shared" si="0"/>
        <v>26569.674662845151</v>
      </c>
      <c r="E14" s="221">
        <f t="shared" si="0"/>
        <v>306.80540732233203</v>
      </c>
      <c r="F14" s="221">
        <f t="shared" si="0"/>
        <v>0</v>
      </c>
      <c r="G14" s="221">
        <f t="shared" si="0"/>
        <v>8344.1279129738505</v>
      </c>
      <c r="H14" s="221">
        <f t="shared" si="0"/>
        <v>153.40270366116602</v>
      </c>
      <c r="I14" s="221">
        <f t="shared" si="0"/>
        <v>0</v>
      </c>
      <c r="J14" s="221">
        <f t="shared" si="0"/>
        <v>5397.6536421202836</v>
      </c>
      <c r="K14" s="221">
        <f t="shared" si="0"/>
        <v>3755.1023523866279</v>
      </c>
      <c r="L14" s="221">
        <f t="shared" si="0"/>
        <v>32651.112696816799</v>
      </c>
      <c r="M14" s="221">
        <f t="shared" si="0"/>
        <v>153.40270366116602</v>
      </c>
      <c r="N14" s="221">
        <f t="shared" si="0"/>
        <v>263577.66779117461</v>
      </c>
      <c r="O14" s="221">
        <f t="shared" si="0"/>
        <v>2297.7766676055508</v>
      </c>
      <c r="P14" s="221">
        <f t="shared" si="0"/>
        <v>843.71487013641308</v>
      </c>
      <c r="Q14" s="221">
        <f t="shared" si="0"/>
        <v>887713.70304501627</v>
      </c>
      <c r="R14" s="221">
        <f t="shared" si="0"/>
        <v>0</v>
      </c>
      <c r="S14" s="221">
        <f t="shared" si="0"/>
        <v>21430.68409019609</v>
      </c>
      <c r="T14" s="235">
        <f t="shared" si="1"/>
        <v>1259052.6902990201</v>
      </c>
    </row>
    <row r="15" spans="1:20" x14ac:dyDescent="0.25">
      <c r="A15" s="269" t="s">
        <v>41</v>
      </c>
      <c r="B15" s="270" t="s">
        <v>53</v>
      </c>
      <c r="C15" s="271">
        <f t="shared" si="0"/>
        <v>4199055.3679802567</v>
      </c>
      <c r="D15" s="271">
        <f t="shared" si="0"/>
        <v>19014.911101447164</v>
      </c>
      <c r="E15" s="271">
        <f t="shared" si="0"/>
        <v>10781.901925384125</v>
      </c>
      <c r="F15" s="271">
        <f t="shared" si="0"/>
        <v>204.8715810339113</v>
      </c>
      <c r="G15" s="271">
        <f t="shared" si="0"/>
        <v>17124.919595033505</v>
      </c>
      <c r="H15" s="271">
        <f t="shared" si="0"/>
        <v>22967.76032570091</v>
      </c>
      <c r="I15" s="271">
        <f t="shared" si="0"/>
        <v>0</v>
      </c>
      <c r="J15" s="271">
        <f t="shared" si="0"/>
        <v>0</v>
      </c>
      <c r="K15" s="271">
        <f t="shared" si="0"/>
        <v>29818.956276734134</v>
      </c>
      <c r="L15" s="271">
        <f t="shared" si="0"/>
        <v>0</v>
      </c>
      <c r="M15" s="271">
        <f t="shared" si="0"/>
        <v>0</v>
      </c>
      <c r="N15" s="271">
        <f t="shared" si="0"/>
        <v>1229.2294862034676</v>
      </c>
      <c r="O15" s="271">
        <f t="shared" si="0"/>
        <v>0</v>
      </c>
      <c r="P15" s="271">
        <f t="shared" si="0"/>
        <v>0</v>
      </c>
      <c r="Q15" s="271">
        <f t="shared" si="0"/>
        <v>1160.938959192164</v>
      </c>
      <c r="R15" s="271">
        <f t="shared" si="0"/>
        <v>0</v>
      </c>
      <c r="S15" s="271">
        <f t="shared" si="0"/>
        <v>63430.176696493807</v>
      </c>
      <c r="T15" s="292">
        <f t="shared" si="1"/>
        <v>4364789.0339274816</v>
      </c>
    </row>
    <row r="16" spans="1:20" x14ac:dyDescent="0.25">
      <c r="A16" s="219" t="s">
        <v>34</v>
      </c>
      <c r="B16" s="220" t="s">
        <v>58</v>
      </c>
      <c r="C16" s="221">
        <f t="shared" si="0"/>
        <v>0</v>
      </c>
      <c r="D16" s="221">
        <f t="shared" si="0"/>
        <v>3551.126751104558</v>
      </c>
      <c r="E16" s="221">
        <f t="shared" si="0"/>
        <v>0</v>
      </c>
      <c r="F16" s="221">
        <f t="shared" si="0"/>
        <v>0</v>
      </c>
      <c r="G16" s="221">
        <f t="shared" si="0"/>
        <v>522783.44360179803</v>
      </c>
      <c r="H16" s="221">
        <f t="shared" si="0"/>
        <v>767.81118942801254</v>
      </c>
      <c r="I16" s="221">
        <f t="shared" si="0"/>
        <v>0</v>
      </c>
      <c r="J16" s="221">
        <f t="shared" si="0"/>
        <v>0</v>
      </c>
      <c r="K16" s="221">
        <f t="shared" si="0"/>
        <v>0</v>
      </c>
      <c r="L16" s="221">
        <f t="shared" si="0"/>
        <v>0</v>
      </c>
      <c r="M16" s="221">
        <f t="shared" si="0"/>
        <v>0</v>
      </c>
      <c r="N16" s="221">
        <f t="shared" si="0"/>
        <v>8445.9230837081377</v>
      </c>
      <c r="O16" s="221">
        <f t="shared" si="0"/>
        <v>0</v>
      </c>
      <c r="P16" s="221">
        <f t="shared" si="0"/>
        <v>0</v>
      </c>
      <c r="Q16" s="221">
        <f t="shared" si="0"/>
        <v>863.78758810651425</v>
      </c>
      <c r="R16" s="221">
        <f t="shared" si="0"/>
        <v>0</v>
      </c>
      <c r="S16" s="221">
        <f t="shared" si="0"/>
        <v>95.976398678501567</v>
      </c>
      <c r="T16" s="235">
        <f t="shared" si="1"/>
        <v>536508.06861282373</v>
      </c>
    </row>
    <row r="17" spans="1:21" x14ac:dyDescent="0.25">
      <c r="A17" s="222" t="s">
        <v>65</v>
      </c>
      <c r="B17" s="270" t="s">
        <v>66</v>
      </c>
      <c r="C17" s="271">
        <f t="shared" si="0"/>
        <v>70696.735198005641</v>
      </c>
      <c r="D17" s="271">
        <f t="shared" si="0"/>
        <v>286712.83979063039</v>
      </c>
      <c r="E17" s="271">
        <f t="shared" si="0"/>
        <v>21736.779946533301</v>
      </c>
      <c r="F17" s="271">
        <f t="shared" si="0"/>
        <v>6460.2318022913651</v>
      </c>
      <c r="G17" s="271">
        <f t="shared" si="0"/>
        <v>2128.0763584018614</v>
      </c>
      <c r="H17" s="271">
        <f t="shared" si="0"/>
        <v>156383.50283847866</v>
      </c>
      <c r="I17" s="271">
        <f t="shared" si="0"/>
        <v>26366.924397954292</v>
      </c>
      <c r="J17" s="271">
        <f t="shared" si="0"/>
        <v>2584.0927209165461</v>
      </c>
      <c r="K17" s="271">
        <f t="shared" si="0"/>
        <v>4089029.4391156277</v>
      </c>
      <c r="L17" s="271">
        <f t="shared" si="0"/>
        <v>31687.115293958945</v>
      </c>
      <c r="M17" s="271">
        <f t="shared" si="0"/>
        <v>0</v>
      </c>
      <c r="N17" s="271">
        <f t="shared" si="0"/>
        <v>14458.013352866881</v>
      </c>
      <c r="O17" s="271">
        <f t="shared" si="0"/>
        <v>0</v>
      </c>
      <c r="P17" s="271">
        <f t="shared" si="0"/>
        <v>0</v>
      </c>
      <c r="Q17" s="271">
        <f t="shared" si="0"/>
        <v>85847.520697928805</v>
      </c>
      <c r="R17" s="271">
        <f t="shared" si="0"/>
        <v>0</v>
      </c>
      <c r="S17" s="271">
        <f t="shared" si="0"/>
        <v>3200.8621408870604</v>
      </c>
      <c r="T17" s="292">
        <f t="shared" si="1"/>
        <v>4797292.1336544827</v>
      </c>
    </row>
    <row r="18" spans="1:21" x14ac:dyDescent="0.25">
      <c r="A18" s="219" t="s">
        <v>68</v>
      </c>
      <c r="B18" s="220" t="s">
        <v>69</v>
      </c>
      <c r="C18" s="221">
        <f t="shared" si="0"/>
        <v>772.84855492782117</v>
      </c>
      <c r="D18" s="221">
        <f t="shared" si="0"/>
        <v>26692.101885255011</v>
      </c>
      <c r="E18" s="221">
        <f t="shared" si="0"/>
        <v>4484638.9852235066</v>
      </c>
      <c r="F18" s="221">
        <f t="shared" si="0"/>
        <v>0</v>
      </c>
      <c r="G18" s="221">
        <f t="shared" si="0"/>
        <v>2404.4177264421101</v>
      </c>
      <c r="H18" s="221">
        <f t="shared" si="0"/>
        <v>16004.55753139952</v>
      </c>
      <c r="I18" s="221">
        <f t="shared" si="0"/>
        <v>686.9764932691744</v>
      </c>
      <c r="J18" s="221">
        <f t="shared" si="0"/>
        <v>5191.7324077020958</v>
      </c>
      <c r="K18" s="221">
        <f t="shared" si="0"/>
        <v>2662.033911418051</v>
      </c>
      <c r="L18" s="221">
        <f t="shared" si="0"/>
        <v>0</v>
      </c>
      <c r="M18" s="221">
        <f t="shared" si="0"/>
        <v>0</v>
      </c>
      <c r="N18" s="221">
        <f t="shared" si="0"/>
        <v>429.36030829323397</v>
      </c>
      <c r="O18" s="221">
        <f t="shared" si="0"/>
        <v>0</v>
      </c>
      <c r="P18" s="221">
        <f t="shared" si="0"/>
        <v>0</v>
      </c>
      <c r="Q18" s="221">
        <f t="shared" si="0"/>
        <v>686.9764932691744</v>
      </c>
      <c r="R18" s="221">
        <f t="shared" si="0"/>
        <v>0</v>
      </c>
      <c r="S18" s="221">
        <f t="shared" si="0"/>
        <v>41533.859261616766</v>
      </c>
      <c r="T18" s="235">
        <f t="shared" si="1"/>
        <v>4581703.8497971008</v>
      </c>
    </row>
    <row r="19" spans="1:21" x14ac:dyDescent="0.25">
      <c r="A19" s="269" t="s">
        <v>55</v>
      </c>
      <c r="B19" s="270" t="s">
        <v>73</v>
      </c>
      <c r="C19" s="271">
        <f t="shared" si="0"/>
        <v>3791.9113023265177</v>
      </c>
      <c r="D19" s="271">
        <f t="shared" si="0"/>
        <v>38465.846324241837</v>
      </c>
      <c r="E19" s="271">
        <f t="shared" si="0"/>
        <v>65887.270941347844</v>
      </c>
      <c r="F19" s="271">
        <f t="shared" si="0"/>
        <v>0</v>
      </c>
      <c r="G19" s="271">
        <f t="shared" si="0"/>
        <v>21209.661726209033</v>
      </c>
      <c r="H19" s="271">
        <f t="shared" si="0"/>
        <v>12778.243438828253</v>
      </c>
      <c r="I19" s="271">
        <f t="shared" si="0"/>
        <v>24207.832621091045</v>
      </c>
      <c r="J19" s="271">
        <f t="shared" si="0"/>
        <v>10442271.555130171</v>
      </c>
      <c r="K19" s="271">
        <f t="shared" si="0"/>
        <v>32878.077466795381</v>
      </c>
      <c r="L19" s="271">
        <f t="shared" si="0"/>
        <v>277.45692456047692</v>
      </c>
      <c r="M19" s="271">
        <f t="shared" si="0"/>
        <v>0</v>
      </c>
      <c r="N19" s="271">
        <f t="shared" si="0"/>
        <v>1109.8276982419077</v>
      </c>
      <c r="O19" s="271">
        <f t="shared" si="0"/>
        <v>0</v>
      </c>
      <c r="P19" s="271">
        <f t="shared" si="0"/>
        <v>0</v>
      </c>
      <c r="Q19" s="271">
        <f t="shared" si="0"/>
        <v>6381.5092648909686</v>
      </c>
      <c r="R19" s="271">
        <f t="shared" si="0"/>
        <v>0</v>
      </c>
      <c r="S19" s="271">
        <f t="shared" si="0"/>
        <v>0</v>
      </c>
      <c r="T19" s="292">
        <f t="shared" si="1"/>
        <v>10649259.192838702</v>
      </c>
    </row>
    <row r="20" spans="1:21" x14ac:dyDescent="0.25">
      <c r="A20" s="219" t="s">
        <v>74</v>
      </c>
      <c r="B20" s="220" t="s">
        <v>75</v>
      </c>
      <c r="C20" s="221">
        <f t="shared" ref="C20:S25" si="2">+C44+C68</f>
        <v>0</v>
      </c>
      <c r="D20" s="221">
        <f t="shared" si="2"/>
        <v>9003.0770757968839</v>
      </c>
      <c r="E20" s="221">
        <f t="shared" si="2"/>
        <v>0</v>
      </c>
      <c r="F20" s="221">
        <f t="shared" si="2"/>
        <v>0</v>
      </c>
      <c r="G20" s="221">
        <f t="shared" si="2"/>
        <v>0</v>
      </c>
      <c r="H20" s="221">
        <f t="shared" si="2"/>
        <v>0</v>
      </c>
      <c r="I20" s="221">
        <f t="shared" si="2"/>
        <v>303.47450817292867</v>
      </c>
      <c r="J20" s="221">
        <f t="shared" si="2"/>
        <v>1209649.3895772938</v>
      </c>
      <c r="K20" s="221">
        <f t="shared" si="2"/>
        <v>2832.4287429473343</v>
      </c>
      <c r="L20" s="221">
        <f t="shared" si="2"/>
        <v>0</v>
      </c>
      <c r="M20" s="221">
        <f t="shared" si="2"/>
        <v>0</v>
      </c>
      <c r="N20" s="221">
        <f t="shared" si="2"/>
        <v>0</v>
      </c>
      <c r="O20" s="221">
        <f t="shared" si="2"/>
        <v>0</v>
      </c>
      <c r="P20" s="221">
        <f t="shared" si="2"/>
        <v>0</v>
      </c>
      <c r="Q20" s="221">
        <f t="shared" si="2"/>
        <v>202.31633878195245</v>
      </c>
      <c r="R20" s="221">
        <f t="shared" si="2"/>
        <v>0</v>
      </c>
      <c r="S20" s="221">
        <f t="shared" si="2"/>
        <v>0</v>
      </c>
      <c r="T20" s="235">
        <f t="shared" si="1"/>
        <v>1221990.6862429928</v>
      </c>
    </row>
    <row r="21" spans="1:21" x14ac:dyDescent="0.25">
      <c r="A21" s="269" t="s">
        <v>79</v>
      </c>
      <c r="B21" s="270" t="s">
        <v>80</v>
      </c>
      <c r="C21" s="271">
        <f t="shared" si="2"/>
        <v>0</v>
      </c>
      <c r="D21" s="271">
        <f t="shared" si="2"/>
        <v>1355.022911573305</v>
      </c>
      <c r="E21" s="271">
        <f t="shared" si="2"/>
        <v>0</v>
      </c>
      <c r="F21" s="271">
        <f t="shared" si="2"/>
        <v>0</v>
      </c>
      <c r="G21" s="271">
        <f t="shared" si="2"/>
        <v>0</v>
      </c>
      <c r="H21" s="271">
        <f t="shared" si="2"/>
        <v>96.78735082666465</v>
      </c>
      <c r="I21" s="271">
        <f t="shared" si="2"/>
        <v>0</v>
      </c>
      <c r="J21" s="271">
        <f t="shared" si="2"/>
        <v>0</v>
      </c>
      <c r="K21" s="271">
        <f t="shared" si="2"/>
        <v>1935.7470165332929</v>
      </c>
      <c r="L21" s="271">
        <f t="shared" si="2"/>
        <v>1161.4482099199759</v>
      </c>
      <c r="M21" s="271">
        <f t="shared" si="2"/>
        <v>193.5747016533293</v>
      </c>
      <c r="N21" s="271">
        <f t="shared" si="2"/>
        <v>2903.6205247999396</v>
      </c>
      <c r="O21" s="271">
        <f t="shared" si="2"/>
        <v>1112269.67707994</v>
      </c>
      <c r="P21" s="271">
        <f t="shared" si="2"/>
        <v>5710.4536987732135</v>
      </c>
      <c r="Q21" s="271">
        <f t="shared" si="2"/>
        <v>20335.902293689753</v>
      </c>
      <c r="R21" s="271">
        <f t="shared" si="2"/>
        <v>0</v>
      </c>
      <c r="S21" s="271">
        <f t="shared" si="2"/>
        <v>0</v>
      </c>
      <c r="T21" s="292">
        <f t="shared" si="1"/>
        <v>1145962.2337877094</v>
      </c>
    </row>
    <row r="22" spans="1:21" x14ac:dyDescent="0.25">
      <c r="A22" s="219" t="s">
        <v>84</v>
      </c>
      <c r="B22" s="220" t="s">
        <v>85</v>
      </c>
      <c r="C22" s="221">
        <f t="shared" si="2"/>
        <v>0</v>
      </c>
      <c r="D22" s="221">
        <f t="shared" si="2"/>
        <v>2643.778392551159</v>
      </c>
      <c r="E22" s="221">
        <f t="shared" si="2"/>
        <v>0</v>
      </c>
      <c r="F22" s="221">
        <f t="shared" si="2"/>
        <v>0</v>
      </c>
      <c r="G22" s="221">
        <f t="shared" si="2"/>
        <v>0</v>
      </c>
      <c r="H22" s="221">
        <f t="shared" si="2"/>
        <v>440.62973209185986</v>
      </c>
      <c r="I22" s="221">
        <f t="shared" si="2"/>
        <v>0</v>
      </c>
      <c r="J22" s="221">
        <f t="shared" si="2"/>
        <v>73.438288681976644</v>
      </c>
      <c r="K22" s="221">
        <f t="shared" si="2"/>
        <v>0</v>
      </c>
      <c r="L22" s="221">
        <f t="shared" si="2"/>
        <v>0</v>
      </c>
      <c r="M22" s="221">
        <f t="shared" si="2"/>
        <v>73.438288681976644</v>
      </c>
      <c r="N22" s="221">
        <f t="shared" si="2"/>
        <v>156790.74633602012</v>
      </c>
      <c r="O22" s="221">
        <f t="shared" si="2"/>
        <v>6389.1311153319675</v>
      </c>
      <c r="P22" s="221">
        <f t="shared" si="2"/>
        <v>6778280.6070577614</v>
      </c>
      <c r="Q22" s="221">
        <f t="shared" si="2"/>
        <v>11382.93474570638</v>
      </c>
      <c r="R22" s="221">
        <f t="shared" si="2"/>
        <v>0</v>
      </c>
      <c r="S22" s="221">
        <f t="shared" si="2"/>
        <v>0</v>
      </c>
      <c r="T22" s="235">
        <f t="shared" si="1"/>
        <v>6956074.7039568275</v>
      </c>
    </row>
    <row r="23" spans="1:21" x14ac:dyDescent="0.25">
      <c r="A23" s="219" t="s">
        <v>87</v>
      </c>
      <c r="B23" s="270" t="s">
        <v>88</v>
      </c>
      <c r="C23" s="271">
        <f t="shared" si="2"/>
        <v>0</v>
      </c>
      <c r="D23" s="271">
        <f t="shared" si="2"/>
        <v>1216.3624908483496</v>
      </c>
      <c r="E23" s="271">
        <f t="shared" si="2"/>
        <v>0</v>
      </c>
      <c r="F23" s="271">
        <f t="shared" si="2"/>
        <v>0</v>
      </c>
      <c r="G23" s="271">
        <f t="shared" si="2"/>
        <v>27998.785773868985</v>
      </c>
      <c r="H23" s="271">
        <f t="shared" si="2"/>
        <v>0</v>
      </c>
      <c r="I23" s="271">
        <f t="shared" si="2"/>
        <v>0</v>
      </c>
      <c r="J23" s="271">
        <f t="shared" si="2"/>
        <v>0</v>
      </c>
      <c r="K23" s="271">
        <f t="shared" si="2"/>
        <v>0</v>
      </c>
      <c r="L23" s="271">
        <f t="shared" si="2"/>
        <v>0</v>
      </c>
      <c r="M23" s="271">
        <f t="shared" si="2"/>
        <v>202.72708180805827</v>
      </c>
      <c r="N23" s="271">
        <f t="shared" si="2"/>
        <v>13442397.984818414</v>
      </c>
      <c r="O23" s="271">
        <f t="shared" si="2"/>
        <v>0</v>
      </c>
      <c r="P23" s="271">
        <f t="shared" si="2"/>
        <v>0</v>
      </c>
      <c r="Q23" s="271">
        <f t="shared" si="2"/>
        <v>140057.76314922146</v>
      </c>
      <c r="R23" s="271">
        <f t="shared" si="2"/>
        <v>0</v>
      </c>
      <c r="S23" s="271">
        <f t="shared" si="2"/>
        <v>84199.084403415007</v>
      </c>
      <c r="T23" s="292">
        <f t="shared" si="1"/>
        <v>13696072.707717575</v>
      </c>
    </row>
    <row r="24" spans="1:21" x14ac:dyDescent="0.25">
      <c r="A24" s="219" t="s">
        <v>90</v>
      </c>
      <c r="B24" s="220" t="s">
        <v>91</v>
      </c>
      <c r="C24" s="221">
        <f t="shared" si="2"/>
        <v>0</v>
      </c>
      <c r="D24" s="221">
        <f t="shared" si="2"/>
        <v>0</v>
      </c>
      <c r="E24" s="221">
        <f t="shared" si="2"/>
        <v>0</v>
      </c>
      <c r="F24" s="221">
        <f t="shared" si="2"/>
        <v>0</v>
      </c>
      <c r="G24" s="221">
        <f t="shared" si="2"/>
        <v>0</v>
      </c>
      <c r="H24" s="221">
        <f t="shared" si="2"/>
        <v>0</v>
      </c>
      <c r="I24" s="221">
        <f t="shared" si="2"/>
        <v>0</v>
      </c>
      <c r="J24" s="221">
        <f t="shared" si="2"/>
        <v>0</v>
      </c>
      <c r="K24" s="221">
        <f t="shared" si="2"/>
        <v>0</v>
      </c>
      <c r="L24" s="221">
        <f t="shared" si="2"/>
        <v>0</v>
      </c>
      <c r="M24" s="221">
        <f t="shared" si="2"/>
        <v>5611869.6624092553</v>
      </c>
      <c r="N24" s="221">
        <f t="shared" si="2"/>
        <v>152202.75453645326</v>
      </c>
      <c r="O24" s="221">
        <f t="shared" si="2"/>
        <v>0</v>
      </c>
      <c r="P24" s="221">
        <f t="shared" si="2"/>
        <v>0</v>
      </c>
      <c r="Q24" s="221">
        <f t="shared" si="2"/>
        <v>0</v>
      </c>
      <c r="R24" s="221">
        <f t="shared" si="2"/>
        <v>0</v>
      </c>
      <c r="S24" s="221">
        <f t="shared" si="2"/>
        <v>0</v>
      </c>
      <c r="T24" s="235">
        <f t="shared" si="1"/>
        <v>5764072.4169457089</v>
      </c>
    </row>
    <row r="25" spans="1:21" x14ac:dyDescent="0.25">
      <c r="A25" s="276" t="s">
        <v>98</v>
      </c>
      <c r="B25" s="277" t="s">
        <v>222</v>
      </c>
      <c r="C25" s="278">
        <f t="shared" si="2"/>
        <v>0</v>
      </c>
      <c r="D25" s="278">
        <f t="shared" si="2"/>
        <v>1688.9124498231372</v>
      </c>
      <c r="E25" s="278">
        <f t="shared" si="2"/>
        <v>0</v>
      </c>
      <c r="F25" s="278">
        <f t="shared" si="2"/>
        <v>0</v>
      </c>
      <c r="G25" s="278">
        <f t="shared" si="2"/>
        <v>0</v>
      </c>
      <c r="H25" s="278">
        <f t="shared" si="2"/>
        <v>0</v>
      </c>
      <c r="I25" s="278">
        <f t="shared" si="2"/>
        <v>0</v>
      </c>
      <c r="J25" s="278">
        <f t="shared" si="2"/>
        <v>0</v>
      </c>
      <c r="K25" s="278">
        <f t="shared" si="2"/>
        <v>0</v>
      </c>
      <c r="L25" s="278">
        <f t="shared" si="2"/>
        <v>0</v>
      </c>
      <c r="M25" s="278">
        <f t="shared" si="2"/>
        <v>953830.19516211504</v>
      </c>
      <c r="N25" s="278">
        <f t="shared" si="2"/>
        <v>3512.9378956321257</v>
      </c>
      <c r="O25" s="278">
        <f t="shared" si="2"/>
        <v>0</v>
      </c>
      <c r="P25" s="278">
        <f t="shared" si="2"/>
        <v>0</v>
      </c>
      <c r="Q25" s="278">
        <f t="shared" si="2"/>
        <v>1216.0169638726588</v>
      </c>
      <c r="R25" s="278">
        <f t="shared" si="2"/>
        <v>0</v>
      </c>
      <c r="S25" s="278">
        <f t="shared" si="2"/>
        <v>67.556497992925486</v>
      </c>
      <c r="T25" s="293">
        <f t="shared" si="1"/>
        <v>960315.61896943592</v>
      </c>
    </row>
    <row r="26" spans="1:21" x14ac:dyDescent="0.25">
      <c r="A26" s="279"/>
      <c r="B26" s="280" t="s">
        <v>187</v>
      </c>
      <c r="C26" s="281">
        <f t="shared" ref="C26:S26" si="3">SUM(C5:C25)</f>
        <v>9546811.2580419891</v>
      </c>
      <c r="D26" s="281">
        <f t="shared" si="3"/>
        <v>201299311.01265523</v>
      </c>
      <c r="E26" s="281">
        <f t="shared" si="3"/>
        <v>26590200.666927852</v>
      </c>
      <c r="F26" s="281">
        <f t="shared" si="3"/>
        <v>8160507.6119431676</v>
      </c>
      <c r="G26" s="281">
        <f t="shared" si="3"/>
        <v>34324306.346931085</v>
      </c>
      <c r="H26" s="281">
        <f t="shared" si="3"/>
        <v>17649150.846472811</v>
      </c>
      <c r="I26" s="281">
        <f t="shared" si="3"/>
        <v>3650541.6102855019</v>
      </c>
      <c r="J26" s="281">
        <f t="shared" si="3"/>
        <v>11735717.124696134</v>
      </c>
      <c r="K26" s="281">
        <f t="shared" si="3"/>
        <v>4297909.5703213522</v>
      </c>
      <c r="L26" s="281">
        <f t="shared" si="3"/>
        <v>4207876.1280661467</v>
      </c>
      <c r="M26" s="281">
        <f t="shared" si="3"/>
        <v>6579981.7295356607</v>
      </c>
      <c r="N26" s="281">
        <f t="shared" si="3"/>
        <v>23584300.95039</v>
      </c>
      <c r="O26" s="281">
        <f t="shared" si="3"/>
        <v>4643614.8896560743</v>
      </c>
      <c r="P26" s="281">
        <f t="shared" si="3"/>
        <v>7128902.8529573595</v>
      </c>
      <c r="Q26" s="281">
        <f t="shared" si="3"/>
        <v>7262594.5687543703</v>
      </c>
      <c r="R26" s="282">
        <f t="shared" si="3"/>
        <v>2368839.5946856565</v>
      </c>
      <c r="S26" s="282">
        <f t="shared" si="3"/>
        <v>2494771.9148580357</v>
      </c>
      <c r="T26" s="281">
        <f t="shared" si="1"/>
        <v>375525338.67717838</v>
      </c>
    </row>
    <row r="27" spans="1:21" s="45" customFormat="1" ht="15.75" x14ac:dyDescent="0.25">
      <c r="A27" s="223"/>
      <c r="B27" s="379" t="s">
        <v>298</v>
      </c>
      <c r="C27" s="380"/>
      <c r="D27" s="380"/>
      <c r="E27" s="380"/>
      <c r="F27" s="380"/>
      <c r="G27" s="380"/>
      <c r="H27" s="380"/>
      <c r="I27" s="380"/>
      <c r="J27" s="380"/>
      <c r="K27" s="380"/>
      <c r="L27" s="380"/>
      <c r="M27" s="380"/>
      <c r="N27" s="380"/>
      <c r="O27" s="380"/>
      <c r="P27" s="380"/>
      <c r="Q27" s="380"/>
      <c r="R27" s="380"/>
      <c r="S27" s="380"/>
      <c r="T27" s="380"/>
      <c r="U27" s="30"/>
    </row>
    <row r="28" spans="1:21" x14ac:dyDescent="0.25">
      <c r="A28" s="224" t="s">
        <v>299</v>
      </c>
      <c r="B28" s="225"/>
      <c r="C28" s="226">
        <v>252</v>
      </c>
      <c r="D28" s="226">
        <v>254</v>
      </c>
      <c r="E28" s="226">
        <v>256</v>
      </c>
      <c r="F28" s="227">
        <v>258</v>
      </c>
      <c r="G28" s="226">
        <v>260</v>
      </c>
      <c r="H28" s="226">
        <v>263</v>
      </c>
      <c r="I28" s="226">
        <v>267</v>
      </c>
      <c r="J28" s="226">
        <v>268</v>
      </c>
      <c r="K28" s="226">
        <v>270</v>
      </c>
      <c r="L28" s="226">
        <v>272</v>
      </c>
      <c r="M28" s="226">
        <v>302</v>
      </c>
      <c r="N28" s="226">
        <v>304</v>
      </c>
      <c r="O28" s="226">
        <v>306</v>
      </c>
      <c r="P28" s="226">
        <v>308</v>
      </c>
      <c r="Q28" s="226">
        <v>310</v>
      </c>
      <c r="R28" s="226">
        <v>282</v>
      </c>
      <c r="S28" s="228">
        <v>266</v>
      </c>
      <c r="T28" s="156"/>
    </row>
    <row r="29" spans="1:21" x14ac:dyDescent="0.25">
      <c r="A29" s="229" t="s">
        <v>11</v>
      </c>
      <c r="B29" s="230" t="s">
        <v>12</v>
      </c>
      <c r="C29" s="231">
        <f>+UGpcntSCH*(VLOOKUP($A29,FY16Rev!$A$4:$I$24,9,FALSE))*VLOOKUP($A29,SCH!$A$3:$S$23,MATCH(C$28,SCH!$A$2:$S$2,0),FALSE)</f>
        <v>3452526.0725270221</v>
      </c>
      <c r="D29" s="231">
        <f>+UGpcntSCH*(VLOOKUP($A29,FY16Rev!$A$4:$I$24,9,FALSE))*VLOOKUP($A29,SCH!$A$3:$S$23,MATCH(D$28,SCH!$A$2:$S$2,0),FALSE)</f>
        <v>113238331.14939596</v>
      </c>
      <c r="E29" s="231">
        <f>+UGpcntSCH*(VLOOKUP($A29,FY16Rev!$A$4:$I$24,9,FALSE))*VLOOKUP($A29,SCH!$A$3:$S$23,MATCH(E$28,SCH!$A$2:$S$2,0),FALSE)</f>
        <v>11230975.248489501</v>
      </c>
      <c r="F29" s="231">
        <f>+UGpcntSCH*(VLOOKUP($A29,FY16Rev!$A$4:$I$24,9,FALSE))*VLOOKUP($A29,SCH!$A$3:$S$23,MATCH(F$28,SCH!$A$2:$S$2,0),FALSE)</f>
        <v>2355232.8050577655</v>
      </c>
      <c r="G29" s="231">
        <f>+UGpcntSCH*(VLOOKUP($A29,FY16Rev!$A$4:$I$24,9,FALSE))*VLOOKUP($A29,SCH!$A$3:$S$23,MATCH(G$28,SCH!$A$2:$S$2,0),FALSE)</f>
        <v>15286609.201482162</v>
      </c>
      <c r="H29" s="231">
        <f>+UGpcntSCH*(VLOOKUP($A29,FY16Rev!$A$4:$I$24,9,FALSE))*VLOOKUP($A29,SCH!$A$3:$S$23,MATCH(H$28,SCH!$A$2:$S$2,0),FALSE)</f>
        <v>10098383.0248057</v>
      </c>
      <c r="I29" s="231">
        <f>+UGpcntSCH*(VLOOKUP($A29,FY16Rev!$A$4:$I$24,9,FALSE))*VLOOKUP($A29,SCH!$A$3:$S$23,MATCH(I$28,SCH!$A$2:$S$2,0),FALSE)</f>
        <v>2014633.8969304909</v>
      </c>
      <c r="J29" s="231">
        <f>+UGpcntSCH*(VLOOKUP($A29,FY16Rev!$A$4:$I$24,9,FALSE))*VLOOKUP($A29,SCH!$A$3:$S$23,MATCH(J$28,SCH!$A$2:$S$2,0),FALSE)</f>
        <v>22187.915334856294</v>
      </c>
      <c r="K29" s="231">
        <f>+UGpcntSCH*(VLOOKUP($A29,FY16Rev!$A$4:$I$24,9,FALSE))*VLOOKUP($A29,SCH!$A$3:$S$23,MATCH(K$28,SCH!$A$2:$S$2,0),FALSE)</f>
        <v>15848.510953468782</v>
      </c>
      <c r="L29" s="231">
        <f>+UGpcntSCH*(VLOOKUP($A29,FY16Rev!$A$4:$I$24,9,FALSE))*VLOOKUP($A29,SCH!$A$3:$S$23,MATCH(L$28,SCH!$A$2:$S$2,0),FALSE)</f>
        <v>551384.10380840942</v>
      </c>
      <c r="M29" s="231">
        <f>+UGpcntSCH*(VLOOKUP($A29,FY16Rev!$A$4:$I$24,9,FALSE))*VLOOKUP($A29,SCH!$A$3:$S$23,MATCH(M$28,SCH!$A$2:$S$2,0),FALSE)</f>
        <v>13111.040879687811</v>
      </c>
      <c r="N29" s="231">
        <f>+UGpcntSCH*(VLOOKUP($A29,FY16Rev!$A$4:$I$24,9,FALSE))*VLOOKUP($A29,SCH!$A$3:$S$23,MATCH(N$28,SCH!$A$2:$S$2,0),FALSE)</f>
        <v>4510558.256043368</v>
      </c>
      <c r="O29" s="231">
        <f>+UGpcntSCH*(VLOOKUP($A29,FY16Rev!$A$4:$I$24,9,FALSE))*VLOOKUP($A29,SCH!$A$3:$S$23,MATCH(O$28,SCH!$A$2:$S$2,0),FALSE)</f>
        <v>1377235.601856437</v>
      </c>
      <c r="P29" s="231">
        <f>+UGpcntSCH*(VLOOKUP($A29,FY16Rev!$A$4:$I$24,9,FALSE))*VLOOKUP($A29,SCH!$A$3:$S$23,MATCH(P$28,SCH!$A$2:$S$2,0),FALSE)</f>
        <v>60656.573740094158</v>
      </c>
      <c r="Q29" s="231">
        <f>+UGpcntSCH*(VLOOKUP($A29,FY16Rev!$A$4:$I$24,9,FALSE))*VLOOKUP($A29,SCH!$A$3:$S$23,MATCH(Q$28,SCH!$A$2:$S$2,0),FALSE)</f>
        <v>2165050.6736161401</v>
      </c>
      <c r="R29" s="231">
        <f>+UGpcntSCH*(VLOOKUP($A29,FY16Rev!$A$4:$I$24,9,FALSE))*VLOOKUP($A29,SCH!$A$3:$S$23,MATCH(R$28,SCH!$A$2:$S$2,0),FALSE)</f>
        <v>2224410.5510054957</v>
      </c>
      <c r="S29" s="231">
        <f>+UGpcntSCH*(VLOOKUP($A29,FY16Rev!$A$4:$I$24,9,FALSE))*VLOOKUP($A29,SCH!$A$3:$S$23,MATCH(S$28,SCH!$A$2:$S$2,0),FALSE)</f>
        <v>304003.25556199212</v>
      </c>
      <c r="T29" s="232">
        <f t="shared" ref="T29:T49" si="4">SUM(C29:Q29)+R29+S29</f>
        <v>168921137.8814885</v>
      </c>
    </row>
    <row r="30" spans="1:21" s="45" customFormat="1" x14ac:dyDescent="0.25">
      <c r="A30" s="233" t="s">
        <v>19</v>
      </c>
      <c r="B30" s="234" t="s">
        <v>20</v>
      </c>
      <c r="C30" s="221">
        <f>+GPpcntSCH*(VLOOKUP($A30,FY16Rev!$A$4:$I$24,9,FALSE))*VLOOKUP($A30,SCH!$A$3:$S$23,MATCH(C$28,SCH!$A$2:$S$2,0),FALSE)</f>
        <v>23156.423745554781</v>
      </c>
      <c r="D30" s="221">
        <f>+GPpcntSCH*(VLOOKUP($A30,FY16Rev!$A$4:$I$24,9,FALSE))*VLOOKUP($A30,SCH!$A$3:$S$23,MATCH(D$28,SCH!$A$2:$S$2,0),FALSE)</f>
        <v>2029923.4728025571</v>
      </c>
      <c r="E30" s="221">
        <f>+GPpcntSCH*(VLOOKUP($A30,FY16Rev!$A$4:$I$24,9,FALSE))*VLOOKUP($A30,SCH!$A$3:$S$23,MATCH(E$28,SCH!$A$2:$S$2,0),FALSE)</f>
        <v>60489.622187923313</v>
      </c>
      <c r="F30" s="221">
        <f>+GPpcntSCH*(VLOOKUP($A30,FY16Rev!$A$4:$I$24,9,FALSE))*VLOOKUP($A30,SCH!$A$3:$S$23,MATCH(F$28,SCH!$A$2:$S$2,0),FALSE)</f>
        <v>9471.6846130556078</v>
      </c>
      <c r="G30" s="221">
        <f>+GPpcntSCH*(VLOOKUP($A30,FY16Rev!$A$4:$I$24,9,FALSE))*VLOOKUP($A30,SCH!$A$3:$S$23,MATCH(G$28,SCH!$A$2:$S$2,0),FALSE)</f>
        <v>122424.59884602069</v>
      </c>
      <c r="H30" s="221">
        <f>+GPpcntSCH*(VLOOKUP($A30,FY16Rev!$A$4:$I$24,9,FALSE))*VLOOKUP($A30,SCH!$A$3:$S$23,MATCH(H$28,SCH!$A$2:$S$2,0),FALSE)</f>
        <v>12639.163558330696</v>
      </c>
      <c r="I30" s="221">
        <f>+GPpcntSCH*(VLOOKUP($A30,FY16Rev!$A$4:$I$24,9,FALSE))*VLOOKUP($A30,SCH!$A$3:$S$23,MATCH(I$28,SCH!$A$2:$S$2,0),FALSE)</f>
        <v>37886.738452222431</v>
      </c>
      <c r="J30" s="221">
        <f>+GPpcntSCH*(VLOOKUP($A30,FY16Rev!$A$4:$I$24,9,FALSE))*VLOOKUP($A30,SCH!$A$3:$S$23,MATCH(J$28,SCH!$A$2:$S$2,0),FALSE)</f>
        <v>5535.4000985389912</v>
      </c>
      <c r="K30" s="221">
        <f>+GPpcntSCH*(VLOOKUP($A30,FY16Rev!$A$4:$I$24,9,FALSE))*VLOOKUP($A30,SCH!$A$3:$S$23,MATCH(K$28,SCH!$A$2:$S$2,0),FALSE)</f>
        <v>13131.199122645276</v>
      </c>
      <c r="L30" s="221">
        <f>+GPpcntSCH*(VLOOKUP($A30,FY16Rev!$A$4:$I$24,9,FALSE))*VLOOKUP($A30,SCH!$A$3:$S$23,MATCH(L$28,SCH!$A$2:$S$2,0),FALSE)</f>
        <v>1107.0800197077983</v>
      </c>
      <c r="M30" s="221">
        <f>+GPpcntSCH*(VLOOKUP($A30,FY16Rev!$A$4:$I$24,9,FALSE))*VLOOKUP($A30,SCH!$A$3:$S$23,MATCH(M$28,SCH!$A$2:$S$2,0),FALSE)</f>
        <v>30.752222769661063</v>
      </c>
      <c r="N30" s="221">
        <f>+GPpcntSCH*(VLOOKUP($A30,FY16Rev!$A$4:$I$24,9,FALSE))*VLOOKUP($A30,SCH!$A$3:$S$23,MATCH(N$28,SCH!$A$2:$S$2,0),FALSE)</f>
        <v>370056.87269871641</v>
      </c>
      <c r="O30" s="221">
        <f>+GPpcntSCH*(VLOOKUP($A30,FY16Rev!$A$4:$I$24,9,FALSE))*VLOOKUP($A30,SCH!$A$3:$S$23,MATCH(O$28,SCH!$A$2:$S$2,0),FALSE)</f>
        <v>2060.3989255672909</v>
      </c>
      <c r="P30" s="221">
        <f>+GPpcntSCH*(VLOOKUP($A30,FY16Rev!$A$4:$I$24,9,FALSE))*VLOOKUP($A30,SCH!$A$3:$S$23,MATCH(P$28,SCH!$A$2:$S$2,0),FALSE)</f>
        <v>47696.697515744308</v>
      </c>
      <c r="Q30" s="221">
        <f>+GPpcntSCH*(VLOOKUP($A30,FY16Rev!$A$4:$I$24,9,FALSE))*VLOOKUP($A30,SCH!$A$3:$S$23,MATCH(Q$28,SCH!$A$2:$S$2,0),FALSE)</f>
        <v>29460.629413335297</v>
      </c>
      <c r="R30" s="221">
        <f>+GPpcntSCH*(VLOOKUP($A30,FY16Rev!$A$4:$I$24,9,FALSE))*VLOOKUP($A30,SCH!$A$3:$S$23,MATCH(R$28,SCH!$A$2:$S$2,0),FALSE)</f>
        <v>0</v>
      </c>
      <c r="S30" s="221">
        <f>+GPpcntSCH*(VLOOKUP($A30,FY16Rev!$A$4:$I$24,9,FALSE))*VLOOKUP($A30,SCH!$A$3:$S$23,MATCH(S$28,SCH!$A$2:$S$2,0),FALSE)</f>
        <v>190879.04673128619</v>
      </c>
      <c r="T30" s="235">
        <f t="shared" si="4"/>
        <v>2955949.7809539763</v>
      </c>
    </row>
    <row r="31" spans="1:21" x14ac:dyDescent="0.25">
      <c r="A31" s="233" t="s">
        <v>22</v>
      </c>
      <c r="B31" s="236" t="s">
        <v>23</v>
      </c>
      <c r="C31" s="237">
        <f>+GPpcntSCH*(VLOOKUP($A31,FY16Rev!$A$4:$I$24,9,FALSE))*VLOOKUP($A31,SCH!$A$3:$S$23,MATCH(C$28,SCH!$A$2:$S$2,0),FALSE)</f>
        <v>152.52735611921878</v>
      </c>
      <c r="D31" s="237">
        <f>+GPpcntSCH*(VLOOKUP($A31,FY16Rev!$A$4:$I$24,9,FALSE))*VLOOKUP($A31,SCH!$A$3:$S$23,MATCH(D$28,SCH!$A$2:$S$2,0),FALSE)</f>
        <v>11388.709256901671</v>
      </c>
      <c r="E31" s="237">
        <f>+GPpcntSCH*(VLOOKUP($A31,FY16Rev!$A$4:$I$24,9,FALSE))*VLOOKUP($A31,SCH!$A$3:$S$23,MATCH(E$28,SCH!$A$2:$S$2,0),FALSE)</f>
        <v>0</v>
      </c>
      <c r="F31" s="237">
        <f>+GPpcntSCH*(VLOOKUP($A31,FY16Rev!$A$4:$I$24,9,FALSE))*VLOOKUP($A31,SCH!$A$3:$S$23,MATCH(F$28,SCH!$A$2:$S$2,0),FALSE)</f>
        <v>1169.3763969140109</v>
      </c>
      <c r="G31" s="237">
        <f>+GPpcntSCH*(VLOOKUP($A31,FY16Rev!$A$4:$I$24,9,FALSE))*VLOOKUP($A31,SCH!$A$3:$S$23,MATCH(G$28,SCH!$A$2:$S$2,0),FALSE)</f>
        <v>0</v>
      </c>
      <c r="H31" s="237">
        <f>+GPpcntSCH*(VLOOKUP($A31,FY16Rev!$A$4:$I$24,9,FALSE))*VLOOKUP($A31,SCH!$A$3:$S$23,MATCH(H$28,SCH!$A$2:$S$2,0),FALSE)</f>
        <v>0</v>
      </c>
      <c r="I31" s="237">
        <f>+GPpcntSCH*(VLOOKUP($A31,FY16Rev!$A$4:$I$24,9,FALSE))*VLOOKUP($A31,SCH!$A$3:$S$23,MATCH(I$28,SCH!$A$2:$S$2,0),FALSE)</f>
        <v>610.10942447687512</v>
      </c>
      <c r="J31" s="237">
        <f>+GPpcntSCH*(VLOOKUP($A31,FY16Rev!$A$4:$I$24,9,FALSE))*VLOOKUP($A31,SCH!$A$3:$S$23,MATCH(J$28,SCH!$A$2:$S$2,0),FALSE)</f>
        <v>152.52735611921878</v>
      </c>
      <c r="K31" s="237">
        <f>+GPpcntSCH*(VLOOKUP($A31,FY16Rev!$A$4:$I$24,9,FALSE))*VLOOKUP($A31,SCH!$A$3:$S$23,MATCH(K$28,SCH!$A$2:$S$2,0),FALSE)</f>
        <v>203.36980815895839</v>
      </c>
      <c r="L31" s="237">
        <f>+GPpcntSCH*(VLOOKUP($A31,FY16Rev!$A$4:$I$24,9,FALSE))*VLOOKUP($A31,SCH!$A$3:$S$23,MATCH(L$28,SCH!$A$2:$S$2,0),FALSE)</f>
        <v>39606.270138957152</v>
      </c>
      <c r="M31" s="237">
        <f>+GPpcntSCH*(VLOOKUP($A31,FY16Rev!$A$4:$I$24,9,FALSE))*VLOOKUP($A31,SCH!$A$3:$S$23,MATCH(M$28,SCH!$A$2:$S$2,0),FALSE)</f>
        <v>0</v>
      </c>
      <c r="N31" s="237">
        <f>+GPpcntSCH*(VLOOKUP($A31,FY16Rev!$A$4:$I$24,9,FALSE))*VLOOKUP($A31,SCH!$A$3:$S$23,MATCH(N$28,SCH!$A$2:$S$2,0),FALSE)</f>
        <v>196226.44364737498</v>
      </c>
      <c r="O31" s="237">
        <f>+GPpcntSCH*(VLOOKUP($A31,FY16Rev!$A$4:$I$24,9,FALSE))*VLOOKUP($A31,SCH!$A$3:$S$23,MATCH(O$28,SCH!$A$2:$S$2,0),FALSE)</f>
        <v>0</v>
      </c>
      <c r="P31" s="237">
        <f>+GPpcntSCH*(VLOOKUP($A31,FY16Rev!$A$4:$I$24,9,FALSE))*VLOOKUP($A31,SCH!$A$3:$S$23,MATCH(P$28,SCH!$A$2:$S$2,0),FALSE)</f>
        <v>0</v>
      </c>
      <c r="Q31" s="237">
        <f>+GPpcntSCH*(VLOOKUP($A31,FY16Rev!$A$4:$I$24,9,FALSE))*VLOOKUP($A31,SCH!$A$3:$S$23,MATCH(Q$28,SCH!$A$2:$S$2,0),FALSE)</f>
        <v>3864.0263550202094</v>
      </c>
      <c r="R31" s="237">
        <f>+GPpcntSCH*(VLOOKUP($A31,FY16Rev!$A$4:$I$24,9,FALSE))*VLOOKUP($A31,SCH!$A$3:$S$23,MATCH(R$28,SCH!$A$2:$S$2,0),FALSE)</f>
        <v>0</v>
      </c>
      <c r="S31" s="237">
        <f>+GPpcntSCH*(VLOOKUP($A31,FY16Rev!$A$4:$I$24,9,FALSE))*VLOOKUP($A31,SCH!$A$3:$S$23,MATCH(S$28,SCH!$A$2:$S$2,0),FALSE)</f>
        <v>101.6849040794792</v>
      </c>
      <c r="T31" s="238">
        <f t="shared" si="4"/>
        <v>253475.04464412178</v>
      </c>
    </row>
    <row r="32" spans="1:21" s="45" customFormat="1" x14ac:dyDescent="0.25">
      <c r="A32" s="233" t="s">
        <v>24</v>
      </c>
      <c r="B32" s="234" t="s">
        <v>25</v>
      </c>
      <c r="C32" s="221">
        <f>+GPpcntSCH*(VLOOKUP($A32,FY16Rev!$A$4:$I$24,9,FALSE))*VLOOKUP($A32,SCH!$A$3:$S$23,MATCH(C$28,SCH!$A$2:$S$2,0),FALSE)</f>
        <v>7494.5167454226175</v>
      </c>
      <c r="D32" s="221">
        <f>+GPpcntSCH*(VLOOKUP($A32,FY16Rev!$A$4:$I$24,9,FALSE))*VLOOKUP($A32,SCH!$A$3:$S$23,MATCH(D$28,SCH!$A$2:$S$2,0),FALSE)</f>
        <v>89886.767294783916</v>
      </c>
      <c r="E32" s="221">
        <f>+GPpcntSCH*(VLOOKUP($A32,FY16Rev!$A$4:$I$24,9,FALSE))*VLOOKUP($A32,SCH!$A$3:$S$23,MATCH(E$28,SCH!$A$2:$S$2,0),FALSE)</f>
        <v>8348.3224505973467</v>
      </c>
      <c r="F32" s="221">
        <f>+GPpcntSCH*(VLOOKUP($A32,FY16Rev!$A$4:$I$24,9,FALSE))*VLOOKUP($A32,SCH!$A$3:$S$23,MATCH(F$28,SCH!$A$2:$S$2,0),FALSE)</f>
        <v>7968.8532482974661</v>
      </c>
      <c r="G32" s="221">
        <f>+GPpcntSCH*(VLOOKUP($A32,FY16Rev!$A$4:$I$24,9,FALSE))*VLOOKUP($A32,SCH!$A$3:$S$23,MATCH(G$28,SCH!$A$2:$S$2,0),FALSE)</f>
        <v>1354610.1849099945</v>
      </c>
      <c r="H32" s="221">
        <f>+GPpcntSCH*(VLOOKUP($A32,FY16Rev!$A$4:$I$24,9,FALSE))*VLOOKUP($A32,SCH!$A$3:$S$23,MATCH(H$28,SCH!$A$2:$S$2,0),FALSE)</f>
        <v>13139.121129633322</v>
      </c>
      <c r="I32" s="221">
        <f>+GPpcntSCH*(VLOOKUP($A32,FY16Rev!$A$4:$I$24,9,FALSE))*VLOOKUP($A32,SCH!$A$3:$S$23,MATCH(I$28,SCH!$A$2:$S$2,0),FALSE)</f>
        <v>2134.5142629368215</v>
      </c>
      <c r="J32" s="221">
        <f>+GPpcntSCH*(VLOOKUP($A32,FY16Rev!$A$4:$I$24,9,FALSE))*VLOOKUP($A32,SCH!$A$3:$S$23,MATCH(J$28,SCH!$A$2:$S$2,0),FALSE)</f>
        <v>7257.3484939851933</v>
      </c>
      <c r="K32" s="221">
        <f>+GPpcntSCH*(VLOOKUP($A32,FY16Rev!$A$4:$I$24,9,FALSE))*VLOOKUP($A32,SCH!$A$3:$S$23,MATCH(K$28,SCH!$A$2:$S$2,0),FALSE)</f>
        <v>948.6730057496984</v>
      </c>
      <c r="L32" s="221">
        <f>+GPpcntSCH*(VLOOKUP($A32,FY16Rev!$A$4:$I$24,9,FALSE))*VLOOKUP($A32,SCH!$A$3:$S$23,MATCH(L$28,SCH!$A$2:$S$2,0),FALSE)</f>
        <v>1280.7085577620928</v>
      </c>
      <c r="M32" s="221">
        <f>+GPpcntSCH*(VLOOKUP($A32,FY16Rev!$A$4:$I$24,9,FALSE))*VLOOKUP($A32,SCH!$A$3:$S$23,MATCH(M$28,SCH!$A$2:$S$2,0),FALSE)</f>
        <v>0</v>
      </c>
      <c r="N32" s="221">
        <f>+GPpcntSCH*(VLOOKUP($A32,FY16Rev!$A$4:$I$24,9,FALSE))*VLOOKUP($A32,SCH!$A$3:$S$23,MATCH(N$28,SCH!$A$2:$S$2,0),FALSE)</f>
        <v>25187.268302654491</v>
      </c>
      <c r="O32" s="221">
        <f>+GPpcntSCH*(VLOOKUP($A32,FY16Rev!$A$4:$I$24,9,FALSE))*VLOOKUP($A32,SCH!$A$3:$S$23,MATCH(O$28,SCH!$A$2:$S$2,0),FALSE)</f>
        <v>58533.124454756391</v>
      </c>
      <c r="P32" s="221">
        <f>+GPpcntSCH*(VLOOKUP($A32,FY16Rev!$A$4:$I$24,9,FALSE))*VLOOKUP($A32,SCH!$A$3:$S$23,MATCH(P$28,SCH!$A$2:$S$2,0),FALSE)</f>
        <v>569.20380344981902</v>
      </c>
      <c r="Q32" s="221">
        <f>+GPpcntSCH*(VLOOKUP($A32,FY16Rev!$A$4:$I$24,9,FALSE))*VLOOKUP($A32,SCH!$A$3:$S$23,MATCH(Q$28,SCH!$A$2:$S$2,0),FALSE)</f>
        <v>27796.119068466163</v>
      </c>
      <c r="R32" s="221">
        <f>+GPpcntSCH*(VLOOKUP($A32,FY16Rev!$A$4:$I$24,9,FALSE))*VLOOKUP($A32,SCH!$A$3:$S$23,MATCH(R$28,SCH!$A$2:$S$2,0),FALSE)</f>
        <v>0</v>
      </c>
      <c r="S32" s="221">
        <f>+GPpcntSCH*(VLOOKUP($A32,FY16Rev!$A$4:$I$24,9,FALSE))*VLOOKUP($A32,SCH!$A$3:$S$23,MATCH(S$28,SCH!$A$2:$S$2,0),FALSE)</f>
        <v>1541.59363434326</v>
      </c>
      <c r="T32" s="235">
        <f t="shared" si="4"/>
        <v>1606696.3193628332</v>
      </c>
    </row>
    <row r="33" spans="1:20" x14ac:dyDescent="0.25">
      <c r="A33" s="233" t="s">
        <v>28</v>
      </c>
      <c r="B33" s="236" t="s">
        <v>29</v>
      </c>
      <c r="C33" s="237">
        <f>+GPpcntSCH*(VLOOKUP($A33,FY16Rev!$A$4:$I$24,9,FALSE))*VLOOKUP($A33,SCH!$A$3:$S$23,MATCH(C$28,SCH!$A$2:$S$2,0),FALSE)</f>
        <v>541.51935362470886</v>
      </c>
      <c r="D33" s="237">
        <f>+GPpcntSCH*(VLOOKUP($A33,FY16Rev!$A$4:$I$24,9,FALSE))*VLOOKUP($A33,SCH!$A$3:$S$23,MATCH(D$28,SCH!$A$2:$S$2,0),FALSE)</f>
        <v>36462.303144063728</v>
      </c>
      <c r="E33" s="237">
        <f>+GPpcntSCH*(VLOOKUP($A33,FY16Rev!$A$4:$I$24,9,FALSE))*VLOOKUP($A33,SCH!$A$3:$S$23,MATCH(E$28,SCH!$A$2:$S$2,0),FALSE)</f>
        <v>361.01290241647257</v>
      </c>
      <c r="F33" s="237">
        <f>+GPpcntSCH*(VLOOKUP($A33,FY16Rev!$A$4:$I$24,9,FALSE))*VLOOKUP($A33,SCH!$A$3:$S$23,MATCH(F$28,SCH!$A$2:$S$2,0),FALSE)</f>
        <v>1534.3048352700084</v>
      </c>
      <c r="G33" s="237">
        <f>+GPpcntSCH*(VLOOKUP($A33,FY16Rev!$A$4:$I$24,9,FALSE))*VLOOKUP($A33,SCH!$A$3:$S$23,MATCH(G$28,SCH!$A$2:$S$2,0),FALSE)</f>
        <v>4422.4080546017885</v>
      </c>
      <c r="H33" s="237">
        <f>+GPpcntSCH*(VLOOKUP($A33,FY16Rev!$A$4:$I$24,9,FALSE))*VLOOKUP($A33,SCH!$A$3:$S$23,MATCH(H$28,SCH!$A$2:$S$2,0),FALSE)</f>
        <v>706818.13631865126</v>
      </c>
      <c r="I33" s="237">
        <f>+GPpcntSCH*(VLOOKUP($A33,FY16Rev!$A$4:$I$24,9,FALSE))*VLOOKUP($A33,SCH!$A$3:$S$23,MATCH(I$28,SCH!$A$2:$S$2,0),FALSE)</f>
        <v>45.126612802059071</v>
      </c>
      <c r="J33" s="237">
        <f>+GPpcntSCH*(VLOOKUP($A33,FY16Rev!$A$4:$I$24,9,FALSE))*VLOOKUP($A33,SCH!$A$3:$S$23,MATCH(J$28,SCH!$A$2:$S$2,0),FALSE)</f>
        <v>1489.1782224679491</v>
      </c>
      <c r="K33" s="237">
        <f>+GPpcntSCH*(VLOOKUP($A33,FY16Rev!$A$4:$I$24,9,FALSE))*VLOOKUP($A33,SCH!$A$3:$S$23,MATCH(K$28,SCH!$A$2:$S$2,0),FALSE)</f>
        <v>5550.5733746532651</v>
      </c>
      <c r="L33" s="237">
        <f>+GPpcntSCH*(VLOOKUP($A33,FY16Rev!$A$4:$I$24,9,FALSE))*VLOOKUP($A33,SCH!$A$3:$S$23,MATCH(L$28,SCH!$A$2:$S$2,0),FALSE)</f>
        <v>0</v>
      </c>
      <c r="M33" s="237">
        <f>+GPpcntSCH*(VLOOKUP($A33,FY16Rev!$A$4:$I$24,9,FALSE))*VLOOKUP($A33,SCH!$A$3:$S$23,MATCH(M$28,SCH!$A$2:$S$2,0),FALSE)</f>
        <v>0</v>
      </c>
      <c r="N33" s="237">
        <f>+GPpcntSCH*(VLOOKUP($A33,FY16Rev!$A$4:$I$24,9,FALSE))*VLOOKUP($A33,SCH!$A$3:$S$23,MATCH(N$28,SCH!$A$2:$S$2,0),FALSE)</f>
        <v>1714.8112864782447</v>
      </c>
      <c r="O33" s="237">
        <f>+GPpcntSCH*(VLOOKUP($A33,FY16Rev!$A$4:$I$24,9,FALSE))*VLOOKUP($A33,SCH!$A$3:$S$23,MATCH(O$28,SCH!$A$2:$S$2,0),FALSE)</f>
        <v>0</v>
      </c>
      <c r="P33" s="237">
        <f>+GPpcntSCH*(VLOOKUP($A33,FY16Rev!$A$4:$I$24,9,FALSE))*VLOOKUP($A33,SCH!$A$3:$S$23,MATCH(P$28,SCH!$A$2:$S$2,0),FALSE)</f>
        <v>0</v>
      </c>
      <c r="Q33" s="237">
        <f>+GPpcntSCH*(VLOOKUP($A33,FY16Rev!$A$4:$I$24,9,FALSE))*VLOOKUP($A33,SCH!$A$3:$S$23,MATCH(Q$28,SCH!$A$2:$S$2,0),FALSE)</f>
        <v>947.6588688432405</v>
      </c>
      <c r="R33" s="237">
        <f>+GPpcntSCH*(VLOOKUP($A33,FY16Rev!$A$4:$I$24,9,FALSE))*VLOOKUP($A33,SCH!$A$3:$S$23,MATCH(R$28,SCH!$A$2:$S$2,0),FALSE)</f>
        <v>0</v>
      </c>
      <c r="S33" s="237">
        <f>+GPpcntSCH*(VLOOKUP($A33,FY16Rev!$A$4:$I$24,9,FALSE))*VLOOKUP($A33,SCH!$A$3:$S$23,MATCH(S$28,SCH!$A$2:$S$2,0),FALSE)</f>
        <v>1489.1782224679491</v>
      </c>
      <c r="T33" s="238">
        <f t="shared" si="4"/>
        <v>761376.21119634062</v>
      </c>
    </row>
    <row r="34" spans="1:20" s="45" customFormat="1" x14ac:dyDescent="0.25">
      <c r="A34" s="233" t="s">
        <v>32</v>
      </c>
      <c r="B34" s="234" t="s">
        <v>33</v>
      </c>
      <c r="C34" s="221">
        <f>+GPpcntSCH*(VLOOKUP($A34,FY16Rev!$A$4:$I$24,9,FALSE))*VLOOKUP($A34,SCH!$A$3:$S$23,MATCH(C$28,SCH!$A$2:$S$2,0),FALSE)</f>
        <v>276.88818647274314</v>
      </c>
      <c r="D34" s="221">
        <f>+GPpcntSCH*(VLOOKUP($A34,FY16Rev!$A$4:$I$24,9,FALSE))*VLOOKUP($A34,SCH!$A$3:$S$23,MATCH(D$28,SCH!$A$2:$S$2,0),FALSE)</f>
        <v>34057.246936147407</v>
      </c>
      <c r="E34" s="221">
        <f>+GPpcntSCH*(VLOOKUP($A34,FY16Rev!$A$4:$I$24,9,FALSE))*VLOOKUP($A34,SCH!$A$3:$S$23,MATCH(E$28,SCH!$A$2:$S$2,0),FALSE)</f>
        <v>184.5921243151621</v>
      </c>
      <c r="F34" s="221">
        <f>+GPpcntSCH*(VLOOKUP($A34,FY16Rev!$A$4:$I$24,9,FALSE))*VLOOKUP($A34,SCH!$A$3:$S$23,MATCH(F$28,SCH!$A$2:$S$2,0),FALSE)</f>
        <v>909023.91619001573</v>
      </c>
      <c r="G34" s="221">
        <f>+GPpcntSCH*(VLOOKUP($A34,FY16Rev!$A$4:$I$24,9,FALSE))*VLOOKUP($A34,SCH!$A$3:$S$23,MATCH(G$28,SCH!$A$2:$S$2,0),FALSE)</f>
        <v>230.74015539395262</v>
      </c>
      <c r="H34" s="221">
        <f>+GPpcntSCH*(VLOOKUP($A34,FY16Rev!$A$4:$I$24,9,FALSE))*VLOOKUP($A34,SCH!$A$3:$S$23,MATCH(H$28,SCH!$A$2:$S$2,0),FALSE)</f>
        <v>8583.533780655036</v>
      </c>
      <c r="I34" s="221">
        <f>+GPpcntSCH*(VLOOKUP($A34,FY16Rev!$A$4:$I$24,9,FALSE))*VLOOKUP($A34,SCH!$A$3:$S$23,MATCH(I$28,SCH!$A$2:$S$2,0),FALSE)</f>
        <v>599.92440402427678</v>
      </c>
      <c r="J34" s="221">
        <f>+GPpcntSCH*(VLOOKUP($A34,FY16Rev!$A$4:$I$24,9,FALSE))*VLOOKUP($A34,SCH!$A$3:$S$23,MATCH(J$28,SCH!$A$2:$S$2,0),FALSE)</f>
        <v>0</v>
      </c>
      <c r="K34" s="221">
        <f>+GPpcntSCH*(VLOOKUP($A34,FY16Rev!$A$4:$I$24,9,FALSE))*VLOOKUP($A34,SCH!$A$3:$S$23,MATCH(K$28,SCH!$A$2:$S$2,0),FALSE)</f>
        <v>6968.3526928973688</v>
      </c>
      <c r="L34" s="221">
        <f>+GPpcntSCH*(VLOOKUP($A34,FY16Rev!$A$4:$I$24,9,FALSE))*VLOOKUP($A34,SCH!$A$3:$S$23,MATCH(L$28,SCH!$A$2:$S$2,0),FALSE)</f>
        <v>3230.3621755153367</v>
      </c>
      <c r="M34" s="221">
        <f>+GPpcntSCH*(VLOOKUP($A34,FY16Rev!$A$4:$I$24,9,FALSE))*VLOOKUP($A34,SCH!$A$3:$S$23,MATCH(M$28,SCH!$A$2:$S$2,0),FALSE)</f>
        <v>0</v>
      </c>
      <c r="N34" s="221">
        <f>+GPpcntSCH*(VLOOKUP($A34,FY16Rev!$A$4:$I$24,9,FALSE))*VLOOKUP($A34,SCH!$A$3:$S$23,MATCH(N$28,SCH!$A$2:$S$2,0),FALSE)</f>
        <v>1384.4409323637155</v>
      </c>
      <c r="O34" s="221">
        <f>+GPpcntSCH*(VLOOKUP($A34,FY16Rev!$A$4:$I$24,9,FALSE))*VLOOKUP($A34,SCH!$A$3:$S$23,MATCH(O$28,SCH!$A$2:$S$2,0),FALSE)</f>
        <v>276.88818647274314</v>
      </c>
      <c r="P34" s="221">
        <f>+GPpcntSCH*(VLOOKUP($A34,FY16Rev!$A$4:$I$24,9,FALSE))*VLOOKUP($A34,SCH!$A$3:$S$23,MATCH(P$28,SCH!$A$2:$S$2,0),FALSE)</f>
        <v>0</v>
      </c>
      <c r="Q34" s="221">
        <f>+GPpcntSCH*(VLOOKUP($A34,FY16Rev!$A$4:$I$24,9,FALSE))*VLOOKUP($A34,SCH!$A$3:$S$23,MATCH(Q$28,SCH!$A$2:$S$2,0),FALSE)</f>
        <v>1015.2566837333915</v>
      </c>
      <c r="R34" s="221">
        <f>+GPpcntSCH*(VLOOKUP($A34,FY16Rev!$A$4:$I$24,9,FALSE))*VLOOKUP($A34,SCH!$A$3:$S$23,MATCH(R$28,SCH!$A$2:$S$2,0),FALSE)</f>
        <v>0</v>
      </c>
      <c r="S34" s="221">
        <f>+GPpcntSCH*(VLOOKUP($A34,FY16Rev!$A$4:$I$24,9,FALSE))*VLOOKUP($A34,SCH!$A$3:$S$23,MATCH(S$28,SCH!$A$2:$S$2,0),FALSE)</f>
        <v>1476.7369945212968</v>
      </c>
      <c r="T34" s="235">
        <f t="shared" si="4"/>
        <v>967308.87944252824</v>
      </c>
    </row>
    <row r="35" spans="1:20" x14ac:dyDescent="0.25">
      <c r="A35" s="233" t="s">
        <v>38</v>
      </c>
      <c r="B35" s="236" t="s">
        <v>220</v>
      </c>
      <c r="C35" s="237">
        <f>+GPpcntSCH*(VLOOKUP($A35,FY16Rev!$A$4:$I$24,9,FALSE))*VLOOKUP($A35,SCH!$A$3:$S$23,MATCH(C$28,SCH!$A$2:$S$2,0),FALSE)</f>
        <v>0</v>
      </c>
      <c r="D35" s="237">
        <f>+GPpcntSCH*(VLOOKUP($A35,FY16Rev!$A$4:$I$24,9,FALSE))*VLOOKUP($A35,SCH!$A$3:$S$23,MATCH(D$28,SCH!$A$2:$S$2,0),FALSE)</f>
        <v>0</v>
      </c>
      <c r="E35" s="237">
        <f>+GPpcntSCH*(VLOOKUP($A35,FY16Rev!$A$4:$I$24,9,FALSE))*VLOOKUP($A35,SCH!$A$3:$S$23,MATCH(E$28,SCH!$A$2:$S$2,0),FALSE)</f>
        <v>0</v>
      </c>
      <c r="F35" s="237">
        <f>+GPpcntSCH*(VLOOKUP($A35,FY16Rev!$A$4:$I$24,9,FALSE))*VLOOKUP($A35,SCH!$A$3:$S$23,MATCH(F$28,SCH!$A$2:$S$2,0),FALSE)</f>
        <v>0</v>
      </c>
      <c r="G35" s="237">
        <f>+GPpcntSCH*(VLOOKUP($A35,FY16Rev!$A$4:$I$24,9,FALSE))*VLOOKUP($A35,SCH!$A$3:$S$23,MATCH(G$28,SCH!$A$2:$S$2,0),FALSE)</f>
        <v>0</v>
      </c>
      <c r="H35" s="237">
        <f>+GPpcntSCH*(VLOOKUP($A35,FY16Rev!$A$4:$I$24,9,FALSE))*VLOOKUP($A35,SCH!$A$3:$S$23,MATCH(H$28,SCH!$A$2:$S$2,0),FALSE)</f>
        <v>0</v>
      </c>
      <c r="I35" s="237">
        <f>+GPpcntSCH*(VLOOKUP($A35,FY16Rev!$A$4:$I$24,9,FALSE))*VLOOKUP($A35,SCH!$A$3:$S$23,MATCH(I$28,SCH!$A$2:$S$2,0),FALSE)</f>
        <v>0</v>
      </c>
      <c r="J35" s="237">
        <f>+GPpcntSCH*(VLOOKUP($A35,FY16Rev!$A$4:$I$24,9,FALSE))*VLOOKUP($A35,SCH!$A$3:$S$23,MATCH(J$28,SCH!$A$2:$S$2,0),FALSE)</f>
        <v>0</v>
      </c>
      <c r="K35" s="237">
        <f>+GPpcntSCH*(VLOOKUP($A35,FY16Rev!$A$4:$I$24,9,FALSE))*VLOOKUP($A35,SCH!$A$3:$S$23,MATCH(K$28,SCH!$A$2:$S$2,0),FALSE)</f>
        <v>0</v>
      </c>
      <c r="L35" s="237">
        <f>+GPpcntSCH*(VLOOKUP($A35,FY16Rev!$A$4:$I$24,9,FALSE))*VLOOKUP($A35,SCH!$A$3:$S$23,MATCH(L$28,SCH!$A$2:$S$2,0),FALSE)</f>
        <v>0</v>
      </c>
      <c r="M35" s="237">
        <f>+GPpcntSCH*(VLOOKUP($A35,FY16Rev!$A$4:$I$24,9,FALSE))*VLOOKUP($A35,SCH!$A$3:$S$23,MATCH(M$28,SCH!$A$2:$S$2,0),FALSE)</f>
        <v>0</v>
      </c>
      <c r="N35" s="237">
        <f>+GPpcntSCH*(VLOOKUP($A35,FY16Rev!$A$4:$I$24,9,FALSE))*VLOOKUP($A35,SCH!$A$3:$S$23,MATCH(N$28,SCH!$A$2:$S$2,0),FALSE)</f>
        <v>0</v>
      </c>
      <c r="O35" s="237">
        <f>+GPpcntSCH*(VLOOKUP($A35,FY16Rev!$A$4:$I$24,9,FALSE))*VLOOKUP($A35,SCH!$A$3:$S$23,MATCH(O$28,SCH!$A$2:$S$2,0),FALSE)</f>
        <v>0</v>
      </c>
      <c r="P35" s="237">
        <f>+GPpcntSCH*(VLOOKUP($A35,FY16Rev!$A$4:$I$24,9,FALSE))*VLOOKUP($A35,SCH!$A$3:$S$23,MATCH(P$28,SCH!$A$2:$S$2,0),FALSE)</f>
        <v>0</v>
      </c>
      <c r="Q35" s="237">
        <f>+GPpcntSCH*(VLOOKUP($A35,FY16Rev!$A$4:$I$24,9,FALSE))*VLOOKUP($A35,SCH!$A$3:$S$23,MATCH(Q$28,SCH!$A$2:$S$2,0),FALSE)</f>
        <v>0</v>
      </c>
      <c r="R35" s="237">
        <f>+GPpcntSCH*(VLOOKUP($A35,FY16Rev!$A$4:$I$24,9,FALSE))*VLOOKUP($A35,SCH!$A$3:$S$23,MATCH(R$28,SCH!$A$2:$S$2,0),FALSE)</f>
        <v>0</v>
      </c>
      <c r="S35" s="237">
        <f>+GPpcntSCH*(VLOOKUP($A35,FY16Rev!$A$4:$I$24,9,FALSE))*VLOOKUP($A35,SCH!$A$3:$S$23,MATCH(S$28,SCH!$A$2:$S$2,0),FALSE)</f>
        <v>0</v>
      </c>
      <c r="T35" s="238">
        <f t="shared" si="4"/>
        <v>0</v>
      </c>
    </row>
    <row r="36" spans="1:20" s="45" customFormat="1" x14ac:dyDescent="0.25">
      <c r="A36" s="233" t="s">
        <v>39</v>
      </c>
      <c r="B36" s="234" t="s">
        <v>40</v>
      </c>
      <c r="C36" s="221">
        <f>+GPpcntSCH*(VLOOKUP($A36,FY16Rev!$A$4:$I$24,9,FALSE))*VLOOKUP($A36,SCH!$A$3:$S$23,MATCH(C$28,SCH!$A$2:$S$2,0),FALSE)</f>
        <v>0</v>
      </c>
      <c r="D36" s="221">
        <f>+GPpcntSCH*(VLOOKUP($A36,FY16Rev!$A$4:$I$24,9,FALSE))*VLOOKUP($A36,SCH!$A$3:$S$23,MATCH(D$28,SCH!$A$2:$S$2,0),FALSE)</f>
        <v>3027.9310921680162</v>
      </c>
      <c r="E36" s="221">
        <f>+GPpcntSCH*(VLOOKUP($A36,FY16Rev!$A$4:$I$24,9,FALSE))*VLOOKUP($A36,SCH!$A$3:$S$23,MATCH(E$28,SCH!$A$2:$S$2,0),FALSE)</f>
        <v>0</v>
      </c>
      <c r="F36" s="221">
        <f>+GPpcntSCH*(VLOOKUP($A36,FY16Rev!$A$4:$I$24,9,FALSE))*VLOOKUP($A36,SCH!$A$3:$S$23,MATCH(F$28,SCH!$A$2:$S$2,0),FALSE)</f>
        <v>174.68833224046247</v>
      </c>
      <c r="G36" s="221">
        <f>+GPpcntSCH*(VLOOKUP($A36,FY16Rev!$A$4:$I$24,9,FALSE))*VLOOKUP($A36,SCH!$A$3:$S$23,MATCH(G$28,SCH!$A$2:$S$2,0),FALSE)</f>
        <v>0</v>
      </c>
      <c r="H36" s="221">
        <f>+GPpcntSCH*(VLOOKUP($A36,FY16Rev!$A$4:$I$24,9,FALSE))*VLOOKUP($A36,SCH!$A$3:$S$23,MATCH(H$28,SCH!$A$2:$S$2,0),FALSE)</f>
        <v>0</v>
      </c>
      <c r="I36" s="221">
        <f>+GPpcntSCH*(VLOOKUP($A36,FY16Rev!$A$4:$I$24,9,FALSE))*VLOOKUP($A36,SCH!$A$3:$S$23,MATCH(I$28,SCH!$A$2:$S$2,0),FALSE)</f>
        <v>0</v>
      </c>
      <c r="J36" s="221">
        <f>+GPpcntSCH*(VLOOKUP($A36,FY16Rev!$A$4:$I$24,9,FALSE))*VLOOKUP($A36,SCH!$A$3:$S$23,MATCH(J$28,SCH!$A$2:$S$2,0),FALSE)</f>
        <v>58.22944408015416</v>
      </c>
      <c r="K36" s="221">
        <f>+GPpcntSCH*(VLOOKUP($A36,FY16Rev!$A$4:$I$24,9,FALSE))*VLOOKUP($A36,SCH!$A$3:$S$23,MATCH(K$28,SCH!$A$2:$S$2,0),FALSE)</f>
        <v>4716.5849704924867</v>
      </c>
      <c r="L36" s="221">
        <f>+GPpcntSCH*(VLOOKUP($A36,FY16Rev!$A$4:$I$24,9,FALSE))*VLOOKUP($A36,SCH!$A$3:$S$23,MATCH(L$28,SCH!$A$2:$S$2,0),FALSE)</f>
        <v>532857.64277749078</v>
      </c>
      <c r="M36" s="221">
        <f>+GPpcntSCH*(VLOOKUP($A36,FY16Rev!$A$4:$I$24,9,FALSE))*VLOOKUP($A36,SCH!$A$3:$S$23,MATCH(M$28,SCH!$A$2:$S$2,0),FALSE)</f>
        <v>465.83555264123328</v>
      </c>
      <c r="N36" s="221">
        <f>+GPpcntSCH*(VLOOKUP($A36,FY16Rev!$A$4:$I$24,9,FALSE))*VLOOKUP($A36,SCH!$A$3:$S$23,MATCH(N$28,SCH!$A$2:$S$2,0),FALSE)</f>
        <v>6230.5505165764953</v>
      </c>
      <c r="O36" s="221">
        <f>+GPpcntSCH*(VLOOKUP($A36,FY16Rev!$A$4:$I$24,9,FALSE))*VLOOKUP($A36,SCH!$A$3:$S$23,MATCH(O$28,SCH!$A$2:$S$2,0),FALSE)</f>
        <v>0</v>
      </c>
      <c r="P36" s="221">
        <f>+GPpcntSCH*(VLOOKUP($A36,FY16Rev!$A$4:$I$24,9,FALSE))*VLOOKUP($A36,SCH!$A$3:$S$23,MATCH(P$28,SCH!$A$2:$S$2,0),FALSE)</f>
        <v>0</v>
      </c>
      <c r="Q36" s="221">
        <f>+GPpcntSCH*(VLOOKUP($A36,FY16Rev!$A$4:$I$24,9,FALSE))*VLOOKUP($A36,SCH!$A$3:$S$23,MATCH(Q$28,SCH!$A$2:$S$2,0),FALSE)</f>
        <v>5939.4032961757248</v>
      </c>
      <c r="R36" s="221">
        <f>+GPpcntSCH*(VLOOKUP($A36,FY16Rev!$A$4:$I$24,9,FALSE))*VLOOKUP($A36,SCH!$A$3:$S$23,MATCH(R$28,SCH!$A$2:$S$2,0),FALSE)</f>
        <v>0</v>
      </c>
      <c r="S36" s="221">
        <f>+GPpcntSCH*(VLOOKUP($A36,FY16Rev!$A$4:$I$24,9,FALSE))*VLOOKUP($A36,SCH!$A$3:$S$23,MATCH(S$28,SCH!$A$2:$S$2,0),FALSE)</f>
        <v>0</v>
      </c>
      <c r="T36" s="235">
        <f t="shared" si="4"/>
        <v>553470.86598186533</v>
      </c>
    </row>
    <row r="37" spans="1:20" x14ac:dyDescent="0.25">
      <c r="A37" s="233" t="s">
        <v>44</v>
      </c>
      <c r="B37" s="236" t="s">
        <v>45</v>
      </c>
      <c r="C37" s="237">
        <f>+GPpcntSCH*(VLOOKUP($A37,FY16Rev!$A$4:$I$24,9,FALSE))*VLOOKUP($A37,SCH!$A$3:$S$23,MATCH(C$28,SCH!$A$2:$S$2,0),FALSE)</f>
        <v>204.40213354891281</v>
      </c>
      <c r="D37" s="237">
        <f>+GPpcntSCH*(VLOOKUP($A37,FY16Rev!$A$4:$I$24,9,FALSE))*VLOOKUP($A37,SCH!$A$3:$S$23,MATCH(D$28,SCH!$A$2:$S$2,0),FALSE)</f>
        <v>31580.129633307031</v>
      </c>
      <c r="E37" s="237">
        <f>+GPpcntSCH*(VLOOKUP($A37,FY16Rev!$A$4:$I$24,9,FALSE))*VLOOKUP($A37,SCH!$A$3:$S$23,MATCH(E$28,SCH!$A$2:$S$2,0),FALSE)</f>
        <v>102.20106677445641</v>
      </c>
      <c r="F37" s="237">
        <f>+GPpcntSCH*(VLOOKUP($A37,FY16Rev!$A$4:$I$24,9,FALSE))*VLOOKUP($A37,SCH!$A$3:$S$23,MATCH(F$28,SCH!$A$2:$S$2,0),FALSE)</f>
        <v>153.30160016168463</v>
      </c>
      <c r="G37" s="237">
        <f>+GPpcntSCH*(VLOOKUP($A37,FY16Rev!$A$4:$I$24,9,FALSE))*VLOOKUP($A37,SCH!$A$3:$S$23,MATCH(G$28,SCH!$A$2:$S$2,0),FALSE)</f>
        <v>2401.7250691997256</v>
      </c>
      <c r="H37" s="237">
        <f>+GPpcntSCH*(VLOOKUP($A37,FY16Rev!$A$4:$I$24,9,FALSE))*VLOOKUP($A37,SCH!$A$3:$S$23,MATCH(H$28,SCH!$A$2:$S$2,0),FALSE)</f>
        <v>1635.2170683913025</v>
      </c>
      <c r="I37" s="237">
        <f>+GPpcntSCH*(VLOOKUP($A37,FY16Rev!$A$4:$I$24,9,FALSE))*VLOOKUP($A37,SCH!$A$3:$S$23,MATCH(I$28,SCH!$A$2:$S$2,0),FALSE)</f>
        <v>51.100533387228204</v>
      </c>
      <c r="J37" s="237">
        <f>+GPpcntSCH*(VLOOKUP($A37,FY16Rev!$A$4:$I$24,9,FALSE))*VLOOKUP($A37,SCH!$A$3:$S$23,MATCH(J$28,SCH!$A$2:$S$2,0),FALSE)</f>
        <v>153.30160016168463</v>
      </c>
      <c r="K37" s="237">
        <f>+GPpcntSCH*(VLOOKUP($A37,FY16Rev!$A$4:$I$24,9,FALSE))*VLOOKUP($A37,SCH!$A$3:$S$23,MATCH(K$28,SCH!$A$2:$S$2,0),FALSE)</f>
        <v>1839.6192019402154</v>
      </c>
      <c r="L37" s="237">
        <f>+GPpcntSCH*(VLOOKUP($A37,FY16Rev!$A$4:$I$24,9,FALSE))*VLOOKUP($A37,SCH!$A$3:$S$23,MATCH(L$28,SCH!$A$2:$S$2,0),FALSE)</f>
        <v>562.10586725951021</v>
      </c>
      <c r="M37" s="237">
        <f>+GPpcntSCH*(VLOOKUP($A37,FY16Rev!$A$4:$I$24,9,FALSE))*VLOOKUP($A37,SCH!$A$3:$S$23,MATCH(M$28,SCH!$A$2:$S$2,0),FALSE)</f>
        <v>51.100533387228204</v>
      </c>
      <c r="N37" s="237">
        <f>+GPpcntSCH*(VLOOKUP($A37,FY16Rev!$A$4:$I$24,9,FALSE))*VLOOKUP($A37,SCH!$A$3:$S$23,MATCH(N$28,SCH!$A$2:$S$2,0),FALSE)</f>
        <v>17680.78455198096</v>
      </c>
      <c r="O37" s="237">
        <f>+GPpcntSCH*(VLOOKUP($A37,FY16Rev!$A$4:$I$24,9,FALSE))*VLOOKUP($A37,SCH!$A$3:$S$23,MATCH(O$28,SCH!$A$2:$S$2,0),FALSE)</f>
        <v>153.30160016168463</v>
      </c>
      <c r="P37" s="237">
        <f>+GPpcntSCH*(VLOOKUP($A37,FY16Rev!$A$4:$I$24,9,FALSE))*VLOOKUP($A37,SCH!$A$3:$S$23,MATCH(P$28,SCH!$A$2:$S$2,0),FALSE)</f>
        <v>4803.4501383994511</v>
      </c>
      <c r="Q37" s="237">
        <f>+GPpcntSCH*(VLOOKUP($A37,FY16Rev!$A$4:$I$24,9,FALSE))*VLOOKUP($A37,SCH!$A$3:$S$23,MATCH(Q$28,SCH!$A$2:$S$2,0),FALSE)</f>
        <v>448841.535006719</v>
      </c>
      <c r="R37" s="237">
        <f>+GPpcntSCH*(VLOOKUP($A37,FY16Rev!$A$4:$I$24,9,FALSE))*VLOOKUP($A37,SCH!$A$3:$S$23,MATCH(R$28,SCH!$A$2:$S$2,0),FALSE)</f>
        <v>0</v>
      </c>
      <c r="S37" s="237">
        <f>+GPpcntSCH*(VLOOKUP($A37,FY16Rev!$A$4:$I$24,9,FALSE))*VLOOKUP($A37,SCH!$A$3:$S$23,MATCH(S$28,SCH!$A$2:$S$2,0),FALSE)</f>
        <v>2912.7304030720079</v>
      </c>
      <c r="T37" s="238">
        <f t="shared" si="4"/>
        <v>513126.00600785209</v>
      </c>
    </row>
    <row r="38" spans="1:20" s="45" customFormat="1" x14ac:dyDescent="0.25">
      <c r="A38" s="233" t="s">
        <v>48</v>
      </c>
      <c r="B38" s="234" t="s">
        <v>49</v>
      </c>
      <c r="C38" s="221">
        <f>+GPpcntSCH*(VLOOKUP($A38,FY16Rev!$A$4:$I$24,9,FALSE))*VLOOKUP($A38,SCH!$A$3:$S$23,MATCH(C$28,SCH!$A$2:$S$2,0),FALSE)</f>
        <v>1265.5723052046196</v>
      </c>
      <c r="D38" s="221">
        <f>+GPpcntSCH*(VLOOKUP($A38,FY16Rev!$A$4:$I$24,9,FALSE))*VLOOKUP($A38,SCH!$A$3:$S$23,MATCH(D$28,SCH!$A$2:$S$2,0),FALSE)</f>
        <v>5138.9905726490606</v>
      </c>
      <c r="E38" s="221">
        <f>+GPpcntSCH*(VLOOKUP($A38,FY16Rev!$A$4:$I$24,9,FALSE))*VLOOKUP($A38,SCH!$A$3:$S$23,MATCH(E$28,SCH!$A$2:$S$2,0),FALSE)</f>
        <v>306.80540732233203</v>
      </c>
      <c r="F38" s="221">
        <f>+GPpcntSCH*(VLOOKUP($A38,FY16Rev!$A$4:$I$24,9,FALSE))*VLOOKUP($A38,SCH!$A$3:$S$23,MATCH(F$28,SCH!$A$2:$S$2,0),FALSE)</f>
        <v>0</v>
      </c>
      <c r="G38" s="221">
        <f>+GPpcntSCH*(VLOOKUP($A38,FY16Rev!$A$4:$I$24,9,FALSE))*VLOOKUP($A38,SCH!$A$3:$S$23,MATCH(G$28,SCH!$A$2:$S$2,0),FALSE)</f>
        <v>690.31216647524707</v>
      </c>
      <c r="H38" s="221">
        <f>+GPpcntSCH*(VLOOKUP($A38,FY16Rev!$A$4:$I$24,9,FALSE))*VLOOKUP($A38,SCH!$A$3:$S$23,MATCH(H$28,SCH!$A$2:$S$2,0),FALSE)</f>
        <v>153.40270366116602</v>
      </c>
      <c r="I38" s="221">
        <f>+GPpcntSCH*(VLOOKUP($A38,FY16Rev!$A$4:$I$24,9,FALSE))*VLOOKUP($A38,SCH!$A$3:$S$23,MATCH(I$28,SCH!$A$2:$S$2,0),FALSE)</f>
        <v>0</v>
      </c>
      <c r="J38" s="221">
        <f>+GPpcntSCH*(VLOOKUP($A38,FY16Rev!$A$4:$I$24,9,FALSE))*VLOOKUP($A38,SCH!$A$3:$S$23,MATCH(J$28,SCH!$A$2:$S$2,0),FALSE)</f>
        <v>805.36419422112158</v>
      </c>
      <c r="K38" s="221">
        <f>+GPpcntSCH*(VLOOKUP($A38,FY16Rev!$A$4:$I$24,9,FALSE))*VLOOKUP($A38,SCH!$A$3:$S$23,MATCH(K$28,SCH!$A$2:$S$2,0),FALSE)</f>
        <v>2224.3392030869072</v>
      </c>
      <c r="L38" s="221">
        <f>+GPpcntSCH*(VLOOKUP($A38,FY16Rev!$A$4:$I$24,9,FALSE))*VLOOKUP($A38,SCH!$A$3:$S$23,MATCH(L$28,SCH!$A$2:$S$2,0),FALSE)</f>
        <v>3566.6128601221099</v>
      </c>
      <c r="M38" s="221">
        <f>+GPpcntSCH*(VLOOKUP($A38,FY16Rev!$A$4:$I$24,9,FALSE))*VLOOKUP($A38,SCH!$A$3:$S$23,MATCH(M$28,SCH!$A$2:$S$2,0),FALSE)</f>
        <v>153.40270366116602</v>
      </c>
      <c r="N38" s="221">
        <f>+GPpcntSCH*(VLOOKUP($A38,FY16Rev!$A$4:$I$24,9,FALSE))*VLOOKUP($A38,SCH!$A$3:$S$23,MATCH(N$28,SCH!$A$2:$S$2,0),FALSE)</f>
        <v>44678.537441314598</v>
      </c>
      <c r="O38" s="221">
        <f>+GPpcntSCH*(VLOOKUP($A38,FY16Rev!$A$4:$I$24,9,FALSE))*VLOOKUP($A38,SCH!$A$3:$S$23,MATCH(O$28,SCH!$A$2:$S$2,0),FALSE)</f>
        <v>767.01351830583008</v>
      </c>
      <c r="P38" s="221">
        <f>+GPpcntSCH*(VLOOKUP($A38,FY16Rev!$A$4:$I$24,9,FALSE))*VLOOKUP($A38,SCH!$A$3:$S$23,MATCH(P$28,SCH!$A$2:$S$2,0),FALSE)</f>
        <v>843.71487013641308</v>
      </c>
      <c r="Q38" s="221">
        <f>+GPpcntSCH*(VLOOKUP($A38,FY16Rev!$A$4:$I$24,9,FALSE))*VLOOKUP($A38,SCH!$A$3:$S$23,MATCH(Q$28,SCH!$A$2:$S$2,0),FALSE)</f>
        <v>191216.47011364342</v>
      </c>
      <c r="R38" s="221">
        <f>+GPpcntSCH*(VLOOKUP($A38,FY16Rev!$A$4:$I$24,9,FALSE))*VLOOKUP($A38,SCH!$A$3:$S$23,MATCH(R$28,SCH!$A$2:$S$2,0),FALSE)</f>
        <v>0</v>
      </c>
      <c r="S38" s="221">
        <f>+GPpcntSCH*(VLOOKUP($A38,FY16Rev!$A$4:$I$24,9,FALSE))*VLOOKUP($A38,SCH!$A$3:$S$23,MATCH(S$28,SCH!$A$2:$S$2,0),FALSE)</f>
        <v>0</v>
      </c>
      <c r="T38" s="235">
        <f t="shared" si="4"/>
        <v>251810.53805980398</v>
      </c>
    </row>
    <row r="39" spans="1:20" x14ac:dyDescent="0.25">
      <c r="A39" s="233" t="s">
        <v>41</v>
      </c>
      <c r="B39" s="236" t="s">
        <v>53</v>
      </c>
      <c r="C39" s="237">
        <f>+GPpcntSCH*(VLOOKUP($A39,FY16Rev!$A$4:$I$24,9,FALSE))*VLOOKUP($A39,SCH!$A$3:$S$23,MATCH(C$28,SCH!$A$2:$S$2,0),FALSE)</f>
        <v>821398.45889196161</v>
      </c>
      <c r="D39" s="237">
        <f>+GPpcntSCH*(VLOOKUP($A39,FY16Rev!$A$4:$I$24,9,FALSE))*VLOOKUP($A39,SCH!$A$3:$S$23,MATCH(D$28,SCH!$A$2:$S$2,0),FALSE)</f>
        <v>15843.402266622474</v>
      </c>
      <c r="E39" s="237">
        <f>+GPpcntSCH*(VLOOKUP($A39,FY16Rev!$A$4:$I$24,9,FALSE))*VLOOKUP($A39,SCH!$A$3:$S$23,MATCH(E$28,SCH!$A$2:$S$2,0),FALSE)</f>
        <v>4438.8842557347443</v>
      </c>
      <c r="F39" s="237">
        <f>+GPpcntSCH*(VLOOKUP($A39,FY16Rev!$A$4:$I$24,9,FALSE))*VLOOKUP($A39,SCH!$A$3:$S$23,MATCH(F$28,SCH!$A$2:$S$2,0),FALSE)</f>
        <v>204.8715810339113</v>
      </c>
      <c r="G39" s="237">
        <f>+GPpcntSCH*(VLOOKUP($A39,FY16Rev!$A$4:$I$24,9,FALSE))*VLOOKUP($A39,SCH!$A$3:$S$23,MATCH(G$28,SCH!$A$2:$S$2,0),FALSE)</f>
        <v>4438.8842557347443</v>
      </c>
      <c r="H39" s="237">
        <f>+GPpcntSCH*(VLOOKUP($A39,FY16Rev!$A$4:$I$24,9,FALSE))*VLOOKUP($A39,SCH!$A$3:$S$23,MATCH(H$28,SCH!$A$2:$S$2,0),FALSE)</f>
        <v>13453.233821226841</v>
      </c>
      <c r="I39" s="237">
        <f>+GPpcntSCH*(VLOOKUP($A39,FY16Rev!$A$4:$I$24,9,FALSE))*VLOOKUP($A39,SCH!$A$3:$S$23,MATCH(I$28,SCH!$A$2:$S$2,0),FALSE)</f>
        <v>0</v>
      </c>
      <c r="J39" s="237">
        <f>+GPpcntSCH*(VLOOKUP($A39,FY16Rev!$A$4:$I$24,9,FALSE))*VLOOKUP($A39,SCH!$A$3:$S$23,MATCH(J$28,SCH!$A$2:$S$2,0),FALSE)</f>
        <v>0</v>
      </c>
      <c r="K39" s="237">
        <f>+GPpcntSCH*(VLOOKUP($A39,FY16Rev!$A$4:$I$24,9,FALSE))*VLOOKUP($A39,SCH!$A$3:$S$23,MATCH(K$28,SCH!$A$2:$S$2,0),FALSE)</f>
        <v>10789.903267785994</v>
      </c>
      <c r="L39" s="237">
        <f>+GPpcntSCH*(VLOOKUP($A39,FY16Rev!$A$4:$I$24,9,FALSE))*VLOOKUP($A39,SCH!$A$3:$S$23,MATCH(L$28,SCH!$A$2:$S$2,0),FALSE)</f>
        <v>0</v>
      </c>
      <c r="M39" s="237">
        <f>+GPpcntSCH*(VLOOKUP($A39,FY16Rev!$A$4:$I$24,9,FALSE))*VLOOKUP($A39,SCH!$A$3:$S$23,MATCH(M$28,SCH!$A$2:$S$2,0),FALSE)</f>
        <v>0</v>
      </c>
      <c r="N39" s="237">
        <f>+GPpcntSCH*(VLOOKUP($A39,FY16Rev!$A$4:$I$24,9,FALSE))*VLOOKUP($A39,SCH!$A$3:$S$23,MATCH(N$28,SCH!$A$2:$S$2,0),FALSE)</f>
        <v>1229.2294862034676</v>
      </c>
      <c r="O39" s="237">
        <f>+GPpcntSCH*(VLOOKUP($A39,FY16Rev!$A$4:$I$24,9,FALSE))*VLOOKUP($A39,SCH!$A$3:$S$23,MATCH(O$28,SCH!$A$2:$S$2,0),FALSE)</f>
        <v>0</v>
      </c>
      <c r="P39" s="237">
        <f>+GPpcntSCH*(VLOOKUP($A39,FY16Rev!$A$4:$I$24,9,FALSE))*VLOOKUP($A39,SCH!$A$3:$S$23,MATCH(P$28,SCH!$A$2:$S$2,0),FALSE)</f>
        <v>0</v>
      </c>
      <c r="Q39" s="237">
        <f>+GPpcntSCH*(VLOOKUP($A39,FY16Rev!$A$4:$I$24,9,FALSE))*VLOOKUP($A39,SCH!$A$3:$S$23,MATCH(Q$28,SCH!$A$2:$S$2,0),FALSE)</f>
        <v>1160.938959192164</v>
      </c>
      <c r="R39" s="237">
        <f>+GPpcntSCH*(VLOOKUP($A39,FY16Rev!$A$4:$I$24,9,FALSE))*VLOOKUP($A39,SCH!$A$3:$S$23,MATCH(R$28,SCH!$A$2:$S$2,0),FALSE)</f>
        <v>0</v>
      </c>
      <c r="S39" s="237">
        <f>+GPpcntSCH*(VLOOKUP($A39,FY16Rev!$A$4:$I$24,9,FALSE))*VLOOKUP($A39,SCH!$A$3:$S$23,MATCH(S$28,SCH!$A$2:$S$2,0),FALSE)</f>
        <v>0</v>
      </c>
      <c r="T39" s="238">
        <f t="shared" si="4"/>
        <v>872957.80678549607</v>
      </c>
    </row>
    <row r="40" spans="1:20" s="45" customFormat="1" x14ac:dyDescent="0.25">
      <c r="A40" s="233" t="s">
        <v>34</v>
      </c>
      <c r="B40" s="234" t="s">
        <v>58</v>
      </c>
      <c r="C40" s="221">
        <f>+GPpcntSCH*(VLOOKUP($A40,FY16Rev!$A$4:$I$24,9,FALSE))*VLOOKUP($A40,SCH!$A$3:$S$23,MATCH(C$28,SCH!$A$2:$S$2,0),FALSE)</f>
        <v>0</v>
      </c>
      <c r="D40" s="221">
        <f>+GPpcntSCH*(VLOOKUP($A40,FY16Rev!$A$4:$I$24,9,FALSE))*VLOOKUP($A40,SCH!$A$3:$S$23,MATCH(D$28,SCH!$A$2:$S$2,0),FALSE)</f>
        <v>3551.126751104558</v>
      </c>
      <c r="E40" s="221">
        <f>+GPpcntSCH*(VLOOKUP($A40,FY16Rev!$A$4:$I$24,9,FALSE))*VLOOKUP($A40,SCH!$A$3:$S$23,MATCH(E$28,SCH!$A$2:$S$2,0),FALSE)</f>
        <v>0</v>
      </c>
      <c r="F40" s="221">
        <f>+GPpcntSCH*(VLOOKUP($A40,FY16Rev!$A$4:$I$24,9,FALSE))*VLOOKUP($A40,SCH!$A$3:$S$23,MATCH(F$28,SCH!$A$2:$S$2,0),FALSE)</f>
        <v>0</v>
      </c>
      <c r="G40" s="221">
        <f>+GPpcntSCH*(VLOOKUP($A40,FY16Rev!$A$4:$I$24,9,FALSE))*VLOOKUP($A40,SCH!$A$3:$S$23,MATCH(G$28,SCH!$A$2:$S$2,0),FALSE)</f>
        <v>93576.98871153903</v>
      </c>
      <c r="H40" s="221">
        <f>+GPpcntSCH*(VLOOKUP($A40,FY16Rev!$A$4:$I$24,9,FALSE))*VLOOKUP($A40,SCH!$A$3:$S$23,MATCH(H$28,SCH!$A$2:$S$2,0),FALSE)</f>
        <v>767.81118942801254</v>
      </c>
      <c r="I40" s="221">
        <f>+GPpcntSCH*(VLOOKUP($A40,FY16Rev!$A$4:$I$24,9,FALSE))*VLOOKUP($A40,SCH!$A$3:$S$23,MATCH(I$28,SCH!$A$2:$S$2,0),FALSE)</f>
        <v>0</v>
      </c>
      <c r="J40" s="221">
        <f>+GPpcntSCH*(VLOOKUP($A40,FY16Rev!$A$4:$I$24,9,FALSE))*VLOOKUP($A40,SCH!$A$3:$S$23,MATCH(J$28,SCH!$A$2:$S$2,0),FALSE)</f>
        <v>0</v>
      </c>
      <c r="K40" s="221">
        <f>+GPpcntSCH*(VLOOKUP($A40,FY16Rev!$A$4:$I$24,9,FALSE))*VLOOKUP($A40,SCH!$A$3:$S$23,MATCH(K$28,SCH!$A$2:$S$2,0),FALSE)</f>
        <v>0</v>
      </c>
      <c r="L40" s="221">
        <f>+GPpcntSCH*(VLOOKUP($A40,FY16Rev!$A$4:$I$24,9,FALSE))*VLOOKUP($A40,SCH!$A$3:$S$23,MATCH(L$28,SCH!$A$2:$S$2,0),FALSE)</f>
        <v>0</v>
      </c>
      <c r="M40" s="221">
        <f>+GPpcntSCH*(VLOOKUP($A40,FY16Rev!$A$4:$I$24,9,FALSE))*VLOOKUP($A40,SCH!$A$3:$S$23,MATCH(M$28,SCH!$A$2:$S$2,0),FALSE)</f>
        <v>0</v>
      </c>
      <c r="N40" s="221">
        <f>+GPpcntSCH*(VLOOKUP($A40,FY16Rev!$A$4:$I$24,9,FALSE))*VLOOKUP($A40,SCH!$A$3:$S$23,MATCH(N$28,SCH!$A$2:$S$2,0),FALSE)</f>
        <v>8445.9230837081377</v>
      </c>
      <c r="O40" s="221">
        <f>+GPpcntSCH*(VLOOKUP($A40,FY16Rev!$A$4:$I$24,9,FALSE))*VLOOKUP($A40,SCH!$A$3:$S$23,MATCH(O$28,SCH!$A$2:$S$2,0),FALSE)</f>
        <v>0</v>
      </c>
      <c r="P40" s="221">
        <f>+GPpcntSCH*(VLOOKUP($A40,FY16Rev!$A$4:$I$24,9,FALSE))*VLOOKUP($A40,SCH!$A$3:$S$23,MATCH(P$28,SCH!$A$2:$S$2,0),FALSE)</f>
        <v>0</v>
      </c>
      <c r="Q40" s="221">
        <f>+GPpcntSCH*(VLOOKUP($A40,FY16Rev!$A$4:$I$24,9,FALSE))*VLOOKUP($A40,SCH!$A$3:$S$23,MATCH(Q$28,SCH!$A$2:$S$2,0),FALSE)</f>
        <v>863.78758810651425</v>
      </c>
      <c r="R40" s="221">
        <f>+GPpcntSCH*(VLOOKUP($A40,FY16Rev!$A$4:$I$24,9,FALSE))*VLOOKUP($A40,SCH!$A$3:$S$23,MATCH(R$28,SCH!$A$2:$S$2,0),FALSE)</f>
        <v>0</v>
      </c>
      <c r="S40" s="221">
        <f>+GPpcntSCH*(VLOOKUP($A40,FY16Rev!$A$4:$I$24,9,FALSE))*VLOOKUP($A40,SCH!$A$3:$S$23,MATCH(S$28,SCH!$A$2:$S$2,0),FALSE)</f>
        <v>95.976398678501567</v>
      </c>
      <c r="T40" s="235">
        <f t="shared" si="4"/>
        <v>107301.61372256475</v>
      </c>
    </row>
    <row r="41" spans="1:20" x14ac:dyDescent="0.25">
      <c r="A41" s="233" t="s">
        <v>65</v>
      </c>
      <c r="B41" s="236" t="s">
        <v>66</v>
      </c>
      <c r="C41" s="237">
        <f>+GPpcntSCH*(VLOOKUP($A41,FY16Rev!$A$4:$I$24,9,FALSE))*VLOOKUP($A41,SCH!$A$3:$S$23,MATCH(C$28,SCH!$A$2:$S$2,0),FALSE)</f>
        <v>9880.3545211514993</v>
      </c>
      <c r="D41" s="237">
        <f>+GPpcntSCH*(VLOOKUP($A41,FY16Rev!$A$4:$I$24,9,FALSE))*VLOOKUP($A41,SCH!$A$3:$S$23,MATCH(D$28,SCH!$A$2:$S$2,0),FALSE)</f>
        <v>53049.903505874972</v>
      </c>
      <c r="E41" s="237">
        <f>+GPpcntSCH*(VLOOKUP($A41,FY16Rev!$A$4:$I$24,9,FALSE))*VLOOKUP($A41,SCH!$A$3:$S$23,MATCH(E$28,SCH!$A$2:$S$2,0),FALSE)</f>
        <v>21736.779946533301</v>
      </c>
      <c r="F41" s="237">
        <f>+GPpcntSCH*(VLOOKUP($A41,FY16Rev!$A$4:$I$24,9,FALSE))*VLOOKUP($A41,SCH!$A$3:$S$23,MATCH(F$28,SCH!$A$2:$S$2,0),FALSE)</f>
        <v>6460.2318022913651</v>
      </c>
      <c r="G41" s="237">
        <f>+GPpcntSCH*(VLOOKUP($A41,FY16Rev!$A$4:$I$24,9,FALSE))*VLOOKUP($A41,SCH!$A$3:$S$23,MATCH(G$28,SCH!$A$2:$S$2,0),FALSE)</f>
        <v>2128.0763584018614</v>
      </c>
      <c r="H41" s="237">
        <f>+GPpcntSCH*(VLOOKUP($A41,FY16Rev!$A$4:$I$24,9,FALSE))*VLOOKUP($A41,SCH!$A$3:$S$23,MATCH(H$28,SCH!$A$2:$S$2,0),FALSE)</f>
        <v>28349.017202996227</v>
      </c>
      <c r="I41" s="237">
        <f>+GPpcntSCH*(VLOOKUP($A41,FY16Rev!$A$4:$I$24,9,FALSE))*VLOOKUP($A41,SCH!$A$3:$S$23,MATCH(I$28,SCH!$A$2:$S$2,0),FALSE)</f>
        <v>760.02727085780759</v>
      </c>
      <c r="J41" s="237">
        <f>+GPpcntSCH*(VLOOKUP($A41,FY16Rev!$A$4:$I$24,9,FALSE))*VLOOKUP($A41,SCH!$A$3:$S$23,MATCH(J$28,SCH!$A$2:$S$2,0),FALSE)</f>
        <v>2584.0927209165461</v>
      </c>
      <c r="K41" s="237">
        <f>+GPpcntSCH*(VLOOKUP($A41,FY16Rev!$A$4:$I$24,9,FALSE))*VLOOKUP($A41,SCH!$A$3:$S$23,MATCH(K$28,SCH!$A$2:$S$2,0),FALSE)</f>
        <v>804944.88256550406</v>
      </c>
      <c r="L41" s="237">
        <f>+GPpcntSCH*(VLOOKUP($A41,FY16Rev!$A$4:$I$24,9,FALSE))*VLOOKUP($A41,SCH!$A$3:$S$23,MATCH(L$28,SCH!$A$2:$S$2,0),FALSE)</f>
        <v>6080.2181668624607</v>
      </c>
      <c r="M41" s="237">
        <f>+GPpcntSCH*(VLOOKUP($A41,FY16Rev!$A$4:$I$24,9,FALSE))*VLOOKUP($A41,SCH!$A$3:$S$23,MATCH(M$28,SCH!$A$2:$S$2,0),FALSE)</f>
        <v>0</v>
      </c>
      <c r="N41" s="237">
        <f>+GPpcntSCH*(VLOOKUP($A41,FY16Rev!$A$4:$I$24,9,FALSE))*VLOOKUP($A41,SCH!$A$3:$S$23,MATCH(N$28,SCH!$A$2:$S$2,0),FALSE)</f>
        <v>8056.2890710927604</v>
      </c>
      <c r="O41" s="237">
        <f>+GPpcntSCH*(VLOOKUP($A41,FY16Rev!$A$4:$I$24,9,FALSE))*VLOOKUP($A41,SCH!$A$3:$S$23,MATCH(O$28,SCH!$A$2:$S$2,0),FALSE)</f>
        <v>0</v>
      </c>
      <c r="P41" s="237">
        <f>+GPpcntSCH*(VLOOKUP($A41,FY16Rev!$A$4:$I$24,9,FALSE))*VLOOKUP($A41,SCH!$A$3:$S$23,MATCH(P$28,SCH!$A$2:$S$2,0),FALSE)</f>
        <v>0</v>
      </c>
      <c r="Q41" s="237">
        <f>+GPpcntSCH*(VLOOKUP($A41,FY16Rev!$A$4:$I$24,9,FALSE))*VLOOKUP($A41,SCH!$A$3:$S$23,MATCH(Q$28,SCH!$A$2:$S$2,0),FALSE)</f>
        <v>15428.553598413495</v>
      </c>
      <c r="R41" s="237">
        <f>+GPpcntSCH*(VLOOKUP($A41,FY16Rev!$A$4:$I$24,9,FALSE))*VLOOKUP($A41,SCH!$A$3:$S$23,MATCH(R$28,SCH!$A$2:$S$2,0),FALSE)</f>
        <v>0</v>
      </c>
      <c r="S41" s="237">
        <f>+GPpcntSCH*(VLOOKUP($A41,FY16Rev!$A$4:$I$24,9,FALSE))*VLOOKUP($A41,SCH!$A$3:$S$23,MATCH(S$28,SCH!$A$2:$S$2,0),FALSE)</f>
        <v>0</v>
      </c>
      <c r="T41" s="238">
        <f t="shared" si="4"/>
        <v>959458.42673089635</v>
      </c>
    </row>
    <row r="42" spans="1:20" s="45" customFormat="1" x14ac:dyDescent="0.25">
      <c r="A42" s="233" t="s">
        <v>68</v>
      </c>
      <c r="B42" s="234" t="s">
        <v>69</v>
      </c>
      <c r="C42" s="221">
        <f>+GPpcntSCH*(VLOOKUP($A42,FY16Rev!$A$4:$I$24,9,FALSE))*VLOOKUP($A42,SCH!$A$3:$S$23,MATCH(C$28,SCH!$A$2:$S$2,0),FALSE)</f>
        <v>772.84855492782117</v>
      </c>
      <c r="D42" s="221">
        <f>+GPpcntSCH*(VLOOKUP($A42,FY16Rev!$A$4:$I$24,9,FALSE))*VLOOKUP($A42,SCH!$A$3:$S$23,MATCH(D$28,SCH!$A$2:$S$2,0),FALSE)</f>
        <v>5925.1722544466293</v>
      </c>
      <c r="E42" s="221">
        <f>+GPpcntSCH*(VLOOKUP($A42,FY16Rev!$A$4:$I$24,9,FALSE))*VLOOKUP($A42,SCH!$A$3:$S$23,MATCH(E$28,SCH!$A$2:$S$2,0),FALSE)</f>
        <v>902343.62390906049</v>
      </c>
      <c r="F42" s="221">
        <f>+GPpcntSCH*(VLOOKUP($A42,FY16Rev!$A$4:$I$24,9,FALSE))*VLOOKUP($A42,SCH!$A$3:$S$23,MATCH(F$28,SCH!$A$2:$S$2,0),FALSE)</f>
        <v>0</v>
      </c>
      <c r="G42" s="221">
        <f>+GPpcntSCH*(VLOOKUP($A42,FY16Rev!$A$4:$I$24,9,FALSE))*VLOOKUP($A42,SCH!$A$3:$S$23,MATCH(G$28,SCH!$A$2:$S$2,0),FALSE)</f>
        <v>2404.4177264421101</v>
      </c>
      <c r="H42" s="221">
        <f>+GPpcntSCH*(VLOOKUP($A42,FY16Rev!$A$4:$I$24,9,FALSE))*VLOOKUP($A42,SCH!$A$3:$S$23,MATCH(H$28,SCH!$A$2:$S$2,0),FALSE)</f>
        <v>429.36030829323397</v>
      </c>
      <c r="I42" s="221">
        <f>+GPpcntSCH*(VLOOKUP($A42,FY16Rev!$A$4:$I$24,9,FALSE))*VLOOKUP($A42,SCH!$A$3:$S$23,MATCH(I$28,SCH!$A$2:$S$2,0),FALSE)</f>
        <v>686.9764932691744</v>
      </c>
      <c r="J42" s="221">
        <f>+GPpcntSCH*(VLOOKUP($A42,FY16Rev!$A$4:$I$24,9,FALSE))*VLOOKUP($A42,SCH!$A$3:$S$23,MATCH(J$28,SCH!$A$2:$S$2,0),FALSE)</f>
        <v>0</v>
      </c>
      <c r="K42" s="221">
        <f>+GPpcntSCH*(VLOOKUP($A42,FY16Rev!$A$4:$I$24,9,FALSE))*VLOOKUP($A42,SCH!$A$3:$S$23,MATCH(K$28,SCH!$A$2:$S$2,0),FALSE)</f>
        <v>2662.033911418051</v>
      </c>
      <c r="L42" s="221">
        <f>+GPpcntSCH*(VLOOKUP($A42,FY16Rev!$A$4:$I$24,9,FALSE))*VLOOKUP($A42,SCH!$A$3:$S$23,MATCH(L$28,SCH!$A$2:$S$2,0),FALSE)</f>
        <v>0</v>
      </c>
      <c r="M42" s="221">
        <f>+GPpcntSCH*(VLOOKUP($A42,FY16Rev!$A$4:$I$24,9,FALSE))*VLOOKUP($A42,SCH!$A$3:$S$23,MATCH(M$28,SCH!$A$2:$S$2,0),FALSE)</f>
        <v>0</v>
      </c>
      <c r="N42" s="221">
        <f>+GPpcntSCH*(VLOOKUP($A42,FY16Rev!$A$4:$I$24,9,FALSE))*VLOOKUP($A42,SCH!$A$3:$S$23,MATCH(N$28,SCH!$A$2:$S$2,0),FALSE)</f>
        <v>429.36030829323397</v>
      </c>
      <c r="O42" s="221">
        <f>+GPpcntSCH*(VLOOKUP($A42,FY16Rev!$A$4:$I$24,9,FALSE))*VLOOKUP($A42,SCH!$A$3:$S$23,MATCH(O$28,SCH!$A$2:$S$2,0),FALSE)</f>
        <v>0</v>
      </c>
      <c r="P42" s="221">
        <f>+GPpcntSCH*(VLOOKUP($A42,FY16Rev!$A$4:$I$24,9,FALSE))*VLOOKUP($A42,SCH!$A$3:$S$23,MATCH(P$28,SCH!$A$2:$S$2,0),FALSE)</f>
        <v>0</v>
      </c>
      <c r="Q42" s="221">
        <f>+GPpcntSCH*(VLOOKUP($A42,FY16Rev!$A$4:$I$24,9,FALSE))*VLOOKUP($A42,SCH!$A$3:$S$23,MATCH(Q$28,SCH!$A$2:$S$2,0),FALSE)</f>
        <v>686.9764932691744</v>
      </c>
      <c r="R42" s="221">
        <f>+GPpcntSCH*(VLOOKUP($A42,FY16Rev!$A$4:$I$24,9,FALSE))*VLOOKUP($A42,SCH!$A$3:$S$23,MATCH(R$28,SCH!$A$2:$S$2,0),FALSE)</f>
        <v>0</v>
      </c>
      <c r="S42" s="221">
        <f>+GPpcntSCH*(VLOOKUP($A42,FY16Rev!$A$4:$I$24,9,FALSE))*VLOOKUP($A42,SCH!$A$3:$S$23,MATCH(S$28,SCH!$A$2:$S$2,0),FALSE)</f>
        <v>0</v>
      </c>
      <c r="T42" s="235">
        <f t="shared" si="4"/>
        <v>916340.76995941997</v>
      </c>
    </row>
    <row r="43" spans="1:20" x14ac:dyDescent="0.25">
      <c r="A43" s="233" t="s">
        <v>55</v>
      </c>
      <c r="B43" s="236" t="s">
        <v>73</v>
      </c>
      <c r="C43" s="237">
        <f>+GPpcntSCH*(VLOOKUP($A43,FY16Rev!$A$4:$I$24,9,FALSE))*VLOOKUP($A43,SCH!$A$3:$S$23,MATCH(C$28,SCH!$A$2:$S$2,0),FALSE)</f>
        <v>3791.9113023265177</v>
      </c>
      <c r="D43" s="237">
        <f>+GPpcntSCH*(VLOOKUP($A43,FY16Rev!$A$4:$I$24,9,FALSE))*VLOOKUP($A43,SCH!$A$3:$S$23,MATCH(D$28,SCH!$A$2:$S$2,0),FALSE)</f>
        <v>12300.590322181142</v>
      </c>
      <c r="E43" s="237">
        <f>+GPpcntSCH*(VLOOKUP($A43,FY16Rev!$A$4:$I$24,9,FALSE))*VLOOKUP($A43,SCH!$A$3:$S$23,MATCH(E$28,SCH!$A$2:$S$2,0),FALSE)</f>
        <v>8323.7077368143073</v>
      </c>
      <c r="F43" s="237">
        <f>+GPpcntSCH*(VLOOKUP($A43,FY16Rev!$A$4:$I$24,9,FALSE))*VLOOKUP($A43,SCH!$A$3:$S$23,MATCH(F$28,SCH!$A$2:$S$2,0),FALSE)</f>
        <v>0</v>
      </c>
      <c r="G43" s="237">
        <f>+GPpcntSCH*(VLOOKUP($A43,FY16Rev!$A$4:$I$24,9,FALSE))*VLOOKUP($A43,SCH!$A$3:$S$23,MATCH(G$28,SCH!$A$2:$S$2,0),FALSE)</f>
        <v>277.45692456047692</v>
      </c>
      <c r="H43" s="237">
        <f>+GPpcntSCH*(VLOOKUP($A43,FY16Rev!$A$4:$I$24,9,FALSE))*VLOOKUP($A43,SCH!$A$3:$S$23,MATCH(H$28,SCH!$A$2:$S$2,0),FALSE)</f>
        <v>2312.1410380039742</v>
      </c>
      <c r="I43" s="237">
        <f>+GPpcntSCH*(VLOOKUP($A43,FY16Rev!$A$4:$I$24,9,FALSE))*VLOOKUP($A43,SCH!$A$3:$S$23,MATCH(I$28,SCH!$A$2:$S$2,0),FALSE)</f>
        <v>8508.6790198546241</v>
      </c>
      <c r="J43" s="237">
        <f>+GPpcntSCH*(VLOOKUP($A43,FY16Rev!$A$4:$I$24,9,FALSE))*VLOOKUP($A43,SCH!$A$3:$S$23,MATCH(J$28,SCH!$A$2:$S$2,0),FALSE)</f>
        <v>2085088.7880719837</v>
      </c>
      <c r="K43" s="237">
        <f>+GPpcntSCH*(VLOOKUP($A43,FY16Rev!$A$4:$I$24,9,FALSE))*VLOOKUP($A43,SCH!$A$3:$S$23,MATCH(K$28,SCH!$A$2:$S$2,0),FALSE)</f>
        <v>1479.7702643225434</v>
      </c>
      <c r="L43" s="237">
        <f>+GPpcntSCH*(VLOOKUP($A43,FY16Rev!$A$4:$I$24,9,FALSE))*VLOOKUP($A43,SCH!$A$3:$S$23,MATCH(L$28,SCH!$A$2:$S$2,0),FALSE)</f>
        <v>277.45692456047692</v>
      </c>
      <c r="M43" s="237">
        <f>+GPpcntSCH*(VLOOKUP($A43,FY16Rev!$A$4:$I$24,9,FALSE))*VLOOKUP($A43,SCH!$A$3:$S$23,MATCH(M$28,SCH!$A$2:$S$2,0),FALSE)</f>
        <v>0</v>
      </c>
      <c r="N43" s="237">
        <f>+GPpcntSCH*(VLOOKUP($A43,FY16Rev!$A$4:$I$24,9,FALSE))*VLOOKUP($A43,SCH!$A$3:$S$23,MATCH(N$28,SCH!$A$2:$S$2,0),FALSE)</f>
        <v>1109.8276982419077</v>
      </c>
      <c r="O43" s="237">
        <f>+GPpcntSCH*(VLOOKUP($A43,FY16Rev!$A$4:$I$24,9,FALSE))*VLOOKUP($A43,SCH!$A$3:$S$23,MATCH(O$28,SCH!$A$2:$S$2,0),FALSE)</f>
        <v>0</v>
      </c>
      <c r="P43" s="237">
        <f>+GPpcntSCH*(VLOOKUP($A43,FY16Rev!$A$4:$I$24,9,FALSE))*VLOOKUP($A43,SCH!$A$3:$S$23,MATCH(P$28,SCH!$A$2:$S$2,0),FALSE)</f>
        <v>0</v>
      </c>
      <c r="Q43" s="237">
        <f>+GPpcntSCH*(VLOOKUP($A43,FY16Rev!$A$4:$I$24,9,FALSE))*VLOOKUP($A43,SCH!$A$3:$S$23,MATCH(Q$28,SCH!$A$2:$S$2,0),FALSE)</f>
        <v>6381.5092648909686</v>
      </c>
      <c r="R43" s="237">
        <f>+GPpcntSCH*(VLOOKUP($A43,FY16Rev!$A$4:$I$24,9,FALSE))*VLOOKUP($A43,SCH!$A$3:$S$23,MATCH(R$28,SCH!$A$2:$S$2,0),FALSE)</f>
        <v>0</v>
      </c>
      <c r="S43" s="237">
        <f>+GPpcntSCH*(VLOOKUP($A43,FY16Rev!$A$4:$I$24,9,FALSE))*VLOOKUP($A43,SCH!$A$3:$S$23,MATCH(S$28,SCH!$A$2:$S$2,0),FALSE)</f>
        <v>0</v>
      </c>
      <c r="T43" s="238">
        <f t="shared" si="4"/>
        <v>2129851.8385677407</v>
      </c>
    </row>
    <row r="44" spans="1:20" s="45" customFormat="1" x14ac:dyDescent="0.25">
      <c r="A44" s="233" t="s">
        <v>74</v>
      </c>
      <c r="B44" s="234" t="s">
        <v>75</v>
      </c>
      <c r="C44" s="221">
        <f>+GPpcntSCH*(VLOOKUP($A44,FY16Rev!$A$4:$I$24,9,FALSE))*VLOOKUP($A44,SCH!$A$3:$S$23,MATCH(C$28,SCH!$A$2:$S$2,0),FALSE)</f>
        <v>0</v>
      </c>
      <c r="D44" s="221">
        <f>+GPpcntSCH*(VLOOKUP($A44,FY16Rev!$A$4:$I$24,9,FALSE))*VLOOKUP($A44,SCH!$A$3:$S$23,MATCH(D$28,SCH!$A$2:$S$2,0),FALSE)</f>
        <v>9003.0770757968839</v>
      </c>
      <c r="E44" s="221">
        <f>+GPpcntSCH*(VLOOKUP($A44,FY16Rev!$A$4:$I$24,9,FALSE))*VLOOKUP($A44,SCH!$A$3:$S$23,MATCH(E$28,SCH!$A$2:$S$2,0),FALSE)</f>
        <v>0</v>
      </c>
      <c r="F44" s="221">
        <f>+GPpcntSCH*(VLOOKUP($A44,FY16Rev!$A$4:$I$24,9,FALSE))*VLOOKUP($A44,SCH!$A$3:$S$23,MATCH(F$28,SCH!$A$2:$S$2,0),FALSE)</f>
        <v>0</v>
      </c>
      <c r="G44" s="221">
        <f>+GPpcntSCH*(VLOOKUP($A44,FY16Rev!$A$4:$I$24,9,FALSE))*VLOOKUP($A44,SCH!$A$3:$S$23,MATCH(G$28,SCH!$A$2:$S$2,0),FALSE)</f>
        <v>0</v>
      </c>
      <c r="H44" s="221">
        <f>+GPpcntSCH*(VLOOKUP($A44,FY16Rev!$A$4:$I$24,9,FALSE))*VLOOKUP($A44,SCH!$A$3:$S$23,MATCH(H$28,SCH!$A$2:$S$2,0),FALSE)</f>
        <v>0</v>
      </c>
      <c r="I44" s="221">
        <f>+GPpcntSCH*(VLOOKUP($A44,FY16Rev!$A$4:$I$24,9,FALSE))*VLOOKUP($A44,SCH!$A$3:$S$23,MATCH(I$28,SCH!$A$2:$S$2,0),FALSE)</f>
        <v>303.47450817292867</v>
      </c>
      <c r="J44" s="221">
        <f>+GPpcntSCH*(VLOOKUP($A44,FY16Rev!$A$4:$I$24,9,FALSE))*VLOOKUP($A44,SCH!$A$3:$S$23,MATCH(J$28,SCH!$A$2:$S$2,0),FALSE)</f>
        <v>232056.84058289946</v>
      </c>
      <c r="K44" s="221">
        <f>+GPpcntSCH*(VLOOKUP($A44,FY16Rev!$A$4:$I$24,9,FALSE))*VLOOKUP($A44,SCH!$A$3:$S$23,MATCH(K$28,SCH!$A$2:$S$2,0),FALSE)</f>
        <v>2832.4287429473343</v>
      </c>
      <c r="L44" s="221">
        <f>+GPpcntSCH*(VLOOKUP($A44,FY16Rev!$A$4:$I$24,9,FALSE))*VLOOKUP($A44,SCH!$A$3:$S$23,MATCH(L$28,SCH!$A$2:$S$2,0),FALSE)</f>
        <v>0</v>
      </c>
      <c r="M44" s="221">
        <f>+GPpcntSCH*(VLOOKUP($A44,FY16Rev!$A$4:$I$24,9,FALSE))*VLOOKUP($A44,SCH!$A$3:$S$23,MATCH(M$28,SCH!$A$2:$S$2,0),FALSE)</f>
        <v>0</v>
      </c>
      <c r="N44" s="221">
        <f>+GPpcntSCH*(VLOOKUP($A44,FY16Rev!$A$4:$I$24,9,FALSE))*VLOOKUP($A44,SCH!$A$3:$S$23,MATCH(N$28,SCH!$A$2:$S$2,0),FALSE)</f>
        <v>0</v>
      </c>
      <c r="O44" s="221">
        <f>+GPpcntSCH*(VLOOKUP($A44,FY16Rev!$A$4:$I$24,9,FALSE))*VLOOKUP($A44,SCH!$A$3:$S$23,MATCH(O$28,SCH!$A$2:$S$2,0),FALSE)</f>
        <v>0</v>
      </c>
      <c r="P44" s="221">
        <f>+GPpcntSCH*(VLOOKUP($A44,FY16Rev!$A$4:$I$24,9,FALSE))*VLOOKUP($A44,SCH!$A$3:$S$23,MATCH(P$28,SCH!$A$2:$S$2,0),FALSE)</f>
        <v>0</v>
      </c>
      <c r="Q44" s="221">
        <f>+GPpcntSCH*(VLOOKUP($A44,FY16Rev!$A$4:$I$24,9,FALSE))*VLOOKUP($A44,SCH!$A$3:$S$23,MATCH(Q$28,SCH!$A$2:$S$2,0),FALSE)</f>
        <v>202.31633878195245</v>
      </c>
      <c r="R44" s="221">
        <f>+GPpcntSCH*(VLOOKUP($A44,FY16Rev!$A$4:$I$24,9,FALSE))*VLOOKUP($A44,SCH!$A$3:$S$23,MATCH(R$28,SCH!$A$2:$S$2,0),FALSE)</f>
        <v>0</v>
      </c>
      <c r="S44" s="221">
        <f>+GPpcntSCH*(VLOOKUP($A44,FY16Rev!$A$4:$I$24,9,FALSE))*VLOOKUP($A44,SCH!$A$3:$S$23,MATCH(S$28,SCH!$A$2:$S$2,0),FALSE)</f>
        <v>0</v>
      </c>
      <c r="T44" s="235">
        <f t="shared" si="4"/>
        <v>244398.13724859859</v>
      </c>
    </row>
    <row r="45" spans="1:20" x14ac:dyDescent="0.25">
      <c r="A45" s="233" t="s">
        <v>79</v>
      </c>
      <c r="B45" s="236" t="s">
        <v>240</v>
      </c>
      <c r="C45" s="237">
        <f>+GPpcntSCH*(VLOOKUP($A45,FY16Rev!$A$4:$I$24,9,FALSE))*VLOOKUP($A45,SCH!$A$3:$S$23,MATCH(C$28,SCH!$A$2:$S$2,0),FALSE)</f>
        <v>0</v>
      </c>
      <c r="D45" s="237">
        <f>+GPpcntSCH*(VLOOKUP($A45,FY16Rev!$A$4:$I$24,9,FALSE))*VLOOKUP($A45,SCH!$A$3:$S$23,MATCH(D$28,SCH!$A$2:$S$2,0),FALSE)</f>
        <v>1355.022911573305</v>
      </c>
      <c r="E45" s="237">
        <f>+GPpcntSCH*(VLOOKUP($A45,FY16Rev!$A$4:$I$24,9,FALSE))*VLOOKUP($A45,SCH!$A$3:$S$23,MATCH(E$28,SCH!$A$2:$S$2,0),FALSE)</f>
        <v>0</v>
      </c>
      <c r="F45" s="237">
        <f>+GPpcntSCH*(VLOOKUP($A45,FY16Rev!$A$4:$I$24,9,FALSE))*VLOOKUP($A45,SCH!$A$3:$S$23,MATCH(F$28,SCH!$A$2:$S$2,0),FALSE)</f>
        <v>0</v>
      </c>
      <c r="G45" s="237">
        <f>+GPpcntSCH*(VLOOKUP($A45,FY16Rev!$A$4:$I$24,9,FALSE))*VLOOKUP($A45,SCH!$A$3:$S$23,MATCH(G$28,SCH!$A$2:$S$2,0),FALSE)</f>
        <v>0</v>
      </c>
      <c r="H45" s="237">
        <f>+GPpcntSCH*(VLOOKUP($A45,FY16Rev!$A$4:$I$24,9,FALSE))*VLOOKUP($A45,SCH!$A$3:$S$23,MATCH(H$28,SCH!$A$2:$S$2,0),FALSE)</f>
        <v>96.78735082666465</v>
      </c>
      <c r="I45" s="237">
        <f>+GPpcntSCH*(VLOOKUP($A45,FY16Rev!$A$4:$I$24,9,FALSE))*VLOOKUP($A45,SCH!$A$3:$S$23,MATCH(I$28,SCH!$A$2:$S$2,0),FALSE)</f>
        <v>0</v>
      </c>
      <c r="J45" s="237">
        <f>+GPpcntSCH*(VLOOKUP($A45,FY16Rev!$A$4:$I$24,9,FALSE))*VLOOKUP($A45,SCH!$A$3:$S$23,MATCH(J$28,SCH!$A$2:$S$2,0),FALSE)</f>
        <v>0</v>
      </c>
      <c r="K45" s="237">
        <f>+GPpcntSCH*(VLOOKUP($A45,FY16Rev!$A$4:$I$24,9,FALSE))*VLOOKUP($A45,SCH!$A$3:$S$23,MATCH(K$28,SCH!$A$2:$S$2,0),FALSE)</f>
        <v>1935.7470165332929</v>
      </c>
      <c r="L45" s="237">
        <f>+GPpcntSCH*(VLOOKUP($A45,FY16Rev!$A$4:$I$24,9,FALSE))*VLOOKUP($A45,SCH!$A$3:$S$23,MATCH(L$28,SCH!$A$2:$S$2,0),FALSE)</f>
        <v>1161.4482099199759</v>
      </c>
      <c r="M45" s="237">
        <f>+GPpcntSCH*(VLOOKUP($A45,FY16Rev!$A$4:$I$24,9,FALSE))*VLOOKUP($A45,SCH!$A$3:$S$23,MATCH(M$28,SCH!$A$2:$S$2,0),FALSE)</f>
        <v>193.5747016533293</v>
      </c>
      <c r="N45" s="237">
        <f>+GPpcntSCH*(VLOOKUP($A45,FY16Rev!$A$4:$I$24,9,FALSE))*VLOOKUP($A45,SCH!$A$3:$S$23,MATCH(N$28,SCH!$A$2:$S$2,0),FALSE)</f>
        <v>2903.6205247999396</v>
      </c>
      <c r="O45" s="237">
        <f>+GPpcntSCH*(VLOOKUP($A45,FY16Rev!$A$4:$I$24,9,FALSE))*VLOOKUP($A45,SCH!$A$3:$S$23,MATCH(O$28,SCH!$A$2:$S$2,0),FALSE)</f>
        <v>203834.16084095574</v>
      </c>
      <c r="P45" s="237">
        <f>+GPpcntSCH*(VLOOKUP($A45,FY16Rev!$A$4:$I$24,9,FALSE))*VLOOKUP($A45,SCH!$A$3:$S$23,MATCH(P$28,SCH!$A$2:$S$2,0),FALSE)</f>
        <v>5710.4536987732135</v>
      </c>
      <c r="Q45" s="237">
        <f>+GPpcntSCH*(VLOOKUP($A45,FY16Rev!$A$4:$I$24,9,FALSE))*VLOOKUP($A45,SCH!$A$3:$S$23,MATCH(Q$28,SCH!$A$2:$S$2,0),FALSE)</f>
        <v>12001.631502506416</v>
      </c>
      <c r="R45" s="237">
        <f>+GPpcntSCH*(VLOOKUP($A45,FY16Rev!$A$4:$I$24,9,FALSE))*VLOOKUP($A45,SCH!$A$3:$S$23,MATCH(R$28,SCH!$A$2:$S$2,0),FALSE)</f>
        <v>0</v>
      </c>
      <c r="S45" s="237">
        <f>+GPpcntSCH*(VLOOKUP($A45,FY16Rev!$A$4:$I$24,9,FALSE))*VLOOKUP($A45,SCH!$A$3:$S$23,MATCH(S$28,SCH!$A$2:$S$2,0),FALSE)</f>
        <v>0</v>
      </c>
      <c r="T45" s="238">
        <f t="shared" si="4"/>
        <v>229192.44675754188</v>
      </c>
    </row>
    <row r="46" spans="1:20" s="45" customFormat="1" x14ac:dyDescent="0.25">
      <c r="A46" s="233" t="s">
        <v>84</v>
      </c>
      <c r="B46" s="234" t="s">
        <v>85</v>
      </c>
      <c r="C46" s="221">
        <f>+GPpcntSCH*(VLOOKUP($A46,FY16Rev!$A$4:$I$24,9,FALSE))*VLOOKUP($A46,SCH!$A$3:$S$23,MATCH(C$28,SCH!$A$2:$S$2,0),FALSE)</f>
        <v>0</v>
      </c>
      <c r="D46" s="221">
        <f>+GPpcntSCH*(VLOOKUP($A46,FY16Rev!$A$4:$I$24,9,FALSE))*VLOOKUP($A46,SCH!$A$3:$S$23,MATCH(D$28,SCH!$A$2:$S$2,0),FALSE)</f>
        <v>2643.778392551159</v>
      </c>
      <c r="E46" s="221">
        <f>+GPpcntSCH*(VLOOKUP($A46,FY16Rev!$A$4:$I$24,9,FALSE))*VLOOKUP($A46,SCH!$A$3:$S$23,MATCH(E$28,SCH!$A$2:$S$2,0),FALSE)</f>
        <v>0</v>
      </c>
      <c r="F46" s="221">
        <f>+GPpcntSCH*(VLOOKUP($A46,FY16Rev!$A$4:$I$24,9,FALSE))*VLOOKUP($A46,SCH!$A$3:$S$23,MATCH(F$28,SCH!$A$2:$S$2,0),FALSE)</f>
        <v>0</v>
      </c>
      <c r="G46" s="221">
        <f>+GPpcntSCH*(VLOOKUP($A46,FY16Rev!$A$4:$I$24,9,FALSE))*VLOOKUP($A46,SCH!$A$3:$S$23,MATCH(G$28,SCH!$A$2:$S$2,0),FALSE)</f>
        <v>0</v>
      </c>
      <c r="H46" s="221">
        <f>+GPpcntSCH*(VLOOKUP($A46,FY16Rev!$A$4:$I$24,9,FALSE))*VLOOKUP($A46,SCH!$A$3:$S$23,MATCH(H$28,SCH!$A$2:$S$2,0),FALSE)</f>
        <v>440.62973209185986</v>
      </c>
      <c r="I46" s="221">
        <f>+GPpcntSCH*(VLOOKUP($A46,FY16Rev!$A$4:$I$24,9,FALSE))*VLOOKUP($A46,SCH!$A$3:$S$23,MATCH(I$28,SCH!$A$2:$S$2,0),FALSE)</f>
        <v>0</v>
      </c>
      <c r="J46" s="221">
        <f>+GPpcntSCH*(VLOOKUP($A46,FY16Rev!$A$4:$I$24,9,FALSE))*VLOOKUP($A46,SCH!$A$3:$S$23,MATCH(J$28,SCH!$A$2:$S$2,0),FALSE)</f>
        <v>73.438288681976644</v>
      </c>
      <c r="K46" s="221">
        <f>+GPpcntSCH*(VLOOKUP($A46,FY16Rev!$A$4:$I$24,9,FALSE))*VLOOKUP($A46,SCH!$A$3:$S$23,MATCH(K$28,SCH!$A$2:$S$2,0),FALSE)</f>
        <v>0</v>
      </c>
      <c r="L46" s="221">
        <f>+GPpcntSCH*(VLOOKUP($A46,FY16Rev!$A$4:$I$24,9,FALSE))*VLOOKUP($A46,SCH!$A$3:$S$23,MATCH(L$28,SCH!$A$2:$S$2,0),FALSE)</f>
        <v>0</v>
      </c>
      <c r="M46" s="221">
        <f>+GPpcntSCH*(VLOOKUP($A46,FY16Rev!$A$4:$I$24,9,FALSE))*VLOOKUP($A46,SCH!$A$3:$S$23,MATCH(M$28,SCH!$A$2:$S$2,0),FALSE)</f>
        <v>73.438288681976644</v>
      </c>
      <c r="N46" s="221">
        <f>+GPpcntSCH*(VLOOKUP($A46,FY16Rev!$A$4:$I$24,9,FALSE))*VLOOKUP($A46,SCH!$A$3:$S$23,MATCH(N$28,SCH!$A$2:$S$2,0),FALSE)</f>
        <v>156790.74633602012</v>
      </c>
      <c r="O46" s="221">
        <f>+GPpcntSCH*(VLOOKUP($A46,FY16Rev!$A$4:$I$24,9,FALSE))*VLOOKUP($A46,SCH!$A$3:$S$23,MATCH(O$28,SCH!$A$2:$S$2,0),FALSE)</f>
        <v>6389.1311153319675</v>
      </c>
      <c r="P46" s="221">
        <f>+GPpcntSCH*(VLOOKUP($A46,FY16Rev!$A$4:$I$24,9,FALSE))*VLOOKUP($A46,SCH!$A$3:$S$23,MATCH(P$28,SCH!$A$2:$S$2,0),FALSE)</f>
        <v>1213420.8438923</v>
      </c>
      <c r="Q46" s="221">
        <f>+GPpcntSCH*(VLOOKUP($A46,FY16Rev!$A$4:$I$24,9,FALSE))*VLOOKUP($A46,SCH!$A$3:$S$23,MATCH(Q$28,SCH!$A$2:$S$2,0),FALSE)</f>
        <v>11382.93474570638</v>
      </c>
      <c r="R46" s="221">
        <f>+GPpcntSCH*(VLOOKUP($A46,FY16Rev!$A$4:$I$24,9,FALSE))*VLOOKUP($A46,SCH!$A$3:$S$23,MATCH(R$28,SCH!$A$2:$S$2,0),FALSE)</f>
        <v>0</v>
      </c>
      <c r="S46" s="221">
        <f>+GPpcntSCH*(VLOOKUP($A46,FY16Rev!$A$4:$I$24,9,FALSE))*VLOOKUP($A46,SCH!$A$3:$S$23,MATCH(S$28,SCH!$A$2:$S$2,0),FALSE)</f>
        <v>0</v>
      </c>
      <c r="T46" s="235">
        <f t="shared" si="4"/>
        <v>1391214.9407913655</v>
      </c>
    </row>
    <row r="47" spans="1:20" x14ac:dyDescent="0.25">
      <c r="A47" s="233" t="s">
        <v>87</v>
      </c>
      <c r="B47" s="236" t="s">
        <v>88</v>
      </c>
      <c r="C47" s="237">
        <f>+GPpcntSCH*(VLOOKUP($A47,FY16Rev!$A$4:$I$24,9,FALSE))*VLOOKUP($A47,SCH!$A$3:$S$23,MATCH(C$28,SCH!$A$2:$S$2,0),FALSE)</f>
        <v>0</v>
      </c>
      <c r="D47" s="237">
        <f>+GPpcntSCH*(VLOOKUP($A47,FY16Rev!$A$4:$I$24,9,FALSE))*VLOOKUP($A47,SCH!$A$3:$S$23,MATCH(D$28,SCH!$A$2:$S$2,0),FALSE)</f>
        <v>1216.3624908483496</v>
      </c>
      <c r="E47" s="237">
        <f>+GPpcntSCH*(VLOOKUP($A47,FY16Rev!$A$4:$I$24,9,FALSE))*VLOOKUP($A47,SCH!$A$3:$S$23,MATCH(E$28,SCH!$A$2:$S$2,0),FALSE)</f>
        <v>0</v>
      </c>
      <c r="F47" s="237">
        <f>+GPpcntSCH*(VLOOKUP($A47,FY16Rev!$A$4:$I$24,9,FALSE))*VLOOKUP($A47,SCH!$A$3:$S$23,MATCH(F$28,SCH!$A$2:$S$2,0),FALSE)</f>
        <v>0</v>
      </c>
      <c r="G47" s="237">
        <f>+GPpcntSCH*(VLOOKUP($A47,FY16Rev!$A$4:$I$24,9,FALSE))*VLOOKUP($A47,SCH!$A$3:$S$23,MATCH(G$28,SCH!$A$2:$S$2,0),FALSE)</f>
        <v>0</v>
      </c>
      <c r="H47" s="237">
        <f>+GPpcntSCH*(VLOOKUP($A47,FY16Rev!$A$4:$I$24,9,FALSE))*VLOOKUP($A47,SCH!$A$3:$S$23,MATCH(H$28,SCH!$A$2:$S$2,0),FALSE)</f>
        <v>0</v>
      </c>
      <c r="I47" s="237">
        <f>+GPpcntSCH*(VLOOKUP($A47,FY16Rev!$A$4:$I$24,9,FALSE))*VLOOKUP($A47,SCH!$A$3:$S$23,MATCH(I$28,SCH!$A$2:$S$2,0),FALSE)</f>
        <v>0</v>
      </c>
      <c r="J47" s="237">
        <f>+GPpcntSCH*(VLOOKUP($A47,FY16Rev!$A$4:$I$24,9,FALSE))*VLOOKUP($A47,SCH!$A$3:$S$23,MATCH(J$28,SCH!$A$2:$S$2,0),FALSE)</f>
        <v>0</v>
      </c>
      <c r="K47" s="237">
        <f>+GPpcntSCH*(VLOOKUP($A47,FY16Rev!$A$4:$I$24,9,FALSE))*VLOOKUP($A47,SCH!$A$3:$S$23,MATCH(K$28,SCH!$A$2:$S$2,0),FALSE)</f>
        <v>0</v>
      </c>
      <c r="L47" s="237">
        <f>+GPpcntSCH*(VLOOKUP($A47,FY16Rev!$A$4:$I$24,9,FALSE))*VLOOKUP($A47,SCH!$A$3:$S$23,MATCH(L$28,SCH!$A$2:$S$2,0),FALSE)</f>
        <v>0</v>
      </c>
      <c r="M47" s="237">
        <f>+GPpcntSCH*(VLOOKUP($A47,FY16Rev!$A$4:$I$24,9,FALSE))*VLOOKUP($A47,SCH!$A$3:$S$23,MATCH(M$28,SCH!$A$2:$S$2,0),FALSE)</f>
        <v>202.72708180805827</v>
      </c>
      <c r="N47" s="237">
        <f>+GPpcntSCH*(VLOOKUP($A47,FY16Rev!$A$4:$I$24,9,FALSE))*VLOOKUP($A47,SCH!$A$3:$S$23,MATCH(N$28,SCH!$A$2:$S$2,0),FALSE)</f>
        <v>2732862.4263135297</v>
      </c>
      <c r="O47" s="237">
        <f>+GPpcntSCH*(VLOOKUP($A47,FY16Rev!$A$4:$I$24,9,FALSE))*VLOOKUP($A47,SCH!$A$3:$S$23,MATCH(O$28,SCH!$A$2:$S$2,0),FALSE)</f>
        <v>0</v>
      </c>
      <c r="P47" s="237">
        <f>+GPpcntSCH*(VLOOKUP($A47,FY16Rev!$A$4:$I$24,9,FALSE))*VLOOKUP($A47,SCH!$A$3:$S$23,MATCH(P$28,SCH!$A$2:$S$2,0),FALSE)</f>
        <v>0</v>
      </c>
      <c r="Q47" s="237">
        <f>+GPpcntSCH*(VLOOKUP($A47,FY16Rev!$A$4:$I$24,9,FALSE))*VLOOKUP($A47,SCH!$A$3:$S$23,MATCH(Q$28,SCH!$A$2:$S$2,0),FALSE)</f>
        <v>4730.2985755213595</v>
      </c>
      <c r="R47" s="237">
        <f>+GPpcntSCH*(VLOOKUP($A47,FY16Rev!$A$4:$I$24,9,FALSE))*VLOOKUP($A47,SCH!$A$3:$S$23,MATCH(R$28,SCH!$A$2:$S$2,0),FALSE)</f>
        <v>0</v>
      </c>
      <c r="S47" s="237">
        <f>+GPpcntSCH*(VLOOKUP($A47,FY16Rev!$A$4:$I$24,9,FALSE))*VLOOKUP($A47,SCH!$A$3:$S$23,MATCH(S$28,SCH!$A$2:$S$2,0),FALSE)</f>
        <v>202.72708180805827</v>
      </c>
      <c r="T47" s="238">
        <f t="shared" si="4"/>
        <v>2739214.5415435159</v>
      </c>
    </row>
    <row r="48" spans="1:20" s="45" customFormat="1" x14ac:dyDescent="0.25">
      <c r="A48" s="233" t="s">
        <v>90</v>
      </c>
      <c r="B48" s="234" t="s">
        <v>91</v>
      </c>
      <c r="C48" s="221">
        <f>+GPpcntSCH*(VLOOKUP($A48,FY16Rev!$A$4:$I$24,9,FALSE))*VLOOKUP($A48,SCH!$A$3:$S$23,MATCH(C$28,SCH!$A$2:$S$2,0),FALSE)</f>
        <v>0</v>
      </c>
      <c r="D48" s="221">
        <f>+GPpcntSCH*(VLOOKUP($A48,FY16Rev!$A$4:$I$24,9,FALSE))*VLOOKUP($A48,SCH!$A$3:$S$23,MATCH(D$28,SCH!$A$2:$S$2,0),FALSE)</f>
        <v>0</v>
      </c>
      <c r="E48" s="221">
        <f>+GPpcntSCH*(VLOOKUP($A48,FY16Rev!$A$4:$I$24,9,FALSE))*VLOOKUP($A48,SCH!$A$3:$S$23,MATCH(E$28,SCH!$A$2:$S$2,0),FALSE)</f>
        <v>0</v>
      </c>
      <c r="F48" s="221">
        <f>+GPpcntSCH*(VLOOKUP($A48,FY16Rev!$A$4:$I$24,9,FALSE))*VLOOKUP($A48,SCH!$A$3:$S$23,MATCH(F$28,SCH!$A$2:$S$2,0),FALSE)</f>
        <v>0</v>
      </c>
      <c r="G48" s="221">
        <f>+GPpcntSCH*(VLOOKUP($A48,FY16Rev!$A$4:$I$24,9,FALSE))*VLOOKUP($A48,SCH!$A$3:$S$23,MATCH(G$28,SCH!$A$2:$S$2,0),FALSE)</f>
        <v>0</v>
      </c>
      <c r="H48" s="221">
        <f>+GPpcntSCH*(VLOOKUP($A48,FY16Rev!$A$4:$I$24,9,FALSE))*VLOOKUP($A48,SCH!$A$3:$S$23,MATCH(H$28,SCH!$A$2:$S$2,0),FALSE)</f>
        <v>0</v>
      </c>
      <c r="I48" s="221">
        <f>+GPpcntSCH*(VLOOKUP($A48,FY16Rev!$A$4:$I$24,9,FALSE))*VLOOKUP($A48,SCH!$A$3:$S$23,MATCH(I$28,SCH!$A$2:$S$2,0),FALSE)</f>
        <v>0</v>
      </c>
      <c r="J48" s="221">
        <f>+GPpcntSCH*(VLOOKUP($A48,FY16Rev!$A$4:$I$24,9,FALSE))*VLOOKUP($A48,SCH!$A$3:$S$23,MATCH(J$28,SCH!$A$2:$S$2,0),FALSE)</f>
        <v>0</v>
      </c>
      <c r="K48" s="221">
        <f>+GPpcntSCH*(VLOOKUP($A48,FY16Rev!$A$4:$I$24,9,FALSE))*VLOOKUP($A48,SCH!$A$3:$S$23,MATCH(K$28,SCH!$A$2:$S$2,0),FALSE)</f>
        <v>0</v>
      </c>
      <c r="L48" s="221">
        <f>+GPpcntSCH*(VLOOKUP($A48,FY16Rev!$A$4:$I$24,9,FALSE))*VLOOKUP($A48,SCH!$A$3:$S$23,MATCH(L$28,SCH!$A$2:$S$2,0),FALSE)</f>
        <v>0</v>
      </c>
      <c r="M48" s="221">
        <f>+GPpcntSCH*(VLOOKUP($A48,FY16Rev!$A$4:$I$24,9,FALSE))*VLOOKUP($A48,SCH!$A$3:$S$23,MATCH(M$28,SCH!$A$2:$S$2,0),FALSE)</f>
        <v>1000611.7288526886</v>
      </c>
      <c r="N48" s="221">
        <f>+GPpcntSCH*(VLOOKUP($A48,FY16Rev!$A$4:$I$24,9,FALSE))*VLOOKUP($A48,SCH!$A$3:$S$23,MATCH(N$28,SCH!$A$2:$S$2,0),FALSE)</f>
        <v>152202.75453645326</v>
      </c>
      <c r="O48" s="221">
        <f>+GPpcntSCH*(VLOOKUP($A48,FY16Rev!$A$4:$I$24,9,FALSE))*VLOOKUP($A48,SCH!$A$3:$S$23,MATCH(O$28,SCH!$A$2:$S$2,0),FALSE)</f>
        <v>0</v>
      </c>
      <c r="P48" s="221">
        <f>+GPpcntSCH*(VLOOKUP($A48,FY16Rev!$A$4:$I$24,9,FALSE))*VLOOKUP($A48,SCH!$A$3:$S$23,MATCH(P$28,SCH!$A$2:$S$2,0),FALSE)</f>
        <v>0</v>
      </c>
      <c r="Q48" s="221">
        <f>+GPpcntSCH*(VLOOKUP($A48,FY16Rev!$A$4:$I$24,9,FALSE))*VLOOKUP($A48,SCH!$A$3:$S$23,MATCH(Q$28,SCH!$A$2:$S$2,0),FALSE)</f>
        <v>0</v>
      </c>
      <c r="R48" s="221">
        <f>+GPpcntSCH*(VLOOKUP($A48,FY16Rev!$A$4:$I$24,9,FALSE))*VLOOKUP($A48,SCH!$A$3:$S$23,MATCH(R$28,SCH!$A$2:$S$2,0),FALSE)</f>
        <v>0</v>
      </c>
      <c r="S48" s="221">
        <f>+GPpcntSCH*(VLOOKUP($A48,FY16Rev!$A$4:$I$24,9,FALSE))*VLOOKUP($A48,SCH!$A$3:$S$23,MATCH(S$28,SCH!$A$2:$S$2,0),FALSE)</f>
        <v>0</v>
      </c>
      <c r="T48" s="235">
        <f t="shared" si="4"/>
        <v>1152814.4833891417</v>
      </c>
    </row>
    <row r="49" spans="1:20" x14ac:dyDescent="0.25">
      <c r="A49" s="233" t="s">
        <v>98</v>
      </c>
      <c r="B49" s="239" t="s">
        <v>222</v>
      </c>
      <c r="C49" s="237">
        <f>+GPpcntSCH*(VLOOKUP($A49,FY16Rev!$A$4:$I$24,9,FALSE))*VLOOKUP($A49,SCH!$A$3:$S$23,MATCH(C$28,SCH!$A$2:$S$2,0),FALSE)</f>
        <v>0</v>
      </c>
      <c r="D49" s="237">
        <f>+GPpcntSCH*(VLOOKUP($A49,FY16Rev!$A$4:$I$24,9,FALSE))*VLOOKUP($A49,SCH!$A$3:$S$23,MATCH(D$28,SCH!$A$2:$S$2,0),FALSE)</f>
        <v>1688.9124498231372</v>
      </c>
      <c r="E49" s="237">
        <f>+GPpcntSCH*(VLOOKUP($A49,FY16Rev!$A$4:$I$24,9,FALSE))*VLOOKUP($A49,SCH!$A$3:$S$23,MATCH(E$28,SCH!$A$2:$S$2,0),FALSE)</f>
        <v>0</v>
      </c>
      <c r="F49" s="237">
        <f>+GPpcntSCH*(VLOOKUP($A49,FY16Rev!$A$4:$I$24,9,FALSE))*VLOOKUP($A49,SCH!$A$3:$S$23,MATCH(F$28,SCH!$A$2:$S$2,0),FALSE)</f>
        <v>0</v>
      </c>
      <c r="G49" s="237">
        <f>+GPpcntSCH*(VLOOKUP($A49,FY16Rev!$A$4:$I$24,9,FALSE))*VLOOKUP($A49,SCH!$A$3:$S$23,MATCH(G$28,SCH!$A$2:$S$2,0),FALSE)</f>
        <v>0</v>
      </c>
      <c r="H49" s="237">
        <f>+GPpcntSCH*(VLOOKUP($A49,FY16Rev!$A$4:$I$24,9,FALSE))*VLOOKUP($A49,SCH!$A$3:$S$23,MATCH(H$28,SCH!$A$2:$S$2,0),FALSE)</f>
        <v>0</v>
      </c>
      <c r="I49" s="237">
        <f>+GPpcntSCH*(VLOOKUP($A49,FY16Rev!$A$4:$I$24,9,FALSE))*VLOOKUP($A49,SCH!$A$3:$S$23,MATCH(I$28,SCH!$A$2:$S$2,0),FALSE)</f>
        <v>0</v>
      </c>
      <c r="J49" s="237">
        <f>+GPpcntSCH*(VLOOKUP($A49,FY16Rev!$A$4:$I$24,9,FALSE))*VLOOKUP($A49,SCH!$A$3:$S$23,MATCH(J$28,SCH!$A$2:$S$2,0),FALSE)</f>
        <v>0</v>
      </c>
      <c r="K49" s="237">
        <f>+GPpcntSCH*(VLOOKUP($A49,FY16Rev!$A$4:$I$24,9,FALSE))*VLOOKUP($A49,SCH!$A$3:$S$23,MATCH(K$28,SCH!$A$2:$S$2,0),FALSE)</f>
        <v>0</v>
      </c>
      <c r="L49" s="237">
        <f>+GPpcntSCH*(VLOOKUP($A49,FY16Rev!$A$4:$I$24,9,FALSE))*VLOOKUP($A49,SCH!$A$3:$S$23,MATCH(L$28,SCH!$A$2:$S$2,0),FALSE)</f>
        <v>0</v>
      </c>
      <c r="M49" s="237">
        <f>+GPpcntSCH*(VLOOKUP($A49,FY16Rev!$A$4:$I$24,9,FALSE))*VLOOKUP($A49,SCH!$A$3:$S$23,MATCH(M$28,SCH!$A$2:$S$2,0),FALSE)</f>
        <v>185577.69998656632</v>
      </c>
      <c r="N49" s="237">
        <f>+GPpcntSCH*(VLOOKUP($A49,FY16Rev!$A$4:$I$24,9,FALSE))*VLOOKUP($A49,SCH!$A$3:$S$23,MATCH(N$28,SCH!$A$2:$S$2,0),FALSE)</f>
        <v>3512.9378956321257</v>
      </c>
      <c r="O49" s="237">
        <f>+GPpcntSCH*(VLOOKUP($A49,FY16Rev!$A$4:$I$24,9,FALSE))*VLOOKUP($A49,SCH!$A$3:$S$23,MATCH(O$28,SCH!$A$2:$S$2,0),FALSE)</f>
        <v>0</v>
      </c>
      <c r="P49" s="237">
        <f>+GPpcntSCH*(VLOOKUP($A49,FY16Rev!$A$4:$I$24,9,FALSE))*VLOOKUP($A49,SCH!$A$3:$S$23,MATCH(P$28,SCH!$A$2:$S$2,0),FALSE)</f>
        <v>0</v>
      </c>
      <c r="Q49" s="237">
        <f>+GPpcntSCH*(VLOOKUP($A49,FY16Rev!$A$4:$I$24,9,FALSE))*VLOOKUP($A49,SCH!$A$3:$S$23,MATCH(Q$28,SCH!$A$2:$S$2,0),FALSE)</f>
        <v>1216.0169638726588</v>
      </c>
      <c r="R49" s="237">
        <f>+GPpcntSCH*(VLOOKUP($A49,FY16Rev!$A$4:$I$24,9,FALSE))*VLOOKUP($A49,SCH!$A$3:$S$23,MATCH(R$28,SCH!$A$2:$S$2,0),FALSE)</f>
        <v>0</v>
      </c>
      <c r="S49" s="237">
        <f>+GPpcntSCH*(VLOOKUP($A49,FY16Rev!$A$4:$I$24,9,FALSE))*VLOOKUP($A49,SCH!$A$3:$S$23,MATCH(S$28,SCH!$A$2:$S$2,0),FALSE)</f>
        <v>67.556497992925486</v>
      </c>
      <c r="T49" s="240">
        <f t="shared" si="4"/>
        <v>192063.12379388715</v>
      </c>
    </row>
    <row r="50" spans="1:20" x14ac:dyDescent="0.25">
      <c r="A50" s="241"/>
      <c r="B50" s="242" t="s">
        <v>187</v>
      </c>
      <c r="C50" s="243">
        <f t="shared" ref="C50:S50" si="5">SUM(C29:C49)</f>
        <v>4321461.495623338</v>
      </c>
      <c r="D50" s="243">
        <f t="shared" si="5"/>
        <v>115586374.04854937</v>
      </c>
      <c r="E50" s="243">
        <f t="shared" si="5"/>
        <v>12237610.800476994</v>
      </c>
      <c r="F50" s="243">
        <f t="shared" si="5"/>
        <v>3291394.0336570451</v>
      </c>
      <c r="G50" s="243">
        <f t="shared" si="5"/>
        <v>16874214.994660523</v>
      </c>
      <c r="H50" s="243">
        <f t="shared" si="5"/>
        <v>10887200.580007888</v>
      </c>
      <c r="I50" s="243">
        <f t="shared" si="5"/>
        <v>2066220.567912495</v>
      </c>
      <c r="J50" s="243">
        <f t="shared" si="5"/>
        <v>2357442.4244089122</v>
      </c>
      <c r="K50" s="243">
        <f t="shared" si="5"/>
        <v>876075.98810160416</v>
      </c>
      <c r="L50" s="243">
        <f t="shared" si="5"/>
        <v>1141114.0095065669</v>
      </c>
      <c r="M50" s="243">
        <f t="shared" si="5"/>
        <v>1200471.3008035454</v>
      </c>
      <c r="N50" s="243">
        <f t="shared" si="5"/>
        <v>8241261.0806748038</v>
      </c>
      <c r="O50" s="243">
        <f t="shared" si="5"/>
        <v>1649249.6204979888</v>
      </c>
      <c r="P50" s="243">
        <f t="shared" si="5"/>
        <v>1333700.9376588974</v>
      </c>
      <c r="Q50" s="243">
        <f t="shared" si="5"/>
        <v>2928186.7364523374</v>
      </c>
      <c r="R50" s="243">
        <f t="shared" si="5"/>
        <v>2224410.5510054957</v>
      </c>
      <c r="S50" s="243">
        <f t="shared" si="5"/>
        <v>502770.48643024178</v>
      </c>
      <c r="T50" s="243">
        <f>SUM(C50:S50)</f>
        <v>187719159.65642801</v>
      </c>
    </row>
    <row r="51" spans="1:20" x14ac:dyDescent="0.25">
      <c r="B51" s="381" t="s">
        <v>300</v>
      </c>
      <c r="C51" s="381"/>
      <c r="D51" s="381"/>
      <c r="E51" s="381"/>
      <c r="F51" s="381"/>
      <c r="G51" s="381"/>
      <c r="H51" s="381"/>
      <c r="I51" s="381"/>
      <c r="J51" s="381"/>
      <c r="K51" s="381"/>
      <c r="L51" s="381"/>
      <c r="M51" s="381"/>
      <c r="N51" s="381"/>
      <c r="O51" s="381"/>
      <c r="P51" s="381"/>
      <c r="Q51" s="381"/>
      <c r="R51" s="381"/>
      <c r="S51" s="381"/>
      <c r="T51" s="381"/>
    </row>
    <row r="52" spans="1:20" ht="45" x14ac:dyDescent="0.25">
      <c r="B52" s="244"/>
      <c r="C52" s="245" t="s">
        <v>277</v>
      </c>
      <c r="D52" s="245" t="s">
        <v>278</v>
      </c>
      <c r="E52" s="245" t="s">
        <v>279</v>
      </c>
      <c r="F52" s="246" t="s">
        <v>280</v>
      </c>
      <c r="G52" s="245" t="s">
        <v>281</v>
      </c>
      <c r="H52" s="245" t="s">
        <v>282</v>
      </c>
      <c r="I52" s="245" t="s">
        <v>283</v>
      </c>
      <c r="J52" s="245" t="s">
        <v>284</v>
      </c>
      <c r="K52" s="245" t="s">
        <v>285</v>
      </c>
      <c r="L52" s="245" t="s">
        <v>286</v>
      </c>
      <c r="M52" s="245" t="s">
        <v>287</v>
      </c>
      <c r="N52" s="245" t="s">
        <v>288</v>
      </c>
      <c r="O52" s="245" t="s">
        <v>289</v>
      </c>
      <c r="P52" s="245" t="s">
        <v>290</v>
      </c>
      <c r="Q52" s="245" t="s">
        <v>291</v>
      </c>
      <c r="R52" s="245" t="s">
        <v>292</v>
      </c>
      <c r="S52" s="247" t="s">
        <v>293</v>
      </c>
      <c r="T52" s="248" t="s">
        <v>294</v>
      </c>
    </row>
    <row r="53" spans="1:20" x14ac:dyDescent="0.25">
      <c r="A53" s="229" t="s">
        <v>11</v>
      </c>
      <c r="B53" s="249" t="s">
        <v>12</v>
      </c>
      <c r="C53" s="250">
        <f>+UGpcntDeg*(VLOOKUP($A53,FY16Rev!$A$4:$I$24,9,FALSE))*VLOOKUP($A53,Majors!$A$3:$S$23,MATCH(C$28,Majors!$A$2:$S$2,0),FALSE)</f>
        <v>1711111.0463105768</v>
      </c>
      <c r="D53" s="250">
        <f>+UGpcntDeg*(VLOOKUP($A53,FY16Rev!$A$4:$I$24,9,FALSE))*VLOOKUP($A53,Majors!$A$3:$S$23,MATCH(D$28,Majors!$A$2:$S$2,0),FALSE)</f>
        <v>77434159.58826372</v>
      </c>
      <c r="E53" s="250">
        <f>+UGpcntDeg*(VLOOKUP($A53,FY16Rev!$A$4:$I$24,9,FALSE))*VLOOKUP($A53,Majors!$A$3:$S$23,MATCH(E$28,Majors!$A$2:$S$2,0),FALSE)</f>
        <v>10407130.617485972</v>
      </c>
      <c r="F53" s="250">
        <f>+UGpcntDeg*(VLOOKUP($A53,FY16Rev!$A$4:$I$24,9,FALSE))*VLOOKUP($A53,Majors!$A$3:$S$23,MATCH(F$28,Majors!$A$2:$S$2,0),FALSE)</f>
        <v>1008789.3481980268</v>
      </c>
      <c r="G53" s="250">
        <f>+UGpcntDeg*(VLOOKUP($A53,FY16Rev!$A$4:$I$24,9,FALSE))*VLOOKUP($A53,Majors!$A$3:$S$23,MATCH(G$28,Majors!$A$2:$S$2,0),FALSE)</f>
        <v>10777445.69467259</v>
      </c>
      <c r="H53" s="250">
        <f>+UGpcntDeg*(VLOOKUP($A53,FY16Rev!$A$4:$I$24,9,FALSE))*VLOOKUP($A53,Majors!$A$3:$S$23,MATCH(H$28,Majors!$A$2:$S$2,0),FALSE)</f>
        <v>3600994.8885043487</v>
      </c>
      <c r="I53" s="250">
        <f>+UGpcntDeg*(VLOOKUP($A53,FY16Rev!$A$4:$I$24,9,FALSE))*VLOOKUP($A53,Majors!$A$3:$S$23,MATCH(I$28,Majors!$A$2:$S$2,0),FALSE)</f>
        <v>1366334.9399644157</v>
      </c>
      <c r="J53" s="250">
        <f>+UGpcntDeg*(VLOOKUP($A53,FY16Rev!$A$4:$I$24,9,FALSE))*VLOOKUP($A53,Majors!$A$3:$S$23,MATCH(J$28,Majors!$A$2:$S$2,0),FALSE)</f>
        <v>0</v>
      </c>
      <c r="K53" s="250">
        <f>+UGpcntDeg*(VLOOKUP($A53,FY16Rev!$A$4:$I$24,9,FALSE))*VLOOKUP($A53,Majors!$A$3:$S$23,MATCH(K$28,Majors!$A$2:$S$2,0),FALSE)</f>
        <v>0</v>
      </c>
      <c r="L53" s="250">
        <f>+UGpcntDeg*(VLOOKUP($A53,FY16Rev!$A$4:$I$24,9,FALSE))*VLOOKUP($A53,Majors!$A$3:$S$23,MATCH(L$28,Majors!$A$2:$S$2,0),FALSE)</f>
        <v>549087.87306981196</v>
      </c>
      <c r="M53" s="250">
        <f>+UGpcntDeg*(VLOOKUP($A53,FY16Rev!$A$4:$I$24,9,FALSE))*VLOOKUP($A53,Majors!$A$3:$S$23,MATCH(M$28,Majors!$A$2:$S$2,0),FALSE)</f>
        <v>0</v>
      </c>
      <c r="N53" s="250">
        <f>+UGpcntDeg*(VLOOKUP($A53,FY16Rev!$A$4:$I$24,9,FALSE))*VLOOKUP($A53,Majors!$A$3:$S$23,MATCH(N$28,Majors!$A$2:$S$2,0),FALSE)</f>
        <v>1940961.7838746842</v>
      </c>
      <c r="O53" s="250">
        <f>+UGpcntDeg*(VLOOKUP($A53,FY16Rev!$A$4:$I$24,9,FALSE))*VLOOKUP($A53,Majors!$A$3:$S$23,MATCH(O$28,Majors!$A$2:$S$2,0),FALSE)</f>
        <v>1711111.0463105768</v>
      </c>
      <c r="P53" s="250">
        <f>+UGpcntDeg*(VLOOKUP($A53,FY16Rev!$A$4:$I$24,9,FALSE))*VLOOKUP($A53,Majors!$A$3:$S$23,MATCH(P$28,Majors!$A$2:$S$2,0),FALSE)</f>
        <v>0</v>
      </c>
      <c r="Q53" s="250">
        <f>+UGpcntDeg*(VLOOKUP($A53,FY16Rev!$A$4:$I$24,9,FALSE))*VLOOKUP($A53,Majors!$A$3:$S$23,MATCH(Q$28,Majors!$A$2:$S$2,0),FALSE)</f>
        <v>1328026.4837037313</v>
      </c>
      <c r="R53" s="250">
        <f>+UGpcntDeg*(VLOOKUP($A53,FY16Rev!$A$4:$I$24,9,FALSE))*VLOOKUP($A53,Majors!$A$3:$S$23,MATCH(R$28,Majors!$A$2:$S$2,0),FALSE)</f>
        <v>140464.33962251004</v>
      </c>
      <c r="S53" s="250">
        <f>+UGpcntDeg*(VLOOKUP($A53,FY16Rev!$A$4:$I$24,9,FALSE))*VLOOKUP($A53,Majors!$A$3:$S$23,MATCH(S$28,Majors!$A$2:$S$2,0),FALSE)</f>
        <v>638474.27101140923</v>
      </c>
      <c r="T53" s="289">
        <f t="shared" ref="T53:T74" si="6">SUM(C53:Q53)+R53+S53</f>
        <v>112614091.92099237</v>
      </c>
    </row>
    <row r="54" spans="1:20" s="45" customFormat="1" x14ac:dyDescent="0.25">
      <c r="A54" s="233" t="s">
        <v>19</v>
      </c>
      <c r="B54" s="234" t="s">
        <v>20</v>
      </c>
      <c r="C54" s="221">
        <f>+GPpcntMjr*(VLOOKUP($A54,FY16Rev!$A$4:$I$24,9,FALSE))*VLOOKUP($A54,Majors!$A$3:$S$23,MATCH(C$28,Majors!$A$2:$S$2,0),FALSE)</f>
        <v>71173.136895028467</v>
      </c>
      <c r="D54" s="221">
        <f>+GPpcntMjr*(VLOOKUP($A54,FY16Rev!$A$4:$I$24,9,FALSE))*VLOOKUP($A54,Majors!$A$3:$S$23,MATCH(D$28,Majors!$A$2:$S$2,0),FALSE)</f>
        <v>7863984.5983834146</v>
      </c>
      <c r="E54" s="221">
        <f>+GPpcntMjr*(VLOOKUP($A54,FY16Rev!$A$4:$I$24,9,FALSE))*VLOOKUP($A54,Majors!$A$3:$S$23,MATCH(E$28,Majors!$A$2:$S$2,0),FALSE)</f>
        <v>283398.49054565869</v>
      </c>
      <c r="F54" s="221">
        <f>+GPpcntMjr*(VLOOKUP($A54,FY16Rev!$A$4:$I$24,9,FALSE))*VLOOKUP($A54,Majors!$A$3:$S$23,MATCH(F$28,Majors!$A$2:$S$2,0),FALSE)</f>
        <v>0</v>
      </c>
      <c r="G54" s="221">
        <f>+GPpcntMjr*(VLOOKUP($A54,FY16Rev!$A$4:$I$24,9,FALSE))*VLOOKUP($A54,Majors!$A$3:$S$23,MATCH(G$28,Majors!$A$2:$S$2,0),FALSE)</f>
        <v>449037.79095590685</v>
      </c>
      <c r="H54" s="221">
        <f>+GPpcntMjr*(VLOOKUP($A54,FY16Rev!$A$4:$I$24,9,FALSE))*VLOOKUP($A54,Majors!$A$3:$S$23,MATCH(H$28,Majors!$A$2:$S$2,0),FALSE)</f>
        <v>0</v>
      </c>
      <c r="I54" s="221">
        <f>+GPpcntMjr*(VLOOKUP($A54,FY16Rev!$A$4:$I$24,9,FALSE))*VLOOKUP($A54,Majors!$A$3:$S$23,MATCH(I$28,Majors!$A$2:$S$2,0),FALSE)</f>
        <v>174697.6996514335</v>
      </c>
      <c r="J54" s="221">
        <f>+GPpcntMjr*(VLOOKUP($A54,FY16Rev!$A$4:$I$24,9,FALSE))*VLOOKUP($A54,Majors!$A$3:$S$23,MATCH(J$28,Majors!$A$2:$S$2,0),FALSE)</f>
        <v>3882.1711033651886</v>
      </c>
      <c r="K54" s="221">
        <f>+GPpcntMjr*(VLOOKUP($A54,FY16Rev!$A$4:$I$24,9,FALSE))*VLOOKUP($A54,Majors!$A$3:$S$23,MATCH(K$28,Majors!$A$2:$S$2,0),FALSE)</f>
        <v>72467.193929483517</v>
      </c>
      <c r="L54" s="221">
        <f>+GPpcntMjr*(VLOOKUP($A54,FY16Rev!$A$4:$I$24,9,FALSE))*VLOOKUP($A54,Majors!$A$3:$S$23,MATCH(L$28,Majors!$A$2:$S$2,0),FALSE)</f>
        <v>0</v>
      </c>
      <c r="M54" s="221">
        <f>+GPpcntMjr*(VLOOKUP($A54,FY16Rev!$A$4:$I$24,9,FALSE))*VLOOKUP($A54,Majors!$A$3:$S$23,MATCH(M$28,Majors!$A$2:$S$2,0),FALSE)</f>
        <v>0</v>
      </c>
      <c r="N54" s="221">
        <f>+GPpcntMjr*(VLOOKUP($A54,FY16Rev!$A$4:$I$24,9,FALSE))*VLOOKUP($A54,Majors!$A$3:$S$23,MATCH(N$28,Majors!$A$2:$S$2,0),FALSE)</f>
        <v>1625335.635275559</v>
      </c>
      <c r="O54" s="221">
        <f>+GPpcntMjr*(VLOOKUP($A54,FY16Rev!$A$4:$I$24,9,FALSE))*VLOOKUP($A54,Majors!$A$3:$S$23,MATCH(O$28,Majors!$A$2:$S$2,0),FALSE)</f>
        <v>2588.1140689101253</v>
      </c>
      <c r="P54" s="221">
        <f>+GPpcntMjr*(VLOOKUP($A54,FY16Rev!$A$4:$I$24,9,FALSE))*VLOOKUP($A54,Majors!$A$3:$S$23,MATCH(P$28,Majors!$A$2:$S$2,0),FALSE)</f>
        <v>230342.15213300116</v>
      </c>
      <c r="Q54" s="221">
        <f>+GPpcntMjr*(VLOOKUP($A54,FY16Rev!$A$4:$I$24,9,FALSE))*VLOOKUP($A54,Majors!$A$3:$S$23,MATCH(Q$28,Majors!$A$2:$S$2,0),FALSE)</f>
        <v>3882.1711033651886</v>
      </c>
      <c r="R54" s="221">
        <f>+GPpcntMjr*(VLOOKUP($A54,FY16Rev!$A$4:$I$24,9,FALSE))*VLOOKUP($A54,Majors!$A$3:$S$23,MATCH(R$28,Majors!$A$2:$S$2,0),FALSE)</f>
        <v>0</v>
      </c>
      <c r="S54" s="221">
        <f>+GPpcntMjr*(VLOOKUP($A54,FY16Rev!$A$4:$I$24,9,FALSE))*VLOOKUP($A54,Majors!$A$3:$S$23,MATCH(S$28,Majors!$A$2:$S$2,0),FALSE)</f>
        <v>1043009.9697707804</v>
      </c>
      <c r="T54" s="235">
        <f t="shared" si="6"/>
        <v>11823799.123815909</v>
      </c>
    </row>
    <row r="55" spans="1:20" x14ac:dyDescent="0.25">
      <c r="A55" s="233" t="s">
        <v>22</v>
      </c>
      <c r="B55" s="251" t="s">
        <v>23</v>
      </c>
      <c r="C55" s="252">
        <f>+GPpcntMjr*(VLOOKUP($A55,FY16Rev!$A$4:$I$24,9,FALSE))*VLOOKUP($A55,Majors!$A$3:$S$23,MATCH(C$28,Majors!$A$2:$S$2,0),FALSE)</f>
        <v>0</v>
      </c>
      <c r="D55" s="252">
        <f>+GPpcntMjr*(VLOOKUP($A55,FY16Rev!$A$4:$I$24,9,FALSE))*VLOOKUP($A55,Majors!$A$3:$S$23,MATCH(D$28,Majors!$A$2:$S$2,0),FALSE)</f>
        <v>0</v>
      </c>
      <c r="E55" s="252">
        <f>+GPpcntMjr*(VLOOKUP($A55,FY16Rev!$A$4:$I$24,9,FALSE))*VLOOKUP($A55,Majors!$A$3:$S$23,MATCH(E$28,Majors!$A$2:$S$2,0),FALSE)</f>
        <v>0</v>
      </c>
      <c r="F55" s="252">
        <f>+GPpcntMjr*(VLOOKUP($A55,FY16Rev!$A$4:$I$24,9,FALSE))*VLOOKUP($A55,Majors!$A$3:$S$23,MATCH(F$28,Majors!$A$2:$S$2,0),FALSE)</f>
        <v>0</v>
      </c>
      <c r="G55" s="252">
        <f>+GPpcntMjr*(VLOOKUP($A55,FY16Rev!$A$4:$I$24,9,FALSE))*VLOOKUP($A55,Majors!$A$3:$S$23,MATCH(G$28,Majors!$A$2:$S$2,0),FALSE)</f>
        <v>0</v>
      </c>
      <c r="H55" s="252">
        <f>+GPpcntMjr*(VLOOKUP($A55,FY16Rev!$A$4:$I$24,9,FALSE))*VLOOKUP($A55,Majors!$A$3:$S$23,MATCH(H$28,Majors!$A$2:$S$2,0),FALSE)</f>
        <v>0</v>
      </c>
      <c r="I55" s="252">
        <f>+GPpcntMjr*(VLOOKUP($A55,FY16Rev!$A$4:$I$24,9,FALSE))*VLOOKUP($A55,Majors!$A$3:$S$23,MATCH(I$28,Majors!$A$2:$S$2,0),FALSE)</f>
        <v>0</v>
      </c>
      <c r="J55" s="252">
        <f>+GPpcntMjr*(VLOOKUP($A55,FY16Rev!$A$4:$I$24,9,FALSE))*VLOOKUP($A55,Majors!$A$3:$S$23,MATCH(J$28,Majors!$A$2:$S$2,0),FALSE)</f>
        <v>0</v>
      </c>
      <c r="K55" s="252">
        <f>+GPpcntMjr*(VLOOKUP($A55,FY16Rev!$A$4:$I$24,9,FALSE))*VLOOKUP($A55,Majors!$A$3:$S$23,MATCH(K$28,Majors!$A$2:$S$2,0),FALSE)</f>
        <v>0</v>
      </c>
      <c r="L55" s="252">
        <f>+GPpcntMjr*(VLOOKUP($A55,FY16Rev!$A$4:$I$24,9,FALSE))*VLOOKUP($A55,Majors!$A$3:$S$23,MATCH(L$28,Majors!$A$2:$S$2,0),FALSE)</f>
        <v>266276.81457564305</v>
      </c>
      <c r="M55" s="252">
        <f>+GPpcntMjr*(VLOOKUP($A55,FY16Rev!$A$4:$I$24,9,FALSE))*VLOOKUP($A55,Majors!$A$3:$S$23,MATCH(M$28,Majors!$A$2:$S$2,0),FALSE)</f>
        <v>0</v>
      </c>
      <c r="N55" s="252">
        <f>+GPpcntMjr*(VLOOKUP($A55,FY16Rev!$A$4:$I$24,9,FALSE))*VLOOKUP($A55,Majors!$A$3:$S$23,MATCH(N$28,Majors!$A$2:$S$2,0),FALSE)</f>
        <v>747623.36400084395</v>
      </c>
      <c r="O55" s="252">
        <f>+GPpcntMjr*(VLOOKUP($A55,FY16Rev!$A$4:$I$24,9,FALSE))*VLOOKUP($A55,Majors!$A$3:$S$23,MATCH(O$28,Majors!$A$2:$S$2,0),FALSE)</f>
        <v>0</v>
      </c>
      <c r="P55" s="252">
        <f>+GPpcntMjr*(VLOOKUP($A55,FY16Rev!$A$4:$I$24,9,FALSE))*VLOOKUP($A55,Majors!$A$3:$S$23,MATCH(P$28,Majors!$A$2:$S$2,0),FALSE)</f>
        <v>0</v>
      </c>
      <c r="Q55" s="252">
        <f>+GPpcntMjr*(VLOOKUP($A55,FY16Rev!$A$4:$I$24,9,FALSE))*VLOOKUP($A55,Majors!$A$3:$S$23,MATCH(Q$28,Majors!$A$2:$S$2,0),FALSE)</f>
        <v>0</v>
      </c>
      <c r="R55" s="252">
        <f>+GPpcntMjr*(VLOOKUP($A55,FY16Rev!$A$4:$I$24,9,FALSE))*VLOOKUP($A55,Majors!$A$3:$S$23,MATCH(R$28,Majors!$A$2:$S$2,0),FALSE)</f>
        <v>0</v>
      </c>
      <c r="S55" s="252">
        <f>+GPpcntMjr*(VLOOKUP($A55,FY16Rev!$A$4:$I$24,9,FALSE))*VLOOKUP($A55,Majors!$A$3:$S$23,MATCH(S$28,Majors!$A$2:$S$2,0),FALSE)</f>
        <v>0</v>
      </c>
      <c r="T55" s="290">
        <f t="shared" si="6"/>
        <v>1013900.178576487</v>
      </c>
    </row>
    <row r="56" spans="1:20" s="45" customFormat="1" x14ac:dyDescent="0.25">
      <c r="A56" s="233" t="s">
        <v>24</v>
      </c>
      <c r="B56" s="234" t="s">
        <v>25</v>
      </c>
      <c r="C56" s="221">
        <f>+GPpcntMjr*(VLOOKUP($A56,FY16Rev!$A$4:$I$24,9,FALSE))*VLOOKUP($A56,Majors!$A$3:$S$23,MATCH(C$28,Majors!$A$2:$S$2,0),FALSE)</f>
        <v>0</v>
      </c>
      <c r="D56" s="221">
        <f>+GPpcntMjr*(VLOOKUP($A56,FY16Rev!$A$4:$I$24,9,FALSE))*VLOOKUP($A56,Majors!$A$3:$S$23,MATCH(D$28,Majors!$A$2:$S$2,0),FALSE)</f>
        <v>63435.264922406721</v>
      </c>
      <c r="E56" s="221">
        <f>+GPpcntMjr*(VLOOKUP($A56,FY16Rev!$A$4:$I$24,9,FALSE))*VLOOKUP($A56,Majors!$A$3:$S$23,MATCH(E$28,Majors!$A$2:$S$2,0),FALSE)</f>
        <v>15858.816230601677</v>
      </c>
      <c r="F56" s="221">
        <f>+GPpcntMjr*(VLOOKUP($A56,FY16Rev!$A$4:$I$24,9,FALSE))*VLOOKUP($A56,Majors!$A$3:$S$23,MATCH(F$28,Majors!$A$2:$S$2,0),FALSE)</f>
        <v>3964.7040576504191</v>
      </c>
      <c r="G56" s="221">
        <f>+GPpcntMjr*(VLOOKUP($A56,FY16Rev!$A$4:$I$24,9,FALSE))*VLOOKUP($A56,Majors!$A$3:$S$23,MATCH(G$28,Majors!$A$2:$S$2,0),FALSE)</f>
        <v>5723050.3072183812</v>
      </c>
      <c r="H56" s="221">
        <f>+GPpcntMjr*(VLOOKUP($A56,FY16Rev!$A$4:$I$24,9,FALSE))*VLOOKUP($A56,Majors!$A$3:$S$23,MATCH(H$28,Majors!$A$2:$S$2,0),FALSE)</f>
        <v>5947.0560864756289</v>
      </c>
      <c r="I56" s="221">
        <f>+GPpcntMjr*(VLOOKUP($A56,FY16Rev!$A$4:$I$24,9,FALSE))*VLOOKUP($A56,Majors!$A$3:$S$23,MATCH(I$28,Majors!$A$2:$S$2,0),FALSE)</f>
        <v>1982.3520288252096</v>
      </c>
      <c r="J56" s="221">
        <f>+GPpcntMjr*(VLOOKUP($A56,FY16Rev!$A$4:$I$24,9,FALSE))*VLOOKUP($A56,Majors!$A$3:$S$23,MATCH(J$28,Majors!$A$2:$S$2,0),FALSE)</f>
        <v>27752.928403552938</v>
      </c>
      <c r="K56" s="221">
        <f>+GPpcntMjr*(VLOOKUP($A56,FY16Rev!$A$4:$I$24,9,FALSE))*VLOOKUP($A56,Majors!$A$3:$S$23,MATCH(K$28,Majors!$A$2:$S$2,0),FALSE)</f>
        <v>1982.3520288252096</v>
      </c>
      <c r="L56" s="221">
        <f>+GPpcntMjr*(VLOOKUP($A56,FY16Rev!$A$4:$I$24,9,FALSE))*VLOOKUP($A56,Majors!$A$3:$S$23,MATCH(L$28,Majors!$A$2:$S$2,0),FALSE)</f>
        <v>3964.7040576504191</v>
      </c>
      <c r="M56" s="221">
        <f>+GPpcntMjr*(VLOOKUP($A56,FY16Rev!$A$4:$I$24,9,FALSE))*VLOOKUP($A56,Majors!$A$3:$S$23,MATCH(M$28,Majors!$A$2:$S$2,0),FALSE)</f>
        <v>0</v>
      </c>
      <c r="N56" s="221">
        <f>+GPpcntMjr*(VLOOKUP($A56,FY16Rev!$A$4:$I$24,9,FALSE))*VLOOKUP($A56,Majors!$A$3:$S$23,MATCH(N$28,Majors!$A$2:$S$2,0),FALSE)</f>
        <v>65417.616951231932</v>
      </c>
      <c r="O56" s="221">
        <f>+GPpcntMjr*(VLOOKUP($A56,FY16Rev!$A$4:$I$24,9,FALSE))*VLOOKUP($A56,Majors!$A$3:$S$23,MATCH(O$28,Majors!$A$2:$S$2,0),FALSE)</f>
        <v>370699.82939031423</v>
      </c>
      <c r="P56" s="221">
        <f>+GPpcntMjr*(VLOOKUP($A56,FY16Rev!$A$4:$I$24,9,FALSE))*VLOOKUP($A56,Majors!$A$3:$S$23,MATCH(P$28,Majors!$A$2:$S$2,0),FALSE)</f>
        <v>0</v>
      </c>
      <c r="Q56" s="221">
        <f>+GPpcntMjr*(VLOOKUP($A56,FY16Rev!$A$4:$I$24,9,FALSE))*VLOOKUP($A56,Majors!$A$3:$S$23,MATCH(Q$28,Majors!$A$2:$S$2,0),FALSE)</f>
        <v>57488.208835931073</v>
      </c>
      <c r="R56" s="221">
        <f>+GPpcntMjr*(VLOOKUP($A56,FY16Rev!$A$4:$I$24,9,FALSE))*VLOOKUP($A56,Majors!$A$3:$S$23,MATCH(R$28,Majors!$A$2:$S$2,0),FALSE)</f>
        <v>3964.7040576504191</v>
      </c>
      <c r="S56" s="221">
        <f>+GPpcntMjr*(VLOOKUP($A56,FY16Rev!$A$4:$I$24,9,FALSE))*VLOOKUP($A56,Majors!$A$3:$S$23,MATCH(S$28,Majors!$A$2:$S$2,0),FALSE)</f>
        <v>81276.433181833607</v>
      </c>
      <c r="T56" s="235">
        <f t="shared" si="6"/>
        <v>6426785.2774513317</v>
      </c>
    </row>
    <row r="57" spans="1:20" x14ac:dyDescent="0.25">
      <c r="A57" s="233" t="s">
        <v>28</v>
      </c>
      <c r="B57" s="251" t="s">
        <v>29</v>
      </c>
      <c r="C57" s="252">
        <f>+GPpcntMjr*(VLOOKUP($A57,FY16Rev!$A$4:$I$24,9,FALSE))*VLOOKUP($A57,Majors!$A$3:$S$23,MATCH(C$28,Majors!$A$2:$S$2,0),FALSE)</f>
        <v>0</v>
      </c>
      <c r="D57" s="252">
        <f>+GPpcntMjr*(VLOOKUP($A57,FY16Rev!$A$4:$I$24,9,FALSE))*VLOOKUP($A57,Majors!$A$3:$S$23,MATCH(D$28,Majors!$A$2:$S$2,0),FALSE)</f>
        <v>33284.205953938384</v>
      </c>
      <c r="E57" s="252">
        <f>+GPpcntMjr*(VLOOKUP($A57,FY16Rev!$A$4:$I$24,9,FALSE))*VLOOKUP($A57,Majors!$A$3:$S$23,MATCH(E$28,Majors!$A$2:$S$2,0),FALSE)</f>
        <v>0</v>
      </c>
      <c r="F57" s="252">
        <f>+GPpcntMjr*(VLOOKUP($A57,FY16Rev!$A$4:$I$24,9,FALSE))*VLOOKUP($A57,Majors!$A$3:$S$23,MATCH(F$28,Majors!$A$2:$S$2,0),FALSE)</f>
        <v>0</v>
      </c>
      <c r="G57" s="252">
        <f>+GPpcntMjr*(VLOOKUP($A57,FY16Rev!$A$4:$I$24,9,FALSE))*VLOOKUP($A57,Majors!$A$3:$S$23,MATCH(G$28,Majors!$A$2:$S$2,0),FALSE)</f>
        <v>2080.262872121149</v>
      </c>
      <c r="H57" s="252">
        <f>+GPpcntMjr*(VLOOKUP($A57,FY16Rev!$A$4:$I$24,9,FALSE))*VLOOKUP($A57,Majors!$A$3:$S$23,MATCH(H$28,Majors!$A$2:$S$2,0),FALSE)</f>
        <v>2991418.0101102125</v>
      </c>
      <c r="I57" s="252">
        <f>+GPpcntMjr*(VLOOKUP($A57,FY16Rev!$A$4:$I$24,9,FALSE))*VLOOKUP($A57,Majors!$A$3:$S$23,MATCH(I$28,Majors!$A$2:$S$2,0),FALSE)</f>
        <v>0</v>
      </c>
      <c r="J57" s="252">
        <f>+GPpcntMjr*(VLOOKUP($A57,FY16Rev!$A$4:$I$24,9,FALSE))*VLOOKUP($A57,Majors!$A$3:$S$23,MATCH(J$28,Majors!$A$2:$S$2,0),FALSE)</f>
        <v>2080.262872121149</v>
      </c>
      <c r="K57" s="252">
        <f>+GPpcntMjr*(VLOOKUP($A57,FY16Rev!$A$4:$I$24,9,FALSE))*VLOOKUP($A57,Majors!$A$3:$S$23,MATCH(K$28,Majors!$A$2:$S$2,0),FALSE)</f>
        <v>8321.0514884845961</v>
      </c>
      <c r="L57" s="252">
        <f>+GPpcntMjr*(VLOOKUP($A57,FY16Rev!$A$4:$I$24,9,FALSE))*VLOOKUP($A57,Majors!$A$3:$S$23,MATCH(L$28,Majors!$A$2:$S$2,0),FALSE)</f>
        <v>0</v>
      </c>
      <c r="M57" s="252">
        <f>+GPpcntMjr*(VLOOKUP($A57,FY16Rev!$A$4:$I$24,9,FALSE))*VLOOKUP($A57,Majors!$A$3:$S$23,MATCH(M$28,Majors!$A$2:$S$2,0),FALSE)</f>
        <v>0</v>
      </c>
      <c r="N57" s="252">
        <f>+GPpcntMjr*(VLOOKUP($A57,FY16Rev!$A$4:$I$24,9,FALSE))*VLOOKUP($A57,Majors!$A$3:$S$23,MATCH(N$28,Majors!$A$2:$S$2,0),FALSE)</f>
        <v>0</v>
      </c>
      <c r="O57" s="252">
        <f>+GPpcntMjr*(VLOOKUP($A57,FY16Rev!$A$4:$I$24,9,FALSE))*VLOOKUP($A57,Majors!$A$3:$S$23,MATCH(O$28,Majors!$A$2:$S$2,0),FALSE)</f>
        <v>0</v>
      </c>
      <c r="P57" s="252">
        <f>+GPpcntMjr*(VLOOKUP($A57,FY16Rev!$A$4:$I$24,9,FALSE))*VLOOKUP($A57,Majors!$A$3:$S$23,MATCH(P$28,Majors!$A$2:$S$2,0),FALSE)</f>
        <v>0</v>
      </c>
      <c r="Q57" s="252">
        <f>+GPpcntMjr*(VLOOKUP($A57,FY16Rev!$A$4:$I$24,9,FALSE))*VLOOKUP($A57,Majors!$A$3:$S$23,MATCH(Q$28,Majors!$A$2:$S$2,0),FALSE)</f>
        <v>0</v>
      </c>
      <c r="R57" s="252">
        <f>+GPpcntMjr*(VLOOKUP($A57,FY16Rev!$A$4:$I$24,9,FALSE))*VLOOKUP($A57,Majors!$A$3:$S$23,MATCH(R$28,Majors!$A$2:$S$2,0),FALSE)</f>
        <v>0</v>
      </c>
      <c r="S57" s="252">
        <f>+GPpcntMjr*(VLOOKUP($A57,FY16Rev!$A$4:$I$24,9,FALSE))*VLOOKUP($A57,Majors!$A$3:$S$23,MATCH(S$28,Majors!$A$2:$S$2,0),FALSE)</f>
        <v>8321.0514884845961</v>
      </c>
      <c r="T57" s="290">
        <f t="shared" si="6"/>
        <v>3045504.8447853629</v>
      </c>
    </row>
    <row r="58" spans="1:20" s="45" customFormat="1" x14ac:dyDescent="0.25">
      <c r="A58" s="233" t="s">
        <v>32</v>
      </c>
      <c r="B58" s="234" t="s">
        <v>33</v>
      </c>
      <c r="C58" s="221">
        <f>+GPpcntMjr*(VLOOKUP($A58,FY16Rev!$A$4:$I$24,9,FALSE))*VLOOKUP($A58,Majors!$A$3:$S$23,MATCH(C$28,Majors!$A$2:$S$2,0),FALSE)</f>
        <v>0</v>
      </c>
      <c r="D58" s="221">
        <f>+GPpcntMjr*(VLOOKUP($A58,FY16Rev!$A$4:$I$24,9,FALSE))*VLOOKUP($A58,Majors!$A$3:$S$23,MATCH(D$28,Majors!$A$2:$S$2,0),FALSE)</f>
        <v>12875.991739667596</v>
      </c>
      <c r="E58" s="221">
        <f>+GPpcntMjr*(VLOOKUP($A58,FY16Rev!$A$4:$I$24,9,FALSE))*VLOOKUP($A58,Majors!$A$3:$S$23,MATCH(E$28,Majors!$A$2:$S$2,0),FALSE)</f>
        <v>0</v>
      </c>
      <c r="F58" s="221">
        <f>+GPpcntMjr*(VLOOKUP($A58,FY16Rev!$A$4:$I$24,9,FALSE))*VLOOKUP($A58,Majors!$A$3:$S$23,MATCH(F$28,Majors!$A$2:$S$2,0),FALSE)</f>
        <v>3856359.526030445</v>
      </c>
      <c r="G58" s="221">
        <f>+GPpcntMjr*(VLOOKUP($A58,FY16Rev!$A$4:$I$24,9,FALSE))*VLOOKUP($A58,Majors!$A$3:$S$23,MATCH(G$28,Majors!$A$2:$S$2,0),FALSE)</f>
        <v>0</v>
      </c>
      <c r="H58" s="221">
        <f>+GPpcntMjr*(VLOOKUP($A58,FY16Rev!$A$4:$I$24,9,FALSE))*VLOOKUP($A58,Majors!$A$3:$S$23,MATCH(H$28,Majors!$A$2:$S$2,0),FALSE)</f>
        <v>0</v>
      </c>
      <c r="I58" s="221">
        <f>+GPpcntMjr*(VLOOKUP($A58,FY16Rev!$A$4:$I$24,9,FALSE))*VLOOKUP($A58,Majors!$A$3:$S$23,MATCH(I$28,Majors!$A$2:$S$2,0),FALSE)</f>
        <v>0</v>
      </c>
      <c r="J58" s="221">
        <f>+GPpcntMjr*(VLOOKUP($A58,FY16Rev!$A$4:$I$24,9,FALSE))*VLOOKUP($A58,Majors!$A$3:$S$23,MATCH(J$28,Majors!$A$2:$S$2,0),FALSE)</f>
        <v>0</v>
      </c>
      <c r="K58" s="221">
        <f>+GPpcntMjr*(VLOOKUP($A58,FY16Rev!$A$4:$I$24,9,FALSE))*VLOOKUP($A58,Majors!$A$3:$S$23,MATCH(K$28,Majors!$A$2:$S$2,0),FALSE)</f>
        <v>0</v>
      </c>
      <c r="L58" s="221">
        <f>+GPpcntMjr*(VLOOKUP($A58,FY16Rev!$A$4:$I$24,9,FALSE))*VLOOKUP($A58,Majors!$A$3:$S$23,MATCH(L$28,Majors!$A$2:$S$2,0),FALSE)</f>
        <v>0</v>
      </c>
      <c r="M58" s="221">
        <f>+GPpcntMjr*(VLOOKUP($A58,FY16Rev!$A$4:$I$24,9,FALSE))*VLOOKUP($A58,Majors!$A$3:$S$23,MATCH(M$28,Majors!$A$2:$S$2,0),FALSE)</f>
        <v>0</v>
      </c>
      <c r="N58" s="221">
        <f>+GPpcntMjr*(VLOOKUP($A58,FY16Rev!$A$4:$I$24,9,FALSE))*VLOOKUP($A58,Majors!$A$3:$S$23,MATCH(N$28,Majors!$A$2:$S$2,0),FALSE)</f>
        <v>0</v>
      </c>
      <c r="O58" s="221">
        <f>+GPpcntMjr*(VLOOKUP($A58,FY16Rev!$A$4:$I$24,9,FALSE))*VLOOKUP($A58,Majors!$A$3:$S$23,MATCH(O$28,Majors!$A$2:$S$2,0),FALSE)</f>
        <v>0</v>
      </c>
      <c r="P58" s="221">
        <f>+GPpcntMjr*(VLOOKUP($A58,FY16Rev!$A$4:$I$24,9,FALSE))*VLOOKUP($A58,Majors!$A$3:$S$23,MATCH(P$28,Majors!$A$2:$S$2,0),FALSE)</f>
        <v>0</v>
      </c>
      <c r="Q58" s="221">
        <f>+GPpcntMjr*(VLOOKUP($A58,FY16Rev!$A$4:$I$24,9,FALSE))*VLOOKUP($A58,Majors!$A$3:$S$23,MATCH(Q$28,Majors!$A$2:$S$2,0),FALSE)</f>
        <v>0</v>
      </c>
      <c r="R58" s="221">
        <f>+GPpcntMjr*(VLOOKUP($A58,FY16Rev!$A$4:$I$24,9,FALSE))*VLOOKUP($A58,Majors!$A$3:$S$23,MATCH(R$28,Majors!$A$2:$S$2,0),FALSE)</f>
        <v>0</v>
      </c>
      <c r="S58" s="221">
        <f>+GPpcntMjr*(VLOOKUP($A58,FY16Rev!$A$4:$I$24,9,FALSE))*VLOOKUP($A58,Majors!$A$3:$S$23,MATCH(S$28,Majors!$A$2:$S$2,0),FALSE)</f>
        <v>0</v>
      </c>
      <c r="T58" s="235">
        <f t="shared" si="6"/>
        <v>3869235.5177701125</v>
      </c>
    </row>
    <row r="59" spans="1:20" x14ac:dyDescent="0.25">
      <c r="A59" s="233" t="s">
        <v>38</v>
      </c>
      <c r="B59" s="251" t="s">
        <v>220</v>
      </c>
      <c r="C59" s="252">
        <f>+GPpcntMjr*(VLOOKUP($A59,FY16Rev!$A$4:$I$24,9,FALSE))*VLOOKUP($A59,Majors!$A$3:$S$23,MATCH(C$28,Majors!$A$2:$S$2,0),FALSE)</f>
        <v>0</v>
      </c>
      <c r="D59" s="252">
        <f>+GPpcntMjr*(VLOOKUP($A59,FY16Rev!$A$4:$I$24,9,FALSE))*VLOOKUP($A59,Majors!$A$3:$S$23,MATCH(D$28,Majors!$A$2:$S$2,0),FALSE)</f>
        <v>0</v>
      </c>
      <c r="E59" s="252">
        <f>+GPpcntMjr*(VLOOKUP($A59,FY16Rev!$A$4:$I$24,9,FALSE))*VLOOKUP($A59,Majors!$A$3:$S$23,MATCH(E$28,Majors!$A$2:$S$2,0),FALSE)</f>
        <v>0</v>
      </c>
      <c r="F59" s="252">
        <f>+GPpcntMjr*(VLOOKUP($A59,FY16Rev!$A$4:$I$24,9,FALSE))*VLOOKUP($A59,Majors!$A$3:$S$23,MATCH(F$28,Majors!$A$2:$S$2,0),FALSE)</f>
        <v>0</v>
      </c>
      <c r="G59" s="252">
        <f>+GPpcntMjr*(VLOOKUP($A59,FY16Rev!$A$4:$I$24,9,FALSE))*VLOOKUP($A59,Majors!$A$3:$S$23,MATCH(G$28,Majors!$A$2:$S$2,0),FALSE)</f>
        <v>0</v>
      </c>
      <c r="H59" s="252">
        <f>+GPpcntMjr*(VLOOKUP($A59,FY16Rev!$A$4:$I$24,9,FALSE))*VLOOKUP($A59,Majors!$A$3:$S$23,MATCH(H$28,Majors!$A$2:$S$2,0),FALSE)</f>
        <v>0</v>
      </c>
      <c r="I59" s="252">
        <f>+GPpcntMjr*(VLOOKUP($A59,FY16Rev!$A$4:$I$24,9,FALSE))*VLOOKUP($A59,Majors!$A$3:$S$23,MATCH(I$28,Majors!$A$2:$S$2,0),FALSE)</f>
        <v>0</v>
      </c>
      <c r="J59" s="252">
        <f>+GPpcntMjr*(VLOOKUP($A59,FY16Rev!$A$4:$I$24,9,FALSE))*VLOOKUP($A59,Majors!$A$3:$S$23,MATCH(J$28,Majors!$A$2:$S$2,0),FALSE)</f>
        <v>0</v>
      </c>
      <c r="K59" s="252">
        <f>+GPpcntMjr*(VLOOKUP($A59,FY16Rev!$A$4:$I$24,9,FALSE))*VLOOKUP($A59,Majors!$A$3:$S$23,MATCH(K$28,Majors!$A$2:$S$2,0),FALSE)</f>
        <v>0</v>
      </c>
      <c r="L59" s="252">
        <f>+GPpcntMjr*(VLOOKUP($A59,FY16Rev!$A$4:$I$24,9,FALSE))*VLOOKUP($A59,Majors!$A$3:$S$23,MATCH(L$28,Majors!$A$2:$S$2,0),FALSE)</f>
        <v>0</v>
      </c>
      <c r="M59" s="252">
        <f>+GPpcntMjr*(VLOOKUP($A59,FY16Rev!$A$4:$I$24,9,FALSE))*VLOOKUP($A59,Majors!$A$3:$S$23,MATCH(M$28,Majors!$A$2:$S$2,0),FALSE)</f>
        <v>0</v>
      </c>
      <c r="N59" s="252">
        <f>+GPpcntMjr*(VLOOKUP($A59,FY16Rev!$A$4:$I$24,9,FALSE))*VLOOKUP($A59,Majors!$A$3:$S$23,MATCH(N$28,Majors!$A$2:$S$2,0),FALSE)</f>
        <v>0</v>
      </c>
      <c r="O59" s="252">
        <f>+GPpcntMjr*(VLOOKUP($A59,FY16Rev!$A$4:$I$24,9,FALSE))*VLOOKUP($A59,Majors!$A$3:$S$23,MATCH(O$28,Majors!$A$2:$S$2,0),FALSE)</f>
        <v>0</v>
      </c>
      <c r="P59" s="252">
        <f>+GPpcntMjr*(VLOOKUP($A59,FY16Rev!$A$4:$I$24,9,FALSE))*VLOOKUP($A59,Majors!$A$3:$S$23,MATCH(P$28,Majors!$A$2:$S$2,0),FALSE)</f>
        <v>0</v>
      </c>
      <c r="Q59" s="252">
        <f>+GPpcntMjr*(VLOOKUP($A59,FY16Rev!$A$4:$I$24,9,FALSE))*VLOOKUP($A59,Majors!$A$3:$S$23,MATCH(Q$28,Majors!$A$2:$S$2,0),FALSE)</f>
        <v>0</v>
      </c>
      <c r="R59" s="252">
        <f>+GPpcntMjr*(VLOOKUP($A59,FY16Rev!$A$4:$I$24,9,FALSE))*VLOOKUP($A59,Majors!$A$3:$S$23,MATCH(R$28,Majors!$A$2:$S$2,0),FALSE)</f>
        <v>0</v>
      </c>
      <c r="S59" s="252">
        <f>+GPpcntMjr*(VLOOKUP($A59,FY16Rev!$A$4:$I$24,9,FALSE))*VLOOKUP($A59,Majors!$A$3:$S$23,MATCH(S$28,Majors!$A$2:$S$2,0),FALSE)</f>
        <v>0</v>
      </c>
      <c r="T59" s="290">
        <f t="shared" si="6"/>
        <v>0</v>
      </c>
    </row>
    <row r="60" spans="1:20" s="45" customFormat="1" x14ac:dyDescent="0.25">
      <c r="A60" s="233" t="s">
        <v>39</v>
      </c>
      <c r="B60" s="234" t="s">
        <v>40</v>
      </c>
      <c r="C60" s="221">
        <f>+GPpcntMjr*(VLOOKUP($A60,FY16Rev!$A$4:$I$24,9,FALSE))*VLOOKUP($A60,Majors!$A$3:$S$23,MATCH(C$28,Majors!$A$2:$S$2,0),FALSE)</f>
        <v>0</v>
      </c>
      <c r="D60" s="221">
        <f>+GPpcntMjr*(VLOOKUP($A60,FY16Rev!$A$4:$I$24,9,FALSE))*VLOOKUP($A60,Majors!$A$3:$S$23,MATCH(D$28,Majors!$A$2:$S$2,0),FALSE)</f>
        <v>0</v>
      </c>
      <c r="E60" s="221">
        <f>+GPpcntMjr*(VLOOKUP($A60,FY16Rev!$A$4:$I$24,9,FALSE))*VLOOKUP($A60,Majors!$A$3:$S$23,MATCH(E$28,Majors!$A$2:$S$2,0),FALSE)</f>
        <v>0</v>
      </c>
      <c r="F60" s="221">
        <f>+GPpcntMjr*(VLOOKUP($A60,FY16Rev!$A$4:$I$24,9,FALSE))*VLOOKUP($A60,Majors!$A$3:$S$23,MATCH(F$28,Majors!$A$2:$S$2,0),FALSE)</f>
        <v>0</v>
      </c>
      <c r="G60" s="221">
        <f>+GPpcntMjr*(VLOOKUP($A60,FY16Rev!$A$4:$I$24,9,FALSE))*VLOOKUP($A60,Majors!$A$3:$S$23,MATCH(G$28,Majors!$A$2:$S$2,0),FALSE)</f>
        <v>0</v>
      </c>
      <c r="H60" s="221">
        <f>+GPpcntMjr*(VLOOKUP($A60,FY16Rev!$A$4:$I$24,9,FALSE))*VLOOKUP($A60,Majors!$A$3:$S$23,MATCH(H$28,Majors!$A$2:$S$2,0),FALSE)</f>
        <v>0</v>
      </c>
      <c r="I60" s="221">
        <f>+GPpcntMjr*(VLOOKUP($A60,FY16Rev!$A$4:$I$24,9,FALSE))*VLOOKUP($A60,Majors!$A$3:$S$23,MATCH(I$28,Majors!$A$2:$S$2,0),FALSE)</f>
        <v>0</v>
      </c>
      <c r="J60" s="221">
        <f>+GPpcntMjr*(VLOOKUP($A60,FY16Rev!$A$4:$I$24,9,FALSE))*VLOOKUP($A60,Majors!$A$3:$S$23,MATCH(J$28,Majors!$A$2:$S$2,0),FALSE)</f>
        <v>0</v>
      </c>
      <c r="K60" s="221">
        <f>+GPpcntMjr*(VLOOKUP($A60,FY16Rev!$A$4:$I$24,9,FALSE))*VLOOKUP($A60,Majors!$A$3:$S$23,MATCH(K$28,Majors!$A$2:$S$2,0),FALSE)</f>
        <v>3020.3048621111338</v>
      </c>
      <c r="L60" s="221">
        <f>+GPpcntMjr*(VLOOKUP($A60,FY16Rev!$A$4:$I$24,9,FALSE))*VLOOKUP($A60,Majors!$A$3:$S$23,MATCH(L$28,Majors!$A$2:$S$2,0),FALSE)</f>
        <v>2192741.3298926828</v>
      </c>
      <c r="M60" s="221">
        <f>+GPpcntMjr*(VLOOKUP($A60,FY16Rev!$A$4:$I$24,9,FALSE))*VLOOKUP($A60,Majors!$A$3:$S$23,MATCH(M$28,Majors!$A$2:$S$2,0),FALSE)</f>
        <v>0</v>
      </c>
      <c r="N60" s="221">
        <f>+GPpcntMjr*(VLOOKUP($A60,FY16Rev!$A$4:$I$24,9,FALSE))*VLOOKUP($A60,Majors!$A$3:$S$23,MATCH(N$28,Majors!$A$2:$S$2,0),FALSE)</f>
        <v>3020.3048621111338</v>
      </c>
      <c r="O60" s="221">
        <f>+GPpcntMjr*(VLOOKUP($A60,FY16Rev!$A$4:$I$24,9,FALSE))*VLOOKUP($A60,Majors!$A$3:$S$23,MATCH(O$28,Majors!$A$2:$S$2,0),FALSE)</f>
        <v>0</v>
      </c>
      <c r="P60" s="221">
        <f>+GPpcntMjr*(VLOOKUP($A60,FY16Rev!$A$4:$I$24,9,FALSE))*VLOOKUP($A60,Majors!$A$3:$S$23,MATCH(P$28,Majors!$A$2:$S$2,0),FALSE)</f>
        <v>0</v>
      </c>
      <c r="Q60" s="221">
        <f>+GPpcntMjr*(VLOOKUP($A60,FY16Rev!$A$4:$I$24,9,FALSE))*VLOOKUP($A60,Majors!$A$3:$S$23,MATCH(Q$28,Majors!$A$2:$S$2,0),FALSE)</f>
        <v>12081.219448444535</v>
      </c>
      <c r="R60" s="221">
        <f>+GPpcntMjr*(VLOOKUP($A60,FY16Rev!$A$4:$I$24,9,FALSE))*VLOOKUP($A60,Majors!$A$3:$S$23,MATCH(R$28,Majors!$A$2:$S$2,0),FALSE)</f>
        <v>0</v>
      </c>
      <c r="S60" s="221">
        <f>+GPpcntMjr*(VLOOKUP($A60,FY16Rev!$A$4:$I$24,9,FALSE))*VLOOKUP($A60,Majors!$A$3:$S$23,MATCH(S$28,Majors!$A$2:$S$2,0),FALSE)</f>
        <v>3020.3048621111338</v>
      </c>
      <c r="T60" s="235">
        <f t="shared" si="6"/>
        <v>2213883.4639274613</v>
      </c>
    </row>
    <row r="61" spans="1:20" x14ac:dyDescent="0.25">
      <c r="A61" s="233" t="s">
        <v>44</v>
      </c>
      <c r="B61" s="251" t="s">
        <v>45</v>
      </c>
      <c r="C61" s="252">
        <f>+GPpcntMjr*(VLOOKUP($A61,FY16Rev!$A$4:$I$24,9,FALSE))*VLOOKUP($A61,Majors!$A$3:$S$23,MATCH(C$28,Majors!$A$2:$S$2,0),FALSE)</f>
        <v>0</v>
      </c>
      <c r="D61" s="252">
        <f>+GPpcntMjr*(VLOOKUP($A61,FY16Rev!$A$4:$I$24,9,FALSE))*VLOOKUP($A61,Majors!$A$3:$S$23,MATCH(D$28,Majors!$A$2:$S$2,0),FALSE)</f>
        <v>0</v>
      </c>
      <c r="E61" s="252">
        <f>+GPpcntMjr*(VLOOKUP($A61,FY16Rev!$A$4:$I$24,9,FALSE))*VLOOKUP($A61,Majors!$A$3:$S$23,MATCH(E$28,Majors!$A$2:$S$2,0),FALSE)</f>
        <v>0</v>
      </c>
      <c r="F61" s="252">
        <f>+GPpcntMjr*(VLOOKUP($A61,FY16Rev!$A$4:$I$24,9,FALSE))*VLOOKUP($A61,Majors!$A$3:$S$23,MATCH(F$28,Majors!$A$2:$S$2,0),FALSE)</f>
        <v>0</v>
      </c>
      <c r="G61" s="252">
        <f>+GPpcntMjr*(VLOOKUP($A61,FY16Rev!$A$4:$I$24,9,FALSE))*VLOOKUP($A61,Majors!$A$3:$S$23,MATCH(G$28,Majors!$A$2:$S$2,0),FALSE)</f>
        <v>0</v>
      </c>
      <c r="H61" s="252">
        <f>+GPpcntMjr*(VLOOKUP($A61,FY16Rev!$A$4:$I$24,9,FALSE))*VLOOKUP($A61,Majors!$A$3:$S$23,MATCH(H$28,Majors!$A$2:$S$2,0),FALSE)</f>
        <v>0</v>
      </c>
      <c r="I61" s="252">
        <f>+GPpcntMjr*(VLOOKUP($A61,FY16Rev!$A$4:$I$24,9,FALSE))*VLOOKUP($A61,Majors!$A$3:$S$23,MATCH(I$28,Majors!$A$2:$S$2,0),FALSE)</f>
        <v>0</v>
      </c>
      <c r="J61" s="252">
        <f>+GPpcntMjr*(VLOOKUP($A61,FY16Rev!$A$4:$I$24,9,FALSE))*VLOOKUP($A61,Majors!$A$3:$S$23,MATCH(J$28,Majors!$A$2:$S$2,0),FALSE)</f>
        <v>0</v>
      </c>
      <c r="K61" s="252">
        <f>+GPpcntMjr*(VLOOKUP($A61,FY16Rev!$A$4:$I$24,9,FALSE))*VLOOKUP($A61,Majors!$A$3:$S$23,MATCH(K$28,Majors!$A$2:$S$2,0),FALSE)</f>
        <v>0</v>
      </c>
      <c r="L61" s="252">
        <f>+GPpcntMjr*(VLOOKUP($A61,FY16Rev!$A$4:$I$24,9,FALSE))*VLOOKUP($A61,Majors!$A$3:$S$23,MATCH(L$28,Majors!$A$2:$S$2,0),FALSE)</f>
        <v>0</v>
      </c>
      <c r="M61" s="252">
        <f>+GPpcntMjr*(VLOOKUP($A61,FY16Rev!$A$4:$I$24,9,FALSE))*VLOOKUP($A61,Majors!$A$3:$S$23,MATCH(M$28,Majors!$A$2:$S$2,0),FALSE)</f>
        <v>0</v>
      </c>
      <c r="N61" s="252">
        <f>+GPpcntMjr*(VLOOKUP($A61,FY16Rev!$A$4:$I$24,9,FALSE))*VLOOKUP($A61,Majors!$A$3:$S$23,MATCH(N$28,Majors!$A$2:$S$2,0),FALSE)</f>
        <v>25844.751614246477</v>
      </c>
      <c r="O61" s="252">
        <f>+GPpcntMjr*(VLOOKUP($A61,FY16Rev!$A$4:$I$24,9,FALSE))*VLOOKUP($A61,Majors!$A$3:$S$23,MATCH(O$28,Majors!$A$2:$S$2,0),FALSE)</f>
        <v>0</v>
      </c>
      <c r="P61" s="252">
        <f>+GPpcntMjr*(VLOOKUP($A61,FY16Rev!$A$4:$I$24,9,FALSE))*VLOOKUP($A61,Majors!$A$3:$S$23,MATCH(P$28,Majors!$A$2:$S$2,0),FALSE)</f>
        <v>0</v>
      </c>
      <c r="Q61" s="252">
        <f>+GPpcntMjr*(VLOOKUP($A61,FY16Rev!$A$4:$I$24,9,FALSE))*VLOOKUP($A61,Majors!$A$3:$S$23,MATCH(Q$28,Majors!$A$2:$S$2,0),FALSE)</f>
        <v>2022351.8138147872</v>
      </c>
      <c r="R61" s="252">
        <f>+GPpcntMjr*(VLOOKUP($A61,FY16Rev!$A$4:$I$24,9,FALSE))*VLOOKUP($A61,Majors!$A$3:$S$23,MATCH(R$28,Majors!$A$2:$S$2,0),FALSE)</f>
        <v>0</v>
      </c>
      <c r="S61" s="252">
        <f>+GPpcntMjr*(VLOOKUP($A61,FY16Rev!$A$4:$I$24,9,FALSE))*VLOOKUP($A61,Majors!$A$3:$S$23,MATCH(S$28,Majors!$A$2:$S$2,0),FALSE)</f>
        <v>4307.4586023744123</v>
      </c>
      <c r="T61" s="290">
        <f t="shared" si="6"/>
        <v>2052504.0240314081</v>
      </c>
    </row>
    <row r="62" spans="1:20" s="45" customFormat="1" x14ac:dyDescent="0.25">
      <c r="A62" s="233" t="s">
        <v>48</v>
      </c>
      <c r="B62" s="234" t="s">
        <v>49</v>
      </c>
      <c r="C62" s="221">
        <f>+GPpcntMjr*(VLOOKUP($A62,FY16Rev!$A$4:$I$24,9,FALSE))*VLOOKUP($A62,Majors!$A$3:$S$23,MATCH(C$28,Majors!$A$2:$S$2,0),FALSE)</f>
        <v>4592.289447899162</v>
      </c>
      <c r="D62" s="221">
        <f>+GPpcntMjr*(VLOOKUP($A62,FY16Rev!$A$4:$I$24,9,FALSE))*VLOOKUP($A62,Majors!$A$3:$S$23,MATCH(D$28,Majors!$A$2:$S$2,0),FALSE)</f>
        <v>21430.68409019609</v>
      </c>
      <c r="E62" s="221">
        <f>+GPpcntMjr*(VLOOKUP($A62,FY16Rev!$A$4:$I$24,9,FALSE))*VLOOKUP($A62,Majors!$A$3:$S$23,MATCH(E$28,Majors!$A$2:$S$2,0),FALSE)</f>
        <v>0</v>
      </c>
      <c r="F62" s="221">
        <f>+GPpcntMjr*(VLOOKUP($A62,FY16Rev!$A$4:$I$24,9,FALSE))*VLOOKUP($A62,Majors!$A$3:$S$23,MATCH(F$28,Majors!$A$2:$S$2,0),FALSE)</f>
        <v>0</v>
      </c>
      <c r="G62" s="221">
        <f>+GPpcntMjr*(VLOOKUP($A62,FY16Rev!$A$4:$I$24,9,FALSE))*VLOOKUP($A62,Majors!$A$3:$S$23,MATCH(G$28,Majors!$A$2:$S$2,0),FALSE)</f>
        <v>7653.8157464986025</v>
      </c>
      <c r="H62" s="221">
        <f>+GPpcntMjr*(VLOOKUP($A62,FY16Rev!$A$4:$I$24,9,FALSE))*VLOOKUP($A62,Majors!$A$3:$S$23,MATCH(H$28,Majors!$A$2:$S$2,0),FALSE)</f>
        <v>0</v>
      </c>
      <c r="I62" s="221">
        <f>+GPpcntMjr*(VLOOKUP($A62,FY16Rev!$A$4:$I$24,9,FALSE))*VLOOKUP($A62,Majors!$A$3:$S$23,MATCH(I$28,Majors!$A$2:$S$2,0),FALSE)</f>
        <v>0</v>
      </c>
      <c r="J62" s="221">
        <f>+GPpcntMjr*(VLOOKUP($A62,FY16Rev!$A$4:$I$24,9,FALSE))*VLOOKUP($A62,Majors!$A$3:$S$23,MATCH(J$28,Majors!$A$2:$S$2,0),FALSE)</f>
        <v>4592.289447899162</v>
      </c>
      <c r="K62" s="221">
        <f>+GPpcntMjr*(VLOOKUP($A62,FY16Rev!$A$4:$I$24,9,FALSE))*VLOOKUP($A62,Majors!$A$3:$S$23,MATCH(K$28,Majors!$A$2:$S$2,0),FALSE)</f>
        <v>1530.7631492997205</v>
      </c>
      <c r="L62" s="221">
        <f>+GPpcntMjr*(VLOOKUP($A62,FY16Rev!$A$4:$I$24,9,FALSE))*VLOOKUP($A62,Majors!$A$3:$S$23,MATCH(L$28,Majors!$A$2:$S$2,0),FALSE)</f>
        <v>29084.499836694689</v>
      </c>
      <c r="M62" s="221">
        <f>+GPpcntMjr*(VLOOKUP($A62,FY16Rev!$A$4:$I$24,9,FALSE))*VLOOKUP($A62,Majors!$A$3:$S$23,MATCH(M$28,Majors!$A$2:$S$2,0),FALSE)</f>
        <v>0</v>
      </c>
      <c r="N62" s="221">
        <f>+GPpcntMjr*(VLOOKUP($A62,FY16Rev!$A$4:$I$24,9,FALSE))*VLOOKUP($A62,Majors!$A$3:$S$23,MATCH(N$28,Majors!$A$2:$S$2,0),FALSE)</f>
        <v>218899.13034986003</v>
      </c>
      <c r="O62" s="221">
        <f>+GPpcntMjr*(VLOOKUP($A62,FY16Rev!$A$4:$I$24,9,FALSE))*VLOOKUP($A62,Majors!$A$3:$S$23,MATCH(O$28,Majors!$A$2:$S$2,0),FALSE)</f>
        <v>1530.7631492997205</v>
      </c>
      <c r="P62" s="221">
        <f>+GPpcntMjr*(VLOOKUP($A62,FY16Rev!$A$4:$I$24,9,FALSE))*VLOOKUP($A62,Majors!$A$3:$S$23,MATCH(P$28,Majors!$A$2:$S$2,0),FALSE)</f>
        <v>0</v>
      </c>
      <c r="Q62" s="221">
        <f>+GPpcntMjr*(VLOOKUP($A62,FY16Rev!$A$4:$I$24,9,FALSE))*VLOOKUP($A62,Majors!$A$3:$S$23,MATCH(Q$28,Majors!$A$2:$S$2,0),FALSE)</f>
        <v>696497.23293137283</v>
      </c>
      <c r="R62" s="221">
        <f>+GPpcntMjr*(VLOOKUP($A62,FY16Rev!$A$4:$I$24,9,FALSE))*VLOOKUP($A62,Majors!$A$3:$S$23,MATCH(R$28,Majors!$A$2:$S$2,0),FALSE)</f>
        <v>0</v>
      </c>
      <c r="S62" s="221">
        <f>+GPpcntMjr*(VLOOKUP($A62,FY16Rev!$A$4:$I$24,9,FALSE))*VLOOKUP($A62,Majors!$A$3:$S$23,MATCH(S$28,Majors!$A$2:$S$2,0),FALSE)</f>
        <v>21430.68409019609</v>
      </c>
      <c r="T62" s="235">
        <f t="shared" si="6"/>
        <v>1007242.152239216</v>
      </c>
    </row>
    <row r="63" spans="1:20" x14ac:dyDescent="0.25">
      <c r="A63" s="233" t="s">
        <v>41</v>
      </c>
      <c r="B63" s="251" t="s">
        <v>53</v>
      </c>
      <c r="C63" s="252">
        <f>+GPpcntMjr*(VLOOKUP($A63,FY16Rev!$A$4:$I$24,9,FALSE))*VLOOKUP($A63,Majors!$A$3:$S$23,MATCH(C$28,Majors!$A$2:$S$2,0),FALSE)</f>
        <v>3377656.909088295</v>
      </c>
      <c r="D63" s="252">
        <f>+GPpcntMjr*(VLOOKUP($A63,FY16Rev!$A$4:$I$24,9,FALSE))*VLOOKUP($A63,Majors!$A$3:$S$23,MATCH(D$28,Majors!$A$2:$S$2,0),FALSE)</f>
        <v>3171.50883482469</v>
      </c>
      <c r="E63" s="252">
        <f>+GPpcntMjr*(VLOOKUP($A63,FY16Rev!$A$4:$I$24,9,FALSE))*VLOOKUP($A63,Majors!$A$3:$S$23,MATCH(E$28,Majors!$A$2:$S$2,0),FALSE)</f>
        <v>6343.01766964938</v>
      </c>
      <c r="F63" s="252">
        <f>+GPpcntMjr*(VLOOKUP($A63,FY16Rev!$A$4:$I$24,9,FALSE))*VLOOKUP($A63,Majors!$A$3:$S$23,MATCH(F$28,Majors!$A$2:$S$2,0),FALSE)</f>
        <v>0</v>
      </c>
      <c r="G63" s="252">
        <f>+GPpcntMjr*(VLOOKUP($A63,FY16Rev!$A$4:$I$24,9,FALSE))*VLOOKUP($A63,Majors!$A$3:$S$23,MATCH(G$28,Majors!$A$2:$S$2,0),FALSE)</f>
        <v>12686.03533929876</v>
      </c>
      <c r="H63" s="252">
        <f>+GPpcntMjr*(VLOOKUP($A63,FY16Rev!$A$4:$I$24,9,FALSE))*VLOOKUP($A63,Majors!$A$3:$S$23,MATCH(H$28,Majors!$A$2:$S$2,0),FALSE)</f>
        <v>9514.52650447407</v>
      </c>
      <c r="I63" s="252">
        <f>+GPpcntMjr*(VLOOKUP($A63,FY16Rev!$A$4:$I$24,9,FALSE))*VLOOKUP($A63,Majors!$A$3:$S$23,MATCH(I$28,Majors!$A$2:$S$2,0),FALSE)</f>
        <v>0</v>
      </c>
      <c r="J63" s="252">
        <f>+GPpcntMjr*(VLOOKUP($A63,FY16Rev!$A$4:$I$24,9,FALSE))*VLOOKUP($A63,Majors!$A$3:$S$23,MATCH(J$28,Majors!$A$2:$S$2,0),FALSE)</f>
        <v>0</v>
      </c>
      <c r="K63" s="252">
        <f>+GPpcntMjr*(VLOOKUP($A63,FY16Rev!$A$4:$I$24,9,FALSE))*VLOOKUP($A63,Majors!$A$3:$S$23,MATCH(K$28,Majors!$A$2:$S$2,0),FALSE)</f>
        <v>19029.05300894814</v>
      </c>
      <c r="L63" s="252">
        <f>+GPpcntMjr*(VLOOKUP($A63,FY16Rev!$A$4:$I$24,9,FALSE))*VLOOKUP($A63,Majors!$A$3:$S$23,MATCH(L$28,Majors!$A$2:$S$2,0),FALSE)</f>
        <v>0</v>
      </c>
      <c r="M63" s="252">
        <f>+GPpcntMjr*(VLOOKUP($A63,FY16Rev!$A$4:$I$24,9,FALSE))*VLOOKUP($A63,Majors!$A$3:$S$23,MATCH(M$28,Majors!$A$2:$S$2,0),FALSE)</f>
        <v>0</v>
      </c>
      <c r="N63" s="252">
        <f>+GPpcntMjr*(VLOOKUP($A63,FY16Rev!$A$4:$I$24,9,FALSE))*VLOOKUP($A63,Majors!$A$3:$S$23,MATCH(N$28,Majors!$A$2:$S$2,0),FALSE)</f>
        <v>0</v>
      </c>
      <c r="O63" s="252">
        <f>+GPpcntMjr*(VLOOKUP($A63,FY16Rev!$A$4:$I$24,9,FALSE))*VLOOKUP($A63,Majors!$A$3:$S$23,MATCH(O$28,Majors!$A$2:$S$2,0),FALSE)</f>
        <v>0</v>
      </c>
      <c r="P63" s="252">
        <f>+GPpcntMjr*(VLOOKUP($A63,FY16Rev!$A$4:$I$24,9,FALSE))*VLOOKUP($A63,Majors!$A$3:$S$23,MATCH(P$28,Majors!$A$2:$S$2,0),FALSE)</f>
        <v>0</v>
      </c>
      <c r="Q63" s="252">
        <f>+GPpcntMjr*(VLOOKUP($A63,FY16Rev!$A$4:$I$24,9,FALSE))*VLOOKUP($A63,Majors!$A$3:$S$23,MATCH(Q$28,Majors!$A$2:$S$2,0),FALSE)</f>
        <v>0</v>
      </c>
      <c r="R63" s="252">
        <f>+GPpcntMjr*(VLOOKUP($A63,FY16Rev!$A$4:$I$24,9,FALSE))*VLOOKUP($A63,Majors!$A$3:$S$23,MATCH(R$28,Majors!$A$2:$S$2,0),FALSE)</f>
        <v>0</v>
      </c>
      <c r="S63" s="252">
        <f>+GPpcntMjr*(VLOOKUP($A63,FY16Rev!$A$4:$I$24,9,FALSE))*VLOOKUP($A63,Majors!$A$3:$S$23,MATCH(S$28,Majors!$A$2:$S$2,0),FALSE)</f>
        <v>63430.176696493807</v>
      </c>
      <c r="T63" s="290">
        <f t="shared" si="6"/>
        <v>3491831.2271419838</v>
      </c>
    </row>
    <row r="64" spans="1:20" s="45" customFormat="1" x14ac:dyDescent="0.25">
      <c r="A64" s="233" t="s">
        <v>34</v>
      </c>
      <c r="B64" s="234" t="s">
        <v>58</v>
      </c>
      <c r="C64" s="221">
        <f>+GPpcntMjr*(VLOOKUP($A64,FY16Rev!$A$4:$I$24,9,FALSE))*VLOOKUP($A64,Majors!$A$3:$S$23,MATCH(C$28,Majors!$A$2:$S$2,0),FALSE)</f>
        <v>0</v>
      </c>
      <c r="D64" s="221">
        <f>+GPpcntMjr*(VLOOKUP($A64,FY16Rev!$A$4:$I$24,9,FALSE))*VLOOKUP($A64,Majors!$A$3:$S$23,MATCH(D$28,Majors!$A$2:$S$2,0),FALSE)</f>
        <v>0</v>
      </c>
      <c r="E64" s="221">
        <f>+GPpcntMjr*(VLOOKUP($A64,FY16Rev!$A$4:$I$24,9,FALSE))*VLOOKUP($A64,Majors!$A$3:$S$23,MATCH(E$28,Majors!$A$2:$S$2,0),FALSE)</f>
        <v>0</v>
      </c>
      <c r="F64" s="221">
        <f>+GPpcntMjr*(VLOOKUP($A64,FY16Rev!$A$4:$I$24,9,FALSE))*VLOOKUP($A64,Majors!$A$3:$S$23,MATCH(F$28,Majors!$A$2:$S$2,0),FALSE)</f>
        <v>0</v>
      </c>
      <c r="G64" s="221">
        <f>+GPpcntMjr*(VLOOKUP($A64,FY16Rev!$A$4:$I$24,9,FALSE))*VLOOKUP($A64,Majors!$A$3:$S$23,MATCH(G$28,Majors!$A$2:$S$2,0),FALSE)</f>
        <v>429206.45489025902</v>
      </c>
      <c r="H64" s="221">
        <f>+GPpcntMjr*(VLOOKUP($A64,FY16Rev!$A$4:$I$24,9,FALSE))*VLOOKUP($A64,Majors!$A$3:$S$23,MATCH(H$28,Majors!$A$2:$S$2,0),FALSE)</f>
        <v>0</v>
      </c>
      <c r="I64" s="221">
        <f>+GPpcntMjr*(VLOOKUP($A64,FY16Rev!$A$4:$I$24,9,FALSE))*VLOOKUP($A64,Majors!$A$3:$S$23,MATCH(I$28,Majors!$A$2:$S$2,0),FALSE)</f>
        <v>0</v>
      </c>
      <c r="J64" s="221">
        <f>+GPpcntMjr*(VLOOKUP($A64,FY16Rev!$A$4:$I$24,9,FALSE))*VLOOKUP($A64,Majors!$A$3:$S$23,MATCH(J$28,Majors!$A$2:$S$2,0),FALSE)</f>
        <v>0</v>
      </c>
      <c r="K64" s="221">
        <f>+GPpcntMjr*(VLOOKUP($A64,FY16Rev!$A$4:$I$24,9,FALSE))*VLOOKUP($A64,Majors!$A$3:$S$23,MATCH(K$28,Majors!$A$2:$S$2,0),FALSE)</f>
        <v>0</v>
      </c>
      <c r="L64" s="221">
        <f>+GPpcntMjr*(VLOOKUP($A64,FY16Rev!$A$4:$I$24,9,FALSE))*VLOOKUP($A64,Majors!$A$3:$S$23,MATCH(L$28,Majors!$A$2:$S$2,0),FALSE)</f>
        <v>0</v>
      </c>
      <c r="M64" s="221">
        <f>+GPpcntMjr*(VLOOKUP($A64,FY16Rev!$A$4:$I$24,9,FALSE))*VLOOKUP($A64,Majors!$A$3:$S$23,MATCH(M$28,Majors!$A$2:$S$2,0),FALSE)</f>
        <v>0</v>
      </c>
      <c r="N64" s="221">
        <f>+GPpcntMjr*(VLOOKUP($A64,FY16Rev!$A$4:$I$24,9,FALSE))*VLOOKUP($A64,Majors!$A$3:$S$23,MATCH(N$28,Majors!$A$2:$S$2,0),FALSE)</f>
        <v>0</v>
      </c>
      <c r="O64" s="221">
        <f>+GPpcntMjr*(VLOOKUP($A64,FY16Rev!$A$4:$I$24,9,FALSE))*VLOOKUP($A64,Majors!$A$3:$S$23,MATCH(O$28,Majors!$A$2:$S$2,0),FALSE)</f>
        <v>0</v>
      </c>
      <c r="P64" s="221">
        <f>+GPpcntMjr*(VLOOKUP($A64,FY16Rev!$A$4:$I$24,9,FALSE))*VLOOKUP($A64,Majors!$A$3:$S$23,MATCH(P$28,Majors!$A$2:$S$2,0),FALSE)</f>
        <v>0</v>
      </c>
      <c r="Q64" s="221">
        <f>+GPpcntMjr*(VLOOKUP($A64,FY16Rev!$A$4:$I$24,9,FALSE))*VLOOKUP($A64,Majors!$A$3:$S$23,MATCH(Q$28,Majors!$A$2:$S$2,0),FALSE)</f>
        <v>0</v>
      </c>
      <c r="R64" s="221">
        <f>+GPpcntMjr*(VLOOKUP($A64,FY16Rev!$A$4:$I$24,9,FALSE))*VLOOKUP($A64,Majors!$A$3:$S$23,MATCH(R$28,Majors!$A$2:$S$2,0),FALSE)</f>
        <v>0</v>
      </c>
      <c r="S64" s="221">
        <f>+GPpcntMjr*(VLOOKUP($A64,FY16Rev!$A$4:$I$24,9,FALSE))*VLOOKUP($A64,Majors!$A$3:$S$23,MATCH(S$28,Majors!$A$2:$S$2,0),FALSE)</f>
        <v>0</v>
      </c>
      <c r="T64" s="235">
        <f t="shared" si="6"/>
        <v>429206.45489025902</v>
      </c>
    </row>
    <row r="65" spans="1:20" x14ac:dyDescent="0.25">
      <c r="A65" s="233" t="s">
        <v>65</v>
      </c>
      <c r="B65" s="251" t="s">
        <v>66</v>
      </c>
      <c r="C65" s="252">
        <f>+GPpcntMjr*(VLOOKUP($A65,FY16Rev!$A$4:$I$24,9,FALSE))*VLOOKUP($A65,Majors!$A$3:$S$23,MATCH(C$28,Majors!$A$2:$S$2,0),FALSE)</f>
        <v>60816.380676854147</v>
      </c>
      <c r="D65" s="252">
        <f>+GPpcntMjr*(VLOOKUP($A65,FY16Rev!$A$4:$I$24,9,FALSE))*VLOOKUP($A65,Majors!$A$3:$S$23,MATCH(D$28,Majors!$A$2:$S$2,0),FALSE)</f>
        <v>233662.93628475541</v>
      </c>
      <c r="E65" s="252">
        <f>+GPpcntMjr*(VLOOKUP($A65,FY16Rev!$A$4:$I$24,9,FALSE))*VLOOKUP($A65,Majors!$A$3:$S$23,MATCH(E$28,Majors!$A$2:$S$2,0),FALSE)</f>
        <v>0</v>
      </c>
      <c r="F65" s="252">
        <f>+GPpcntMjr*(VLOOKUP($A65,FY16Rev!$A$4:$I$24,9,FALSE))*VLOOKUP($A65,Majors!$A$3:$S$23,MATCH(F$28,Majors!$A$2:$S$2,0),FALSE)</f>
        <v>0</v>
      </c>
      <c r="G65" s="252">
        <f>+GPpcntMjr*(VLOOKUP($A65,FY16Rev!$A$4:$I$24,9,FALSE))*VLOOKUP($A65,Majors!$A$3:$S$23,MATCH(G$28,Majors!$A$2:$S$2,0),FALSE)</f>
        <v>0</v>
      </c>
      <c r="H65" s="252">
        <f>+GPpcntMjr*(VLOOKUP($A65,FY16Rev!$A$4:$I$24,9,FALSE))*VLOOKUP($A65,Majors!$A$3:$S$23,MATCH(H$28,Majors!$A$2:$S$2,0),FALSE)</f>
        <v>128034.48563548242</v>
      </c>
      <c r="I65" s="252">
        <f>+GPpcntMjr*(VLOOKUP($A65,FY16Rev!$A$4:$I$24,9,FALSE))*VLOOKUP($A65,Majors!$A$3:$S$23,MATCH(I$28,Majors!$A$2:$S$2,0),FALSE)</f>
        <v>25606.897127096483</v>
      </c>
      <c r="J65" s="252">
        <f>+GPpcntMjr*(VLOOKUP($A65,FY16Rev!$A$4:$I$24,9,FALSE))*VLOOKUP($A65,Majors!$A$3:$S$23,MATCH(J$28,Majors!$A$2:$S$2,0),FALSE)</f>
        <v>0</v>
      </c>
      <c r="K65" s="252">
        <f>+GPpcntMjr*(VLOOKUP($A65,FY16Rev!$A$4:$I$24,9,FALSE))*VLOOKUP($A65,Majors!$A$3:$S$23,MATCH(K$28,Majors!$A$2:$S$2,0),FALSE)</f>
        <v>3284084.5565501237</v>
      </c>
      <c r="L65" s="252">
        <f>+GPpcntMjr*(VLOOKUP($A65,FY16Rev!$A$4:$I$24,9,FALSE))*VLOOKUP($A65,Majors!$A$3:$S$23,MATCH(L$28,Majors!$A$2:$S$2,0),FALSE)</f>
        <v>25606.897127096483</v>
      </c>
      <c r="M65" s="252">
        <f>+GPpcntMjr*(VLOOKUP($A65,FY16Rev!$A$4:$I$24,9,FALSE))*VLOOKUP($A65,Majors!$A$3:$S$23,MATCH(M$28,Majors!$A$2:$S$2,0),FALSE)</f>
        <v>0</v>
      </c>
      <c r="N65" s="252">
        <f>+GPpcntMjr*(VLOOKUP($A65,FY16Rev!$A$4:$I$24,9,FALSE))*VLOOKUP($A65,Majors!$A$3:$S$23,MATCH(N$28,Majors!$A$2:$S$2,0),FALSE)</f>
        <v>6401.7242817741208</v>
      </c>
      <c r="O65" s="252">
        <f>+GPpcntMjr*(VLOOKUP($A65,FY16Rev!$A$4:$I$24,9,FALSE))*VLOOKUP($A65,Majors!$A$3:$S$23,MATCH(O$28,Majors!$A$2:$S$2,0),FALSE)</f>
        <v>0</v>
      </c>
      <c r="P65" s="252">
        <f>+GPpcntMjr*(VLOOKUP($A65,FY16Rev!$A$4:$I$24,9,FALSE))*VLOOKUP($A65,Majors!$A$3:$S$23,MATCH(P$28,Majors!$A$2:$S$2,0),FALSE)</f>
        <v>0</v>
      </c>
      <c r="Q65" s="252">
        <f>+GPpcntMjr*(VLOOKUP($A65,FY16Rev!$A$4:$I$24,9,FALSE))*VLOOKUP($A65,Majors!$A$3:$S$23,MATCH(Q$28,Majors!$A$2:$S$2,0),FALSE)</f>
        <v>70418.967099515314</v>
      </c>
      <c r="R65" s="252">
        <f>+GPpcntMjr*(VLOOKUP($A65,FY16Rev!$A$4:$I$24,9,FALSE))*VLOOKUP($A65,Majors!$A$3:$S$23,MATCH(R$28,Majors!$A$2:$S$2,0),FALSE)</f>
        <v>0</v>
      </c>
      <c r="S65" s="252">
        <f>+GPpcntMjr*(VLOOKUP($A65,FY16Rev!$A$4:$I$24,9,FALSE))*VLOOKUP($A65,Majors!$A$3:$S$23,MATCH(S$28,Majors!$A$2:$S$2,0),FALSE)</f>
        <v>3200.8621408870604</v>
      </c>
      <c r="T65" s="290">
        <f t="shared" si="6"/>
        <v>3837833.7069235849</v>
      </c>
    </row>
    <row r="66" spans="1:20" s="45" customFormat="1" x14ac:dyDescent="0.25">
      <c r="A66" s="233" t="s">
        <v>68</v>
      </c>
      <c r="B66" s="234" t="s">
        <v>69</v>
      </c>
      <c r="C66" s="221">
        <f>+GPpcntMjr*(VLOOKUP($A66,FY16Rev!$A$4:$I$24,9,FALSE))*VLOOKUP($A66,Majors!$A$3:$S$23,MATCH(C$28,Majors!$A$2:$S$2,0),FALSE)</f>
        <v>0</v>
      </c>
      <c r="D66" s="221">
        <f>+GPpcntMjr*(VLOOKUP($A66,FY16Rev!$A$4:$I$24,9,FALSE))*VLOOKUP($A66,Majors!$A$3:$S$23,MATCH(D$28,Majors!$A$2:$S$2,0),FALSE)</f>
        <v>20766.929630808383</v>
      </c>
      <c r="E66" s="221">
        <f>+GPpcntMjr*(VLOOKUP($A66,FY16Rev!$A$4:$I$24,9,FALSE))*VLOOKUP($A66,Majors!$A$3:$S$23,MATCH(E$28,Majors!$A$2:$S$2,0),FALSE)</f>
        <v>3582295.3613144462</v>
      </c>
      <c r="F66" s="221">
        <f>+GPpcntMjr*(VLOOKUP($A66,FY16Rev!$A$4:$I$24,9,FALSE))*VLOOKUP($A66,Majors!$A$3:$S$23,MATCH(F$28,Majors!$A$2:$S$2,0),FALSE)</f>
        <v>0</v>
      </c>
      <c r="G66" s="221">
        <f>+GPpcntMjr*(VLOOKUP($A66,FY16Rev!$A$4:$I$24,9,FALSE))*VLOOKUP($A66,Majors!$A$3:$S$23,MATCH(G$28,Majors!$A$2:$S$2,0),FALSE)</f>
        <v>0</v>
      </c>
      <c r="H66" s="221">
        <f>+GPpcntMjr*(VLOOKUP($A66,FY16Rev!$A$4:$I$24,9,FALSE))*VLOOKUP($A66,Majors!$A$3:$S$23,MATCH(H$28,Majors!$A$2:$S$2,0),FALSE)</f>
        <v>15575.197223106286</v>
      </c>
      <c r="I66" s="221">
        <f>+GPpcntMjr*(VLOOKUP($A66,FY16Rev!$A$4:$I$24,9,FALSE))*VLOOKUP($A66,Majors!$A$3:$S$23,MATCH(I$28,Majors!$A$2:$S$2,0),FALSE)</f>
        <v>0</v>
      </c>
      <c r="J66" s="221">
        <f>+GPpcntMjr*(VLOOKUP($A66,FY16Rev!$A$4:$I$24,9,FALSE))*VLOOKUP($A66,Majors!$A$3:$S$23,MATCH(J$28,Majors!$A$2:$S$2,0),FALSE)</f>
        <v>5191.7324077020958</v>
      </c>
      <c r="K66" s="221">
        <f>+GPpcntMjr*(VLOOKUP($A66,FY16Rev!$A$4:$I$24,9,FALSE))*VLOOKUP($A66,Majors!$A$3:$S$23,MATCH(K$28,Majors!$A$2:$S$2,0),FALSE)</f>
        <v>0</v>
      </c>
      <c r="L66" s="221">
        <f>+GPpcntMjr*(VLOOKUP($A66,FY16Rev!$A$4:$I$24,9,FALSE))*VLOOKUP($A66,Majors!$A$3:$S$23,MATCH(L$28,Majors!$A$2:$S$2,0),FALSE)</f>
        <v>0</v>
      </c>
      <c r="M66" s="221">
        <f>+GPpcntMjr*(VLOOKUP($A66,FY16Rev!$A$4:$I$24,9,FALSE))*VLOOKUP($A66,Majors!$A$3:$S$23,MATCH(M$28,Majors!$A$2:$S$2,0),FALSE)</f>
        <v>0</v>
      </c>
      <c r="N66" s="221">
        <f>+GPpcntMjr*(VLOOKUP($A66,FY16Rev!$A$4:$I$24,9,FALSE))*VLOOKUP($A66,Majors!$A$3:$S$23,MATCH(N$28,Majors!$A$2:$S$2,0),FALSE)</f>
        <v>0</v>
      </c>
      <c r="O66" s="221">
        <f>+GPpcntMjr*(VLOOKUP($A66,FY16Rev!$A$4:$I$24,9,FALSE))*VLOOKUP($A66,Majors!$A$3:$S$23,MATCH(O$28,Majors!$A$2:$S$2,0),FALSE)</f>
        <v>0</v>
      </c>
      <c r="P66" s="221">
        <f>+GPpcntMjr*(VLOOKUP($A66,FY16Rev!$A$4:$I$24,9,FALSE))*VLOOKUP($A66,Majors!$A$3:$S$23,MATCH(P$28,Majors!$A$2:$S$2,0),FALSE)</f>
        <v>0</v>
      </c>
      <c r="Q66" s="221">
        <f>+GPpcntMjr*(VLOOKUP($A66,FY16Rev!$A$4:$I$24,9,FALSE))*VLOOKUP($A66,Majors!$A$3:$S$23,MATCH(Q$28,Majors!$A$2:$S$2,0),FALSE)</f>
        <v>0</v>
      </c>
      <c r="R66" s="221">
        <f>+GPpcntMjr*(VLOOKUP($A66,FY16Rev!$A$4:$I$24,9,FALSE))*VLOOKUP($A66,Majors!$A$3:$S$23,MATCH(R$28,Majors!$A$2:$S$2,0),FALSE)</f>
        <v>0</v>
      </c>
      <c r="S66" s="221">
        <f>+GPpcntMjr*(VLOOKUP($A66,FY16Rev!$A$4:$I$24,9,FALSE))*VLOOKUP($A66,Majors!$A$3:$S$23,MATCH(S$28,Majors!$A$2:$S$2,0),FALSE)</f>
        <v>41533.859261616766</v>
      </c>
      <c r="T66" s="235">
        <f t="shared" si="6"/>
        <v>3665363.0798376799</v>
      </c>
    </row>
    <row r="67" spans="1:20" x14ac:dyDescent="0.25">
      <c r="A67" s="233" t="s">
        <v>55</v>
      </c>
      <c r="B67" s="251" t="s">
        <v>73</v>
      </c>
      <c r="C67" s="252">
        <f>+GPpcntMjr*(VLOOKUP($A67,FY16Rev!$A$4:$I$24,9,FALSE))*VLOOKUP($A67,Majors!$A$3:$S$23,MATCH(C$28,Majors!$A$2:$S$2,0),FALSE)</f>
        <v>0</v>
      </c>
      <c r="D67" s="252">
        <f>+GPpcntMjr*(VLOOKUP($A67,FY16Rev!$A$4:$I$24,9,FALSE))*VLOOKUP($A67,Majors!$A$3:$S$23,MATCH(D$28,Majors!$A$2:$S$2,0),FALSE)</f>
        <v>26165.256002060694</v>
      </c>
      <c r="E67" s="252">
        <f>+GPpcntMjr*(VLOOKUP($A67,FY16Rev!$A$4:$I$24,9,FALSE))*VLOOKUP($A67,Majors!$A$3:$S$23,MATCH(E$28,Majors!$A$2:$S$2,0),FALSE)</f>
        <v>57563.563204533537</v>
      </c>
      <c r="F67" s="252">
        <f>+GPpcntMjr*(VLOOKUP($A67,FY16Rev!$A$4:$I$24,9,FALSE))*VLOOKUP($A67,Majors!$A$3:$S$23,MATCH(F$28,Majors!$A$2:$S$2,0),FALSE)</f>
        <v>0</v>
      </c>
      <c r="G67" s="252">
        <f>+GPpcntMjr*(VLOOKUP($A67,FY16Rev!$A$4:$I$24,9,FALSE))*VLOOKUP($A67,Majors!$A$3:$S$23,MATCH(G$28,Majors!$A$2:$S$2,0),FALSE)</f>
        <v>20932.204801648557</v>
      </c>
      <c r="H67" s="252">
        <f>+GPpcntMjr*(VLOOKUP($A67,FY16Rev!$A$4:$I$24,9,FALSE))*VLOOKUP($A67,Majors!$A$3:$S$23,MATCH(H$28,Majors!$A$2:$S$2,0),FALSE)</f>
        <v>10466.102400824278</v>
      </c>
      <c r="I67" s="252">
        <f>+GPpcntMjr*(VLOOKUP($A67,FY16Rev!$A$4:$I$24,9,FALSE))*VLOOKUP($A67,Majors!$A$3:$S$23,MATCH(I$28,Majors!$A$2:$S$2,0),FALSE)</f>
        <v>15699.153601236419</v>
      </c>
      <c r="J67" s="252">
        <f>+GPpcntMjr*(VLOOKUP($A67,FY16Rev!$A$4:$I$24,9,FALSE))*VLOOKUP($A67,Majors!$A$3:$S$23,MATCH(J$28,Majors!$A$2:$S$2,0),FALSE)</f>
        <v>8357182.7670581862</v>
      </c>
      <c r="K67" s="252">
        <f>+GPpcntMjr*(VLOOKUP($A67,FY16Rev!$A$4:$I$24,9,FALSE))*VLOOKUP($A67,Majors!$A$3:$S$23,MATCH(K$28,Majors!$A$2:$S$2,0),FALSE)</f>
        <v>31398.307202472839</v>
      </c>
      <c r="L67" s="252">
        <f>+GPpcntMjr*(VLOOKUP($A67,FY16Rev!$A$4:$I$24,9,FALSE))*VLOOKUP($A67,Majors!$A$3:$S$23,MATCH(L$28,Majors!$A$2:$S$2,0),FALSE)</f>
        <v>0</v>
      </c>
      <c r="M67" s="252">
        <f>+GPpcntMjr*(VLOOKUP($A67,FY16Rev!$A$4:$I$24,9,FALSE))*VLOOKUP($A67,Majors!$A$3:$S$23,MATCH(M$28,Majors!$A$2:$S$2,0),FALSE)</f>
        <v>0</v>
      </c>
      <c r="N67" s="252">
        <f>+GPpcntMjr*(VLOOKUP($A67,FY16Rev!$A$4:$I$24,9,FALSE))*VLOOKUP($A67,Majors!$A$3:$S$23,MATCH(N$28,Majors!$A$2:$S$2,0),FALSE)</f>
        <v>0</v>
      </c>
      <c r="O67" s="252">
        <f>+GPpcntMjr*(VLOOKUP($A67,FY16Rev!$A$4:$I$24,9,FALSE))*VLOOKUP($A67,Majors!$A$3:$S$23,MATCH(O$28,Majors!$A$2:$S$2,0),FALSE)</f>
        <v>0</v>
      </c>
      <c r="P67" s="252">
        <f>+GPpcntMjr*(VLOOKUP($A67,FY16Rev!$A$4:$I$24,9,FALSE))*VLOOKUP($A67,Majors!$A$3:$S$23,MATCH(P$28,Majors!$A$2:$S$2,0),FALSE)</f>
        <v>0</v>
      </c>
      <c r="Q67" s="252">
        <f>+GPpcntMjr*(VLOOKUP($A67,FY16Rev!$A$4:$I$24,9,FALSE))*VLOOKUP($A67,Majors!$A$3:$S$23,MATCH(Q$28,Majors!$A$2:$S$2,0),FALSE)</f>
        <v>0</v>
      </c>
      <c r="R67" s="252">
        <f>+GPpcntMjr*(VLOOKUP($A67,FY16Rev!$A$4:$I$24,9,FALSE))*VLOOKUP($A67,Majors!$A$3:$S$23,MATCH(R$28,Majors!$A$2:$S$2,0),FALSE)</f>
        <v>0</v>
      </c>
      <c r="S67" s="252">
        <f>+GPpcntMjr*(VLOOKUP($A67,FY16Rev!$A$4:$I$24,9,FALSE))*VLOOKUP($A67,Majors!$A$3:$S$23,MATCH(S$28,Majors!$A$2:$S$2,0),FALSE)</f>
        <v>0</v>
      </c>
      <c r="T67" s="290">
        <f t="shared" si="6"/>
        <v>8519407.354270963</v>
      </c>
    </row>
    <row r="68" spans="1:20" s="45" customFormat="1" x14ac:dyDescent="0.25">
      <c r="A68" s="233" t="s">
        <v>74</v>
      </c>
      <c r="B68" s="234" t="s">
        <v>75</v>
      </c>
      <c r="C68" s="221">
        <f>+GPpcntMjr*(VLOOKUP($A68,FY16Rev!$A$4:$I$24,9,FALSE))*VLOOKUP($A68,Majors!$A$3:$S$23,MATCH(C$28,Majors!$A$2:$S$2,0),FALSE)</f>
        <v>0</v>
      </c>
      <c r="D68" s="221">
        <f>+GPpcntMjr*(VLOOKUP($A68,FY16Rev!$A$4:$I$24,9,FALSE))*VLOOKUP($A68,Majors!$A$3:$S$23,MATCH(D$28,Majors!$A$2:$S$2,0),FALSE)</f>
        <v>0</v>
      </c>
      <c r="E68" s="221">
        <f>+GPpcntMjr*(VLOOKUP($A68,FY16Rev!$A$4:$I$24,9,FALSE))*VLOOKUP($A68,Majors!$A$3:$S$23,MATCH(E$28,Majors!$A$2:$S$2,0),FALSE)</f>
        <v>0</v>
      </c>
      <c r="F68" s="221">
        <f>+GPpcntMjr*(VLOOKUP($A68,FY16Rev!$A$4:$I$24,9,FALSE))*VLOOKUP($A68,Majors!$A$3:$S$23,MATCH(F$28,Majors!$A$2:$S$2,0),FALSE)</f>
        <v>0</v>
      </c>
      <c r="G68" s="221">
        <f>+GPpcntMjr*(VLOOKUP($A68,FY16Rev!$A$4:$I$24,9,FALSE))*VLOOKUP($A68,Majors!$A$3:$S$23,MATCH(G$28,Majors!$A$2:$S$2,0),FALSE)</f>
        <v>0</v>
      </c>
      <c r="H68" s="221">
        <f>+GPpcntMjr*(VLOOKUP($A68,FY16Rev!$A$4:$I$24,9,FALSE))*VLOOKUP($A68,Majors!$A$3:$S$23,MATCH(H$28,Majors!$A$2:$S$2,0),FALSE)</f>
        <v>0</v>
      </c>
      <c r="I68" s="221">
        <f>+GPpcntMjr*(VLOOKUP($A68,FY16Rev!$A$4:$I$24,9,FALSE))*VLOOKUP($A68,Majors!$A$3:$S$23,MATCH(I$28,Majors!$A$2:$S$2,0),FALSE)</f>
        <v>0</v>
      </c>
      <c r="J68" s="221">
        <f>+GPpcntMjr*(VLOOKUP($A68,FY16Rev!$A$4:$I$24,9,FALSE))*VLOOKUP($A68,Majors!$A$3:$S$23,MATCH(J$28,Majors!$A$2:$S$2,0),FALSE)</f>
        <v>977592.54899439425</v>
      </c>
      <c r="K68" s="221">
        <f>+GPpcntMjr*(VLOOKUP($A68,FY16Rev!$A$4:$I$24,9,FALSE))*VLOOKUP($A68,Majors!$A$3:$S$23,MATCH(K$28,Majors!$A$2:$S$2,0),FALSE)</f>
        <v>0</v>
      </c>
      <c r="L68" s="221">
        <f>+GPpcntMjr*(VLOOKUP($A68,FY16Rev!$A$4:$I$24,9,FALSE))*VLOOKUP($A68,Majors!$A$3:$S$23,MATCH(L$28,Majors!$A$2:$S$2,0),FALSE)</f>
        <v>0</v>
      </c>
      <c r="M68" s="221">
        <f>+GPpcntMjr*(VLOOKUP($A68,FY16Rev!$A$4:$I$24,9,FALSE))*VLOOKUP($A68,Majors!$A$3:$S$23,MATCH(M$28,Majors!$A$2:$S$2,0),FALSE)</f>
        <v>0</v>
      </c>
      <c r="N68" s="221">
        <f>+GPpcntMjr*(VLOOKUP($A68,FY16Rev!$A$4:$I$24,9,FALSE))*VLOOKUP($A68,Majors!$A$3:$S$23,MATCH(N$28,Majors!$A$2:$S$2,0),FALSE)</f>
        <v>0</v>
      </c>
      <c r="O68" s="221">
        <f>+GPpcntMjr*(VLOOKUP($A68,FY16Rev!$A$4:$I$24,9,FALSE))*VLOOKUP($A68,Majors!$A$3:$S$23,MATCH(O$28,Majors!$A$2:$S$2,0),FALSE)</f>
        <v>0</v>
      </c>
      <c r="P68" s="221">
        <f>+GPpcntMjr*(VLOOKUP($A68,FY16Rev!$A$4:$I$24,9,FALSE))*VLOOKUP($A68,Majors!$A$3:$S$23,MATCH(P$28,Majors!$A$2:$S$2,0),FALSE)</f>
        <v>0</v>
      </c>
      <c r="Q68" s="221">
        <f>+GPpcntMjr*(VLOOKUP($A68,FY16Rev!$A$4:$I$24,9,FALSE))*VLOOKUP($A68,Majors!$A$3:$S$23,MATCH(Q$28,Majors!$A$2:$S$2,0),FALSE)</f>
        <v>0</v>
      </c>
      <c r="R68" s="221">
        <f>+GPpcntMjr*(VLOOKUP($A68,FY16Rev!$A$4:$I$24,9,FALSE))*VLOOKUP($A68,Majors!$A$3:$S$23,MATCH(R$28,Majors!$A$2:$S$2,0),FALSE)</f>
        <v>0</v>
      </c>
      <c r="S68" s="221">
        <f>+GPpcntMjr*(VLOOKUP($A68,FY16Rev!$A$4:$I$24,9,FALSE))*VLOOKUP($A68,Majors!$A$3:$S$23,MATCH(S$28,Majors!$A$2:$S$2,0),FALSE)</f>
        <v>0</v>
      </c>
      <c r="T68" s="235">
        <f t="shared" si="6"/>
        <v>977592.54899439425</v>
      </c>
    </row>
    <row r="69" spans="1:20" x14ac:dyDescent="0.25">
      <c r="A69" s="233" t="s">
        <v>79</v>
      </c>
      <c r="B69" s="251" t="s">
        <v>240</v>
      </c>
      <c r="C69" s="252">
        <f>+GPpcntMjr*(VLOOKUP($A69,FY16Rev!$A$4:$I$24,9,FALSE))*VLOOKUP($A69,Majors!$A$3:$S$23,MATCH(C$28,Majors!$A$2:$S$2,0),FALSE)</f>
        <v>0</v>
      </c>
      <c r="D69" s="252">
        <f>+GPpcntMjr*(VLOOKUP($A69,FY16Rev!$A$4:$I$24,9,FALSE))*VLOOKUP($A69,Majors!$A$3:$S$23,MATCH(D$28,Majors!$A$2:$S$2,0),FALSE)</f>
        <v>0</v>
      </c>
      <c r="E69" s="252">
        <f>+GPpcntMjr*(VLOOKUP($A69,FY16Rev!$A$4:$I$24,9,FALSE))*VLOOKUP($A69,Majors!$A$3:$S$23,MATCH(E$28,Majors!$A$2:$S$2,0),FALSE)</f>
        <v>0</v>
      </c>
      <c r="F69" s="252">
        <f>+GPpcntMjr*(VLOOKUP($A69,FY16Rev!$A$4:$I$24,9,FALSE))*VLOOKUP($A69,Majors!$A$3:$S$23,MATCH(F$28,Majors!$A$2:$S$2,0),FALSE)</f>
        <v>0</v>
      </c>
      <c r="G69" s="252">
        <f>+GPpcntMjr*(VLOOKUP($A69,FY16Rev!$A$4:$I$24,9,FALSE))*VLOOKUP($A69,Majors!$A$3:$S$23,MATCH(G$28,Majors!$A$2:$S$2,0),FALSE)</f>
        <v>0</v>
      </c>
      <c r="H69" s="252">
        <f>+GPpcntMjr*(VLOOKUP($A69,FY16Rev!$A$4:$I$24,9,FALSE))*VLOOKUP($A69,Majors!$A$3:$S$23,MATCH(H$28,Majors!$A$2:$S$2,0),FALSE)</f>
        <v>0</v>
      </c>
      <c r="I69" s="252">
        <f>+GPpcntMjr*(VLOOKUP($A69,FY16Rev!$A$4:$I$24,9,FALSE))*VLOOKUP($A69,Majors!$A$3:$S$23,MATCH(I$28,Majors!$A$2:$S$2,0),FALSE)</f>
        <v>0</v>
      </c>
      <c r="J69" s="252">
        <f>+GPpcntMjr*(VLOOKUP($A69,FY16Rev!$A$4:$I$24,9,FALSE))*VLOOKUP($A69,Majors!$A$3:$S$23,MATCH(J$28,Majors!$A$2:$S$2,0),FALSE)</f>
        <v>0</v>
      </c>
      <c r="K69" s="252">
        <f>+GPpcntMjr*(VLOOKUP($A69,FY16Rev!$A$4:$I$24,9,FALSE))*VLOOKUP($A69,Majors!$A$3:$S$23,MATCH(K$28,Majors!$A$2:$S$2,0),FALSE)</f>
        <v>0</v>
      </c>
      <c r="L69" s="252">
        <f>+GPpcntMjr*(VLOOKUP($A69,FY16Rev!$A$4:$I$24,9,FALSE))*VLOOKUP($A69,Majors!$A$3:$S$23,MATCH(L$28,Majors!$A$2:$S$2,0),FALSE)</f>
        <v>0</v>
      </c>
      <c r="M69" s="252">
        <f>+GPpcntMjr*(VLOOKUP($A69,FY16Rev!$A$4:$I$24,9,FALSE))*VLOOKUP($A69,Majors!$A$3:$S$23,MATCH(M$28,Majors!$A$2:$S$2,0),FALSE)</f>
        <v>0</v>
      </c>
      <c r="N69" s="252">
        <f>+GPpcntMjr*(VLOOKUP($A69,FY16Rev!$A$4:$I$24,9,FALSE))*VLOOKUP($A69,Majors!$A$3:$S$23,MATCH(N$28,Majors!$A$2:$S$2,0),FALSE)</f>
        <v>0</v>
      </c>
      <c r="O69" s="252">
        <f>+GPpcntMjr*(VLOOKUP($A69,FY16Rev!$A$4:$I$24,9,FALSE))*VLOOKUP($A69,Majors!$A$3:$S$23,MATCH(O$28,Majors!$A$2:$S$2,0),FALSE)</f>
        <v>908435.51623898419</v>
      </c>
      <c r="P69" s="252">
        <f>+GPpcntMjr*(VLOOKUP($A69,FY16Rev!$A$4:$I$24,9,FALSE))*VLOOKUP($A69,Majors!$A$3:$S$23,MATCH(P$28,Majors!$A$2:$S$2,0),FALSE)</f>
        <v>0</v>
      </c>
      <c r="Q69" s="252">
        <f>+GPpcntMjr*(VLOOKUP($A69,FY16Rev!$A$4:$I$24,9,FALSE))*VLOOKUP($A69,Majors!$A$3:$S$23,MATCH(Q$28,Majors!$A$2:$S$2,0),FALSE)</f>
        <v>8334.2707911833386</v>
      </c>
      <c r="R69" s="252">
        <f>+GPpcntMjr*(VLOOKUP($A69,FY16Rev!$A$4:$I$24,9,FALSE))*VLOOKUP($A69,Majors!$A$3:$S$23,MATCH(R$28,Majors!$A$2:$S$2,0),FALSE)</f>
        <v>0</v>
      </c>
      <c r="S69" s="252">
        <f>+GPpcntMjr*(VLOOKUP($A69,FY16Rev!$A$4:$I$24,9,FALSE))*VLOOKUP($A69,Majors!$A$3:$S$23,MATCH(S$28,Majors!$A$2:$S$2,0),FALSE)</f>
        <v>0</v>
      </c>
      <c r="T69" s="290">
        <f t="shared" si="6"/>
        <v>916769.78703016753</v>
      </c>
    </row>
    <row r="70" spans="1:20" s="45" customFormat="1" x14ac:dyDescent="0.25">
      <c r="A70" s="233" t="s">
        <v>84</v>
      </c>
      <c r="B70" s="234" t="s">
        <v>85</v>
      </c>
      <c r="C70" s="221">
        <f>+GPpcntMjr*(VLOOKUP($A70,FY16Rev!$A$4:$I$24,9,FALSE))*VLOOKUP($A70,Majors!$A$3:$S$23,MATCH(C$28,Majors!$A$2:$S$2,0),FALSE)</f>
        <v>0</v>
      </c>
      <c r="D70" s="221">
        <f>+GPpcntMjr*(VLOOKUP($A70,FY16Rev!$A$4:$I$24,9,FALSE))*VLOOKUP($A70,Majors!$A$3:$S$23,MATCH(D$28,Majors!$A$2:$S$2,0),FALSE)</f>
        <v>0</v>
      </c>
      <c r="E70" s="221">
        <f>+GPpcntMjr*(VLOOKUP($A70,FY16Rev!$A$4:$I$24,9,FALSE))*VLOOKUP($A70,Majors!$A$3:$S$23,MATCH(E$28,Majors!$A$2:$S$2,0),FALSE)</f>
        <v>0</v>
      </c>
      <c r="F70" s="221">
        <f>+GPpcntMjr*(VLOOKUP($A70,FY16Rev!$A$4:$I$24,9,FALSE))*VLOOKUP($A70,Majors!$A$3:$S$23,MATCH(F$28,Majors!$A$2:$S$2,0),FALSE)</f>
        <v>0</v>
      </c>
      <c r="G70" s="221">
        <f>+GPpcntMjr*(VLOOKUP($A70,FY16Rev!$A$4:$I$24,9,FALSE))*VLOOKUP($A70,Majors!$A$3:$S$23,MATCH(G$28,Majors!$A$2:$S$2,0),FALSE)</f>
        <v>0</v>
      </c>
      <c r="H70" s="221">
        <f>+GPpcntMjr*(VLOOKUP($A70,FY16Rev!$A$4:$I$24,9,FALSE))*VLOOKUP($A70,Majors!$A$3:$S$23,MATCH(H$28,Majors!$A$2:$S$2,0),FALSE)</f>
        <v>0</v>
      </c>
      <c r="I70" s="221">
        <f>+GPpcntMjr*(VLOOKUP($A70,FY16Rev!$A$4:$I$24,9,FALSE))*VLOOKUP($A70,Majors!$A$3:$S$23,MATCH(I$28,Majors!$A$2:$S$2,0),FALSE)</f>
        <v>0</v>
      </c>
      <c r="J70" s="221">
        <f>+GPpcntMjr*(VLOOKUP($A70,FY16Rev!$A$4:$I$24,9,FALSE))*VLOOKUP($A70,Majors!$A$3:$S$23,MATCH(J$28,Majors!$A$2:$S$2,0),FALSE)</f>
        <v>0</v>
      </c>
      <c r="K70" s="221">
        <f>+GPpcntMjr*(VLOOKUP($A70,FY16Rev!$A$4:$I$24,9,FALSE))*VLOOKUP($A70,Majors!$A$3:$S$23,MATCH(K$28,Majors!$A$2:$S$2,0),FALSE)</f>
        <v>0</v>
      </c>
      <c r="L70" s="221">
        <f>+GPpcntMjr*(VLOOKUP($A70,FY16Rev!$A$4:$I$24,9,FALSE))*VLOOKUP($A70,Majors!$A$3:$S$23,MATCH(L$28,Majors!$A$2:$S$2,0),FALSE)</f>
        <v>0</v>
      </c>
      <c r="M70" s="221">
        <f>+GPpcntMjr*(VLOOKUP($A70,FY16Rev!$A$4:$I$24,9,FALSE))*VLOOKUP($A70,Majors!$A$3:$S$23,MATCH(M$28,Majors!$A$2:$S$2,0),FALSE)</f>
        <v>0</v>
      </c>
      <c r="N70" s="221">
        <f>+GPpcntMjr*(VLOOKUP($A70,FY16Rev!$A$4:$I$24,9,FALSE))*VLOOKUP($A70,Majors!$A$3:$S$23,MATCH(N$28,Majors!$A$2:$S$2,0),FALSE)</f>
        <v>0</v>
      </c>
      <c r="O70" s="221">
        <f>+GPpcntMjr*(VLOOKUP($A70,FY16Rev!$A$4:$I$24,9,FALSE))*VLOOKUP($A70,Majors!$A$3:$S$23,MATCH(O$28,Majors!$A$2:$S$2,0),FALSE)</f>
        <v>0</v>
      </c>
      <c r="P70" s="221">
        <f>+GPpcntMjr*(VLOOKUP($A70,FY16Rev!$A$4:$I$24,9,FALSE))*VLOOKUP($A70,Majors!$A$3:$S$23,MATCH(P$28,Majors!$A$2:$S$2,0),FALSE)</f>
        <v>5564859.7631654618</v>
      </c>
      <c r="Q70" s="221">
        <f>+GPpcntMjr*(VLOOKUP($A70,FY16Rev!$A$4:$I$24,9,FALSE))*VLOOKUP($A70,Majors!$A$3:$S$23,MATCH(Q$28,Majors!$A$2:$S$2,0),FALSE)</f>
        <v>0</v>
      </c>
      <c r="R70" s="221">
        <f>+GPpcntMjr*(VLOOKUP($A70,FY16Rev!$A$4:$I$24,9,FALSE))*VLOOKUP($A70,Majors!$A$3:$S$23,MATCH(R$28,Majors!$A$2:$S$2,0),FALSE)</f>
        <v>0</v>
      </c>
      <c r="S70" s="221">
        <f>+GPpcntMjr*(VLOOKUP($A70,FY16Rev!$A$4:$I$24,9,FALSE))*VLOOKUP($A70,Majors!$A$3:$S$23,MATCH(S$28,Majors!$A$2:$S$2,0),FALSE)</f>
        <v>0</v>
      </c>
      <c r="T70" s="235">
        <f t="shared" si="6"/>
        <v>5564859.7631654618</v>
      </c>
    </row>
    <row r="71" spans="1:20" x14ac:dyDescent="0.25">
      <c r="A71" s="233" t="s">
        <v>87</v>
      </c>
      <c r="B71" s="251" t="s">
        <v>88</v>
      </c>
      <c r="C71" s="252">
        <f>+GPpcntMjr*(VLOOKUP($A71,FY16Rev!$A$4:$I$24,9,FALSE))*VLOOKUP($A71,Majors!$A$3:$S$23,MATCH(C$28,Majors!$A$2:$S$2,0),FALSE)</f>
        <v>0</v>
      </c>
      <c r="D71" s="252">
        <f>+GPpcntMjr*(VLOOKUP($A71,FY16Rev!$A$4:$I$24,9,FALSE))*VLOOKUP($A71,Majors!$A$3:$S$23,MATCH(D$28,Majors!$A$2:$S$2,0),FALSE)</f>
        <v>0</v>
      </c>
      <c r="E71" s="252">
        <f>+GPpcntMjr*(VLOOKUP($A71,FY16Rev!$A$4:$I$24,9,FALSE))*VLOOKUP($A71,Majors!$A$3:$S$23,MATCH(E$28,Majors!$A$2:$S$2,0),FALSE)</f>
        <v>0</v>
      </c>
      <c r="F71" s="252">
        <f>+GPpcntMjr*(VLOOKUP($A71,FY16Rev!$A$4:$I$24,9,FALSE))*VLOOKUP($A71,Majors!$A$3:$S$23,MATCH(F$28,Majors!$A$2:$S$2,0),FALSE)</f>
        <v>0</v>
      </c>
      <c r="G71" s="252">
        <f>+GPpcntMjr*(VLOOKUP($A71,FY16Rev!$A$4:$I$24,9,FALSE))*VLOOKUP($A71,Majors!$A$3:$S$23,MATCH(G$28,Majors!$A$2:$S$2,0),FALSE)</f>
        <v>27998.785773868985</v>
      </c>
      <c r="H71" s="252">
        <f>+GPpcntMjr*(VLOOKUP($A71,FY16Rev!$A$4:$I$24,9,FALSE))*VLOOKUP($A71,Majors!$A$3:$S$23,MATCH(H$28,Majors!$A$2:$S$2,0),FALSE)</f>
        <v>0</v>
      </c>
      <c r="I71" s="252">
        <f>+GPpcntMjr*(VLOOKUP($A71,FY16Rev!$A$4:$I$24,9,FALSE))*VLOOKUP($A71,Majors!$A$3:$S$23,MATCH(I$28,Majors!$A$2:$S$2,0),FALSE)</f>
        <v>0</v>
      </c>
      <c r="J71" s="252">
        <f>+GPpcntMjr*(VLOOKUP($A71,FY16Rev!$A$4:$I$24,9,FALSE))*VLOOKUP($A71,Majors!$A$3:$S$23,MATCH(J$28,Majors!$A$2:$S$2,0),FALSE)</f>
        <v>0</v>
      </c>
      <c r="K71" s="252">
        <f>+GPpcntMjr*(VLOOKUP($A71,FY16Rev!$A$4:$I$24,9,FALSE))*VLOOKUP($A71,Majors!$A$3:$S$23,MATCH(K$28,Majors!$A$2:$S$2,0),FALSE)</f>
        <v>0</v>
      </c>
      <c r="L71" s="252">
        <f>+GPpcntMjr*(VLOOKUP($A71,FY16Rev!$A$4:$I$24,9,FALSE))*VLOOKUP($A71,Majors!$A$3:$S$23,MATCH(L$28,Majors!$A$2:$S$2,0),FALSE)</f>
        <v>0</v>
      </c>
      <c r="M71" s="252">
        <f>+GPpcntMjr*(VLOOKUP($A71,FY16Rev!$A$4:$I$24,9,FALSE))*VLOOKUP($A71,Majors!$A$3:$S$23,MATCH(M$28,Majors!$A$2:$S$2,0),FALSE)</f>
        <v>0</v>
      </c>
      <c r="N71" s="252">
        <f>+GPpcntMjr*(VLOOKUP($A71,FY16Rev!$A$4:$I$24,9,FALSE))*VLOOKUP($A71,Majors!$A$3:$S$23,MATCH(N$28,Majors!$A$2:$S$2,0),FALSE)</f>
        <v>10709535.558504885</v>
      </c>
      <c r="O71" s="252">
        <f>+GPpcntMjr*(VLOOKUP($A71,FY16Rev!$A$4:$I$24,9,FALSE))*VLOOKUP($A71,Majors!$A$3:$S$23,MATCH(O$28,Majors!$A$2:$S$2,0),FALSE)</f>
        <v>0</v>
      </c>
      <c r="P71" s="252">
        <f>+GPpcntMjr*(VLOOKUP($A71,FY16Rev!$A$4:$I$24,9,FALSE))*VLOOKUP($A71,Majors!$A$3:$S$23,MATCH(P$28,Majors!$A$2:$S$2,0),FALSE)</f>
        <v>0</v>
      </c>
      <c r="Q71" s="252">
        <f>+GPpcntMjr*(VLOOKUP($A71,FY16Rev!$A$4:$I$24,9,FALSE))*VLOOKUP($A71,Majors!$A$3:$S$23,MATCH(Q$28,Majors!$A$2:$S$2,0),FALSE)</f>
        <v>135327.4645737001</v>
      </c>
      <c r="R71" s="252">
        <f>+GPpcntMjr*(VLOOKUP($A71,FY16Rev!$A$4:$I$24,9,FALSE))*VLOOKUP($A71,Majors!$A$3:$S$23,MATCH(R$28,Majors!$A$2:$S$2,0),FALSE)</f>
        <v>0</v>
      </c>
      <c r="S71" s="252">
        <f>+GPpcntMjr*(VLOOKUP($A71,FY16Rev!$A$4:$I$24,9,FALSE))*VLOOKUP($A71,Majors!$A$3:$S$23,MATCH(S$28,Majors!$A$2:$S$2,0),FALSE)</f>
        <v>83996.357321606949</v>
      </c>
      <c r="T71" s="290">
        <f t="shared" si="6"/>
        <v>10956858.166174062</v>
      </c>
    </row>
    <row r="72" spans="1:20" s="45" customFormat="1" x14ac:dyDescent="0.25">
      <c r="A72" s="233" t="s">
        <v>90</v>
      </c>
      <c r="B72" s="234" t="s">
        <v>91</v>
      </c>
      <c r="C72" s="221">
        <f>+GPpcntMjr*(VLOOKUP($A72,FY16Rev!$A$4:$I$24,9,FALSE))*VLOOKUP($A72,Majors!$A$3:$S$23,MATCH(C$28,Majors!$A$2:$S$2,0),FALSE)</f>
        <v>0</v>
      </c>
      <c r="D72" s="221">
        <f>+GPpcntMjr*(VLOOKUP($A72,FY16Rev!$A$4:$I$24,9,FALSE))*VLOOKUP($A72,Majors!$A$3:$S$23,MATCH(D$28,Majors!$A$2:$S$2,0),FALSE)</f>
        <v>0</v>
      </c>
      <c r="E72" s="221">
        <f>+GPpcntMjr*(VLOOKUP($A72,FY16Rev!$A$4:$I$24,9,FALSE))*VLOOKUP($A72,Majors!$A$3:$S$23,MATCH(E$28,Majors!$A$2:$S$2,0),FALSE)</f>
        <v>0</v>
      </c>
      <c r="F72" s="221">
        <f>+GPpcntMjr*(VLOOKUP($A72,FY16Rev!$A$4:$I$24,9,FALSE))*VLOOKUP($A72,Majors!$A$3:$S$23,MATCH(F$28,Majors!$A$2:$S$2,0),FALSE)</f>
        <v>0</v>
      </c>
      <c r="G72" s="221">
        <f>+GPpcntMjr*(VLOOKUP($A72,FY16Rev!$A$4:$I$24,9,FALSE))*VLOOKUP($A72,Majors!$A$3:$S$23,MATCH(G$28,Majors!$A$2:$S$2,0),FALSE)</f>
        <v>0</v>
      </c>
      <c r="H72" s="221">
        <f>+GPpcntMjr*(VLOOKUP($A72,FY16Rev!$A$4:$I$24,9,FALSE))*VLOOKUP($A72,Majors!$A$3:$S$23,MATCH(H$28,Majors!$A$2:$S$2,0),FALSE)</f>
        <v>0</v>
      </c>
      <c r="I72" s="221">
        <f>+GPpcntMjr*(VLOOKUP($A72,FY16Rev!$A$4:$I$24,9,FALSE))*VLOOKUP($A72,Majors!$A$3:$S$23,MATCH(I$28,Majors!$A$2:$S$2,0),FALSE)</f>
        <v>0</v>
      </c>
      <c r="J72" s="221">
        <f>+GPpcntMjr*(VLOOKUP($A72,FY16Rev!$A$4:$I$24,9,FALSE))*VLOOKUP($A72,Majors!$A$3:$S$23,MATCH(J$28,Majors!$A$2:$S$2,0),FALSE)</f>
        <v>0</v>
      </c>
      <c r="K72" s="221">
        <f>+GPpcntMjr*(VLOOKUP($A72,FY16Rev!$A$4:$I$24,9,FALSE))*VLOOKUP($A72,Majors!$A$3:$S$23,MATCH(K$28,Majors!$A$2:$S$2,0),FALSE)</f>
        <v>0</v>
      </c>
      <c r="L72" s="221">
        <f>+GPpcntMjr*(VLOOKUP($A72,FY16Rev!$A$4:$I$24,9,FALSE))*VLOOKUP($A72,Majors!$A$3:$S$23,MATCH(L$28,Majors!$A$2:$S$2,0),FALSE)</f>
        <v>0</v>
      </c>
      <c r="M72" s="221">
        <f>+GPpcntMjr*(VLOOKUP($A72,FY16Rev!$A$4:$I$24,9,FALSE))*VLOOKUP($A72,Majors!$A$3:$S$23,MATCH(M$28,Majors!$A$2:$S$2,0),FALSE)</f>
        <v>4611257.9335565669</v>
      </c>
      <c r="N72" s="221">
        <f>+GPpcntMjr*(VLOOKUP($A72,FY16Rev!$A$4:$I$24,9,FALSE))*VLOOKUP($A72,Majors!$A$3:$S$23,MATCH(N$28,Majors!$A$2:$S$2,0),FALSE)</f>
        <v>0</v>
      </c>
      <c r="O72" s="221">
        <f>+GPpcntMjr*(VLOOKUP($A72,FY16Rev!$A$4:$I$24,9,FALSE))*VLOOKUP($A72,Majors!$A$3:$S$23,MATCH(O$28,Majors!$A$2:$S$2,0),FALSE)</f>
        <v>0</v>
      </c>
      <c r="P72" s="221">
        <f>+GPpcntMjr*(VLOOKUP($A72,FY16Rev!$A$4:$I$24,9,FALSE))*VLOOKUP($A72,Majors!$A$3:$S$23,MATCH(P$28,Majors!$A$2:$S$2,0),FALSE)</f>
        <v>0</v>
      </c>
      <c r="Q72" s="221">
        <f>+GPpcntMjr*(VLOOKUP($A72,FY16Rev!$A$4:$I$24,9,FALSE))*VLOOKUP($A72,Majors!$A$3:$S$23,MATCH(Q$28,Majors!$A$2:$S$2,0),FALSE)</f>
        <v>0</v>
      </c>
      <c r="R72" s="221">
        <f>+GPpcntMjr*(VLOOKUP($A72,FY16Rev!$A$4:$I$24,9,FALSE))*VLOOKUP($A72,Majors!$A$3:$S$23,MATCH(R$28,Majors!$A$2:$S$2,0),FALSE)</f>
        <v>0</v>
      </c>
      <c r="S72" s="221">
        <f>+GPpcntMjr*(VLOOKUP($A72,FY16Rev!$A$4:$I$24,9,FALSE))*VLOOKUP($A72,Majors!$A$3:$S$23,MATCH(S$28,Majors!$A$2:$S$2,0),FALSE)</f>
        <v>0</v>
      </c>
      <c r="T72" s="235">
        <f t="shared" si="6"/>
        <v>4611257.9335565669</v>
      </c>
    </row>
    <row r="73" spans="1:20" x14ac:dyDescent="0.25">
      <c r="A73" s="253" t="s">
        <v>98</v>
      </c>
      <c r="B73" s="254" t="s">
        <v>222</v>
      </c>
      <c r="C73" s="252">
        <f>+GPpcntMjr*(VLOOKUP($A73,FY16Rev!$A$4:$I$24,9,FALSE))*VLOOKUP($A73,Majors!$A$3:$S$23,MATCH(C$28,Majors!$A$2:$S$2,0),FALSE)</f>
        <v>0</v>
      </c>
      <c r="D73" s="252">
        <f>+GPpcntMjr*(VLOOKUP($A73,FY16Rev!$A$4:$I$24,9,FALSE))*VLOOKUP($A73,Majors!$A$3:$S$23,MATCH(D$28,Majors!$A$2:$S$2,0),FALSE)</f>
        <v>0</v>
      </c>
      <c r="E73" s="252">
        <f>+GPpcntMjr*(VLOOKUP($A73,FY16Rev!$A$4:$I$24,9,FALSE))*VLOOKUP($A73,Majors!$A$3:$S$23,MATCH(E$28,Majors!$A$2:$S$2,0),FALSE)</f>
        <v>0</v>
      </c>
      <c r="F73" s="252">
        <f>+GPpcntMjr*(VLOOKUP($A73,FY16Rev!$A$4:$I$24,9,FALSE))*VLOOKUP($A73,Majors!$A$3:$S$23,MATCH(F$28,Majors!$A$2:$S$2,0),FALSE)</f>
        <v>0</v>
      </c>
      <c r="G73" s="252">
        <f>+GPpcntMjr*(VLOOKUP($A73,FY16Rev!$A$4:$I$24,9,FALSE))*VLOOKUP($A73,Majors!$A$3:$S$23,MATCH(G$28,Majors!$A$2:$S$2,0),FALSE)</f>
        <v>0</v>
      </c>
      <c r="H73" s="252">
        <f>+GPpcntMjr*(VLOOKUP($A73,FY16Rev!$A$4:$I$24,9,FALSE))*VLOOKUP($A73,Majors!$A$3:$S$23,MATCH(H$28,Majors!$A$2:$S$2,0),FALSE)</f>
        <v>0</v>
      </c>
      <c r="I73" s="252">
        <f>+GPpcntMjr*(VLOOKUP($A73,FY16Rev!$A$4:$I$24,9,FALSE))*VLOOKUP($A73,Majors!$A$3:$S$23,MATCH(I$28,Majors!$A$2:$S$2,0),FALSE)</f>
        <v>0</v>
      </c>
      <c r="J73" s="252">
        <f>+GPpcntMjr*(VLOOKUP($A73,FY16Rev!$A$4:$I$24,9,FALSE))*VLOOKUP($A73,Majors!$A$3:$S$23,MATCH(J$28,Majors!$A$2:$S$2,0),FALSE)</f>
        <v>0</v>
      </c>
      <c r="K73" s="252">
        <f>+GPpcntMjr*(VLOOKUP($A73,FY16Rev!$A$4:$I$24,9,FALSE))*VLOOKUP($A73,Majors!$A$3:$S$23,MATCH(K$28,Majors!$A$2:$S$2,0),FALSE)</f>
        <v>0</v>
      </c>
      <c r="L73" s="252">
        <f>+GPpcntMjr*(VLOOKUP($A73,FY16Rev!$A$4:$I$24,9,FALSE))*VLOOKUP($A73,Majors!$A$3:$S$23,MATCH(L$28,Majors!$A$2:$S$2,0),FALSE)</f>
        <v>0</v>
      </c>
      <c r="M73" s="252">
        <f>+GPpcntMjr*(VLOOKUP($A73,FY16Rev!$A$4:$I$24,9,FALSE))*VLOOKUP($A73,Majors!$A$3:$S$23,MATCH(M$28,Majors!$A$2:$S$2,0),FALSE)</f>
        <v>768252.49517554871</v>
      </c>
      <c r="N73" s="252">
        <f>+GPpcntMjr*(VLOOKUP($A73,FY16Rev!$A$4:$I$24,9,FALSE))*VLOOKUP($A73,Majors!$A$3:$S$23,MATCH(N$28,Majors!$A$2:$S$2,0),FALSE)</f>
        <v>0</v>
      </c>
      <c r="O73" s="252">
        <f>+GPpcntMjr*(VLOOKUP($A73,FY16Rev!$A$4:$I$24,9,FALSE))*VLOOKUP($A73,Majors!$A$3:$S$23,MATCH(O$28,Majors!$A$2:$S$2,0),FALSE)</f>
        <v>0</v>
      </c>
      <c r="P73" s="252">
        <f>+GPpcntMjr*(VLOOKUP($A73,FY16Rev!$A$4:$I$24,9,FALSE))*VLOOKUP($A73,Majors!$A$3:$S$23,MATCH(P$28,Majors!$A$2:$S$2,0),FALSE)</f>
        <v>0</v>
      </c>
      <c r="Q73" s="252">
        <f>+GPpcntMjr*(VLOOKUP($A73,FY16Rev!$A$4:$I$24,9,FALSE))*VLOOKUP($A73,Majors!$A$3:$S$23,MATCH(Q$28,Majors!$A$2:$S$2,0),FALSE)</f>
        <v>0</v>
      </c>
      <c r="R73" s="252">
        <f>+GPpcntMjr*(VLOOKUP($A73,FY16Rev!$A$4:$I$24,9,FALSE))*VLOOKUP($A73,Majors!$A$3:$S$23,MATCH(R$28,Majors!$A$2:$S$2,0),FALSE)</f>
        <v>0</v>
      </c>
      <c r="S73" s="252">
        <f>+GPpcntMjr*(VLOOKUP($A73,FY16Rev!$A$4:$I$24,9,FALSE))*VLOOKUP($A73,Majors!$A$3:$S$23,MATCH(S$28,Majors!$A$2:$S$2,0),FALSE)</f>
        <v>0</v>
      </c>
      <c r="T73" s="290">
        <f t="shared" si="6"/>
        <v>768252.49517554871</v>
      </c>
    </row>
    <row r="74" spans="1:20" x14ac:dyDescent="0.25">
      <c r="B74" s="255" t="s">
        <v>187</v>
      </c>
      <c r="C74" s="256">
        <f t="shared" ref="C74:S74" si="7">SUM(C53:C73)</f>
        <v>5225349.7624186538</v>
      </c>
      <c r="D74" s="256">
        <f t="shared" si="7"/>
        <v>85712936.96410577</v>
      </c>
      <c r="E74" s="256">
        <f t="shared" si="7"/>
        <v>14352589.866450863</v>
      </c>
      <c r="F74" s="256">
        <f t="shared" si="7"/>
        <v>4869113.5782861225</v>
      </c>
      <c r="G74" s="256">
        <f t="shared" si="7"/>
        <v>17450091.352270573</v>
      </c>
      <c r="H74" s="256">
        <f t="shared" si="7"/>
        <v>6761950.2664649235</v>
      </c>
      <c r="I74" s="256">
        <f t="shared" si="7"/>
        <v>1584321.0423730074</v>
      </c>
      <c r="J74" s="256">
        <f t="shared" si="7"/>
        <v>9378274.700287221</v>
      </c>
      <c r="K74" s="256">
        <f t="shared" si="7"/>
        <v>3421833.5822197488</v>
      </c>
      <c r="L74" s="256">
        <f t="shared" si="7"/>
        <v>3066762.1185595798</v>
      </c>
      <c r="M74" s="256">
        <f t="shared" si="7"/>
        <v>5379510.4287321158</v>
      </c>
      <c r="N74" s="256">
        <f t="shared" si="7"/>
        <v>15343039.869715195</v>
      </c>
      <c r="O74" s="256">
        <f t="shared" si="7"/>
        <v>2994365.2691580849</v>
      </c>
      <c r="P74" s="256">
        <f t="shared" si="7"/>
        <v>5795201.9152984628</v>
      </c>
      <c r="Q74" s="256">
        <f t="shared" si="7"/>
        <v>4334407.8323020311</v>
      </c>
      <c r="R74" s="256">
        <f t="shared" si="7"/>
        <v>144429.04368016045</v>
      </c>
      <c r="S74" s="256">
        <f t="shared" si="7"/>
        <v>1992001.428427794</v>
      </c>
      <c r="T74" s="256">
        <f t="shared" si="6"/>
        <v>187806179.02075031</v>
      </c>
    </row>
  </sheetData>
  <mergeCells count="5">
    <mergeCell ref="B1:F1"/>
    <mergeCell ref="A2:A3"/>
    <mergeCell ref="B4:T4"/>
    <mergeCell ref="B27:T27"/>
    <mergeCell ref="B51:T5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showGridLines="0" topLeftCell="B1" workbookViewId="0">
      <selection activeCell="B1" sqref="B1:E1"/>
    </sheetView>
  </sheetViews>
  <sheetFormatPr defaultRowHeight="15" x14ac:dyDescent="0.25"/>
  <cols>
    <col min="1" max="1" width="0" hidden="1" customWidth="1"/>
    <col min="2" max="2" width="29.7109375" customWidth="1"/>
    <col min="3" max="3" width="12.7109375" style="153" bestFit="1" customWidth="1"/>
    <col min="4" max="4" width="20.28515625" customWidth="1"/>
    <col min="5" max="5" width="18.28515625" style="151" customWidth="1"/>
    <col min="6" max="6" width="14.5703125" style="151" customWidth="1"/>
  </cols>
  <sheetData>
    <row r="1" spans="1:6" s="151" customFormat="1" ht="49.5" customHeight="1" x14ac:dyDescent="0.3">
      <c r="B1" s="385" t="s">
        <v>445</v>
      </c>
      <c r="C1" s="386"/>
      <c r="D1" s="386"/>
      <c r="E1" s="386"/>
      <c r="F1" s="345"/>
    </row>
    <row r="2" spans="1:6" s="151" customFormat="1" x14ac:dyDescent="0.25">
      <c r="B2" s="383" t="s">
        <v>438</v>
      </c>
      <c r="C2" s="382" t="s">
        <v>431</v>
      </c>
      <c r="D2" s="384" t="s">
        <v>439</v>
      </c>
      <c r="E2" s="384" t="s">
        <v>440</v>
      </c>
      <c r="F2"/>
    </row>
    <row r="3" spans="1:6" ht="50.25" customHeight="1" x14ac:dyDescent="0.25">
      <c r="B3" s="383"/>
      <c r="C3" s="382"/>
      <c r="D3" s="384"/>
      <c r="E3" s="384"/>
      <c r="F3"/>
    </row>
    <row r="4" spans="1:6" x14ac:dyDescent="0.25">
      <c r="A4">
        <v>252</v>
      </c>
      <c r="B4" s="338" t="s">
        <v>277</v>
      </c>
      <c r="C4" s="339">
        <f>+FY16RevtoColl!C26-FY15RevtoColl!C26</f>
        <v>375790.47073572315</v>
      </c>
      <c r="D4" s="339">
        <f>SUMIFS(Calculations!$H$2:$H$104,Calculations!$B$2:$B$104,'Academic Unit Summary - GOF_DOF'!A4,Calculations!$K$2:$K$104,"1")</f>
        <v>366483</v>
      </c>
      <c r="E4" s="339">
        <f>+C4-D4</f>
        <v>9307.4707357231528</v>
      </c>
      <c r="F4"/>
    </row>
    <row r="5" spans="1:6" x14ac:dyDescent="0.25">
      <c r="A5" s="151">
        <v>254</v>
      </c>
      <c r="B5" s="336" t="s">
        <v>278</v>
      </c>
      <c r="C5" s="337">
        <f>+FY16RevtoColl!D26-FY15RevtoColl!D26</f>
        <v>9243834.5636644065</v>
      </c>
      <c r="D5" s="337">
        <f>SUMIFS(Calculations!$H$2:$H$104,Calculations!$B$2:$B$104,'Academic Unit Summary - GOF_DOF'!A5,Calculations!$K$2:$K$104,"1")</f>
        <v>7063753</v>
      </c>
      <c r="E5" s="337">
        <f t="shared" ref="E5:E23" si="0">+C5-D5</f>
        <v>2180081.5636644065</v>
      </c>
      <c r="F5"/>
    </row>
    <row r="6" spans="1:6" x14ac:dyDescent="0.25">
      <c r="A6" s="151">
        <v>256</v>
      </c>
      <c r="B6" s="338" t="s">
        <v>279</v>
      </c>
      <c r="C6" s="339">
        <f>+FY16RevtoColl!E26-FY15RevtoColl!E26</f>
        <v>1188073.3423279785</v>
      </c>
      <c r="D6" s="339">
        <f>SUMIFS(Calculations!$H$2:$H$104,Calculations!$B$2:$B$104,'Academic Unit Summary - GOF_DOF'!A6,Calculations!$K$2:$K$104,"1")</f>
        <v>1106855</v>
      </c>
      <c r="E6" s="339">
        <f t="shared" si="0"/>
        <v>81218.342327978462</v>
      </c>
      <c r="F6"/>
    </row>
    <row r="7" spans="1:6" x14ac:dyDescent="0.25">
      <c r="A7" s="151">
        <v>258</v>
      </c>
      <c r="B7" s="336" t="s">
        <v>280</v>
      </c>
      <c r="C7" s="337">
        <f>+FY16RevtoColl!F26-FY15RevtoColl!F26</f>
        <v>291630.42471089866</v>
      </c>
      <c r="D7" s="337">
        <f>SUMIFS(Calculations!$H$2:$H$104,Calculations!$B$2:$B$104,'Academic Unit Summary - GOF_DOF'!A7,Calculations!$K$2:$K$104,"1")</f>
        <v>530954</v>
      </c>
      <c r="E7" s="337">
        <f t="shared" si="0"/>
        <v>-239323.57528910134</v>
      </c>
      <c r="F7"/>
    </row>
    <row r="8" spans="1:6" x14ac:dyDescent="0.25">
      <c r="A8" s="151">
        <v>260</v>
      </c>
      <c r="B8" s="338" t="s">
        <v>281</v>
      </c>
      <c r="C8" s="339">
        <f>+FY16RevtoColl!G26-FY15RevtoColl!G26</f>
        <v>1276909.4553190693</v>
      </c>
      <c r="D8" s="339">
        <f>SUMIFS(Calculations!$H$2:$H$104,Calculations!$B$2:$B$104,'Academic Unit Summary - GOF_DOF'!A8,Calculations!$K$2:$K$104,"1")</f>
        <v>2145434</v>
      </c>
      <c r="E8" s="339">
        <f t="shared" si="0"/>
        <v>-868524.54468093067</v>
      </c>
      <c r="F8"/>
    </row>
    <row r="9" spans="1:6" x14ac:dyDescent="0.25">
      <c r="A9" s="151">
        <v>263</v>
      </c>
      <c r="B9" s="336" t="s">
        <v>282</v>
      </c>
      <c r="C9" s="337">
        <f>+FY16RevtoColl!H26-FY15RevtoColl!H26</f>
        <v>779563.94006228819</v>
      </c>
      <c r="D9" s="337">
        <f>SUMIFS(Calculations!$H$2:$H$104,Calculations!$B$2:$B$104,'Academic Unit Summary - GOF_DOF'!A9,Calculations!$K$2:$K$104,"1")</f>
        <v>1254940</v>
      </c>
      <c r="E9" s="337">
        <f t="shared" si="0"/>
        <v>-475376.05993771181</v>
      </c>
      <c r="F9"/>
    </row>
    <row r="10" spans="1:6" x14ac:dyDescent="0.25">
      <c r="A10" s="151">
        <v>267</v>
      </c>
      <c r="B10" s="338" t="s">
        <v>283</v>
      </c>
      <c r="C10" s="339">
        <f>+FY16RevtoColl!I26-FY15RevtoColl!I26</f>
        <v>164899.20261029806</v>
      </c>
      <c r="D10" s="339">
        <f>SUMIFS(Calculations!$H$2:$H$104,Calculations!$B$2:$B$104,'Academic Unit Summary - GOF_DOF'!A10,Calculations!$K$2:$K$104,"1")</f>
        <v>172608</v>
      </c>
      <c r="E10" s="339">
        <f t="shared" si="0"/>
        <v>-7708.7973897019401</v>
      </c>
      <c r="F10"/>
    </row>
    <row r="11" spans="1:6" x14ac:dyDescent="0.25">
      <c r="A11" s="151">
        <v>268</v>
      </c>
      <c r="B11" s="336" t="s">
        <v>284</v>
      </c>
      <c r="C11" s="337">
        <f>+FY16RevtoColl!J26-FY15RevtoColl!J26</f>
        <v>338671.98631974123</v>
      </c>
      <c r="D11" s="337">
        <f>SUMIFS(Calculations!$H$2:$H$104,Calculations!$B$2:$B$104,'Academic Unit Summary - GOF_DOF'!A11,Calculations!$K$2:$K$104,"1")</f>
        <v>546223</v>
      </c>
      <c r="E11" s="337">
        <f t="shared" si="0"/>
        <v>-207551.01368025877</v>
      </c>
      <c r="F11"/>
    </row>
    <row r="12" spans="1:6" x14ac:dyDescent="0.25">
      <c r="A12" s="151">
        <v>270</v>
      </c>
      <c r="B12" s="338" t="s">
        <v>285</v>
      </c>
      <c r="C12" s="339">
        <f>+FY16RevtoColl!K26-FY15RevtoColl!K26</f>
        <v>118286.4974259641</v>
      </c>
      <c r="D12" s="339">
        <f>SUMIFS(Calculations!$H$2:$H$104,Calculations!$B$2:$B$104,'Academic Unit Summary - GOF_DOF'!A12,Calculations!$K$2:$K$104,"1")</f>
        <v>217597</v>
      </c>
      <c r="E12" s="339">
        <f t="shared" si="0"/>
        <v>-99310.502574035898</v>
      </c>
      <c r="F12"/>
    </row>
    <row r="13" spans="1:6" x14ac:dyDescent="0.25">
      <c r="A13" s="151">
        <v>272</v>
      </c>
      <c r="B13" s="336" t="s">
        <v>286</v>
      </c>
      <c r="C13" s="337">
        <f>+FY16RevtoColl!L26-FY15RevtoColl!L26</f>
        <v>134389.62580104033</v>
      </c>
      <c r="D13" s="337">
        <f>SUMIFS(Calculations!$H$2:$H$104,Calculations!$B$2:$B$104,'Academic Unit Summary - GOF_DOF'!A13,Calculations!$K$2:$K$104,"1")</f>
        <v>279162</v>
      </c>
      <c r="E13" s="337">
        <f t="shared" si="0"/>
        <v>-144772.37419895967</v>
      </c>
      <c r="F13"/>
    </row>
    <row r="14" spans="1:6" x14ac:dyDescent="0.25">
      <c r="A14" s="151">
        <v>302</v>
      </c>
      <c r="B14" s="338" t="s">
        <v>287</v>
      </c>
      <c r="C14" s="339">
        <f>+FY16RevtoColl!M26-FY15RevtoColl!M26</f>
        <v>189574.50897558872</v>
      </c>
      <c r="D14" s="339">
        <f>SUMIFS(Calculations!$H$2:$H$104,Calculations!$B$2:$B$104,'Academic Unit Summary - GOF_DOF'!A14,Calculations!$K$2:$K$104,"1")</f>
        <v>575814</v>
      </c>
      <c r="E14" s="339">
        <f t="shared" si="0"/>
        <v>-386239.49102441128</v>
      </c>
      <c r="F14"/>
    </row>
    <row r="15" spans="1:6" x14ac:dyDescent="0.25">
      <c r="A15" s="151">
        <v>304</v>
      </c>
      <c r="B15" s="336" t="s">
        <v>288</v>
      </c>
      <c r="C15" s="337">
        <f>+FY16RevtoColl!N26-FY15RevtoColl!N26</f>
        <v>704570.91569847986</v>
      </c>
      <c r="D15" s="337">
        <f>SUMIFS(Calculations!$H$2:$H$104,Calculations!$B$2:$B$104,'Academic Unit Summary - GOF_DOF'!A15,Calculations!$K$2:$K$104,"1")</f>
        <v>2608847</v>
      </c>
      <c r="E15" s="337">
        <f t="shared" si="0"/>
        <v>-1904276.0843015201</v>
      </c>
      <c r="F15"/>
    </row>
    <row r="16" spans="1:6" x14ac:dyDescent="0.25">
      <c r="A16" s="151">
        <v>306</v>
      </c>
      <c r="B16" s="338" t="s">
        <v>289</v>
      </c>
      <c r="C16" s="339">
        <f>+FY16RevtoColl!O26-FY15RevtoColl!O26</f>
        <v>187790.14918868709</v>
      </c>
      <c r="D16" s="339">
        <f>SUMIFS(Calculations!$H$2:$H$104,Calculations!$B$2:$B$104,'Academic Unit Summary - GOF_DOF'!A16,Calculations!$K$2:$K$104,"1")</f>
        <v>433270</v>
      </c>
      <c r="E16" s="339">
        <f t="shared" si="0"/>
        <v>-245479.85081131291</v>
      </c>
      <c r="F16"/>
    </row>
    <row r="17" spans="1:6" x14ac:dyDescent="0.25">
      <c r="A17" s="151">
        <v>308</v>
      </c>
      <c r="B17" s="336" t="s">
        <v>290</v>
      </c>
      <c r="C17" s="337">
        <f>+FY16RevtoColl!P26-FY15RevtoColl!P26</f>
        <v>191566.29324203264</v>
      </c>
      <c r="D17" s="337">
        <f>SUMIFS(Calculations!$H$2:$H$104,Calculations!$B$2:$B$104,'Academic Unit Summary - GOF_DOF'!A17,Calculations!$K$2:$K$104,"1")</f>
        <v>357692</v>
      </c>
      <c r="E17" s="337">
        <f t="shared" si="0"/>
        <v>-166125.70675796736</v>
      </c>
      <c r="F17"/>
    </row>
    <row r="18" spans="1:6" x14ac:dyDescent="0.25">
      <c r="A18" s="151">
        <v>310</v>
      </c>
      <c r="B18" s="338" t="s">
        <v>291</v>
      </c>
      <c r="C18" s="339">
        <f>+FY16RevtoColl!Q26-FY15RevtoColl!Q26</f>
        <v>267948.64377523493</v>
      </c>
      <c r="D18" s="339">
        <f>SUMIFS(Calculations!$H$2:$H$104,Calculations!$B$2:$B$104,'Academic Unit Summary - GOF_DOF'!A18,Calculations!$K$2:$K$104,"1")</f>
        <v>282841</v>
      </c>
      <c r="E18" s="339">
        <f t="shared" si="0"/>
        <v>-14892.35622476507</v>
      </c>
      <c r="F18"/>
    </row>
    <row r="19" spans="1:6" x14ac:dyDescent="0.25">
      <c r="A19" s="151">
        <v>282</v>
      </c>
      <c r="B19" s="336" t="s">
        <v>292</v>
      </c>
      <c r="C19" s="337">
        <f>+FY16RevtoColl!R26-FY15RevtoColl!R26</f>
        <v>115161.94638656313</v>
      </c>
      <c r="D19" s="337">
        <f>SUMIFS(Calculations!$H$2:$H$104,Calculations!$B$2:$B$104,'Academic Unit Summary - GOF_DOF'!A19,Calculations!$K$2:$K$104,"1")</f>
        <v>294160</v>
      </c>
      <c r="E19" s="337">
        <f t="shared" si="0"/>
        <v>-178998.05361343687</v>
      </c>
      <c r="F19"/>
    </row>
    <row r="20" spans="1:6" x14ac:dyDescent="0.25">
      <c r="A20" s="151">
        <v>266</v>
      </c>
      <c r="B20" s="338" t="s">
        <v>293</v>
      </c>
      <c r="C20" s="339">
        <f>+FY16RevtoColl!S26-FY15RevtoColl!S26</f>
        <v>45376.713015375193</v>
      </c>
      <c r="D20" s="339">
        <f>SUMIFS(Calculations!$H$2:$H$104,Calculations!$B$2:$B$104,'Academic Unit Summary - GOF_DOF'!A20,Calculations!$K$2:$K$104,"1")</f>
        <v>435431</v>
      </c>
      <c r="E20" s="339">
        <f t="shared" si="0"/>
        <v>-390054.28698462481</v>
      </c>
      <c r="F20"/>
    </row>
    <row r="21" spans="1:6" s="45" customFormat="1" x14ac:dyDescent="0.25">
      <c r="B21" s="340" t="s">
        <v>441</v>
      </c>
      <c r="C21" s="341">
        <f>SUM(C4:C20)</f>
        <v>15614038.679259371</v>
      </c>
      <c r="D21" s="341">
        <f>SUM(D4:D20)</f>
        <v>18672064</v>
      </c>
      <c r="E21" s="341">
        <f>SUM(E4:E20)</f>
        <v>-3058025.3207406304</v>
      </c>
      <c r="F21" s="342"/>
    </row>
    <row r="22" spans="1:6" x14ac:dyDescent="0.25">
      <c r="A22" s="151">
        <v>500</v>
      </c>
      <c r="B22" s="336" t="s">
        <v>107</v>
      </c>
      <c r="C22" s="339">
        <f>+FY16Rev!H26-FY15Rev!H26</f>
        <v>5097940.5142735317</v>
      </c>
      <c r="D22" s="339">
        <f>SUMIFS(Calculations!$H$2:$H$104,Calculations!$B$2:$B$104,'Academic Unit Summary - GOF_DOF'!A22,Calculations!$K$2:$K$104,"1")</f>
        <v>1821340</v>
      </c>
      <c r="E22" s="339">
        <f t="shared" si="0"/>
        <v>3276600.5142735317</v>
      </c>
      <c r="F22" s="45"/>
    </row>
    <row r="23" spans="1:6" x14ac:dyDescent="0.25">
      <c r="A23" s="151">
        <v>600</v>
      </c>
      <c r="B23" s="336" t="s">
        <v>110</v>
      </c>
      <c r="C23" s="337">
        <f>+FY16Rev!H27-FY15Rev!H27</f>
        <v>3737513.007771343</v>
      </c>
      <c r="D23" s="337">
        <f>SUMIFS(Calculations!$H$2:$H$104,Calculations!$B$2:$B$104,'Academic Unit Summary - GOF_DOF'!A23,Calculations!$K$2:$K$104,"1")</f>
        <v>1648765</v>
      </c>
      <c r="E23" s="337">
        <f t="shared" si="0"/>
        <v>2088748.007771343</v>
      </c>
      <c r="F23"/>
    </row>
    <row r="24" spans="1:6" s="151" customFormat="1" x14ac:dyDescent="0.25">
      <c r="B24" s="311"/>
      <c r="C24" s="288"/>
      <c r="D24" s="288"/>
      <c r="E24" s="288"/>
    </row>
    <row r="25" spans="1:6" x14ac:dyDescent="0.25">
      <c r="E25"/>
      <c r="F25"/>
    </row>
    <row r="26" spans="1:6" x14ac:dyDescent="0.25">
      <c r="E26"/>
      <c r="F26"/>
    </row>
    <row r="27" spans="1:6" x14ac:dyDescent="0.25">
      <c r="E27"/>
      <c r="F27"/>
    </row>
    <row r="28" spans="1:6" x14ac:dyDescent="0.25">
      <c r="E28"/>
      <c r="F28"/>
    </row>
    <row r="29" spans="1:6" x14ac:dyDescent="0.25">
      <c r="E29"/>
      <c r="F29"/>
    </row>
    <row r="30" spans="1:6" x14ac:dyDescent="0.25">
      <c r="E30"/>
      <c r="F30"/>
    </row>
    <row r="31" spans="1:6" x14ac:dyDescent="0.25">
      <c r="E31"/>
      <c r="F31"/>
    </row>
    <row r="32" spans="1:6" x14ac:dyDescent="0.25">
      <c r="E32"/>
      <c r="F32"/>
    </row>
    <row r="33" spans="5:6" x14ac:dyDescent="0.25">
      <c r="E33"/>
      <c r="F33"/>
    </row>
    <row r="34" spans="5:6" x14ac:dyDescent="0.25">
      <c r="E34"/>
      <c r="F34"/>
    </row>
    <row r="35" spans="5:6" x14ac:dyDescent="0.25">
      <c r="E35"/>
      <c r="F35"/>
    </row>
    <row r="36" spans="5:6" x14ac:dyDescent="0.25">
      <c r="E36"/>
      <c r="F36"/>
    </row>
    <row r="37" spans="5:6" x14ac:dyDescent="0.25">
      <c r="E37"/>
      <c r="F37"/>
    </row>
    <row r="38" spans="5:6" x14ac:dyDescent="0.25">
      <c r="E38"/>
      <c r="F38"/>
    </row>
    <row r="39" spans="5:6" x14ac:dyDescent="0.25">
      <c r="E39"/>
      <c r="F39"/>
    </row>
    <row r="40" spans="5:6" x14ac:dyDescent="0.25">
      <c r="E40"/>
      <c r="F40"/>
    </row>
    <row r="41" spans="5:6" x14ac:dyDescent="0.25">
      <c r="E41"/>
      <c r="F41"/>
    </row>
    <row r="42" spans="5:6" x14ac:dyDescent="0.25">
      <c r="E42"/>
      <c r="F42"/>
    </row>
  </sheetData>
  <mergeCells count="5">
    <mergeCell ref="C2:C3"/>
    <mergeCell ref="B2:B3"/>
    <mergeCell ref="D2:D3"/>
    <mergeCell ref="E2:E3"/>
    <mergeCell ref="B1:E1"/>
  </mergeCells>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4"/>
  <sheetViews>
    <sheetView topLeftCell="A41" workbookViewId="0">
      <selection activeCell="C35" sqref="C35"/>
    </sheetView>
  </sheetViews>
  <sheetFormatPr defaultRowHeight="15" x14ac:dyDescent="0.25"/>
  <cols>
    <col min="1" max="1" width="4.5703125" style="151" customWidth="1"/>
    <col min="2" max="2" width="41.85546875" style="151" customWidth="1"/>
    <col min="3" max="3" width="13.42578125" style="151" customWidth="1"/>
    <col min="4" max="19" width="13.7109375" style="151" customWidth="1"/>
    <col min="20" max="20" width="14.85546875" style="151" customWidth="1"/>
    <col min="21" max="21" width="12.7109375" style="151" customWidth="1"/>
    <col min="22" max="16384" width="9.140625" style="151"/>
  </cols>
  <sheetData>
    <row r="1" spans="1:20" ht="18.75" x14ac:dyDescent="0.25">
      <c r="B1" s="375" t="s">
        <v>310</v>
      </c>
      <c r="C1" s="375"/>
      <c r="D1" s="375"/>
      <c r="E1" s="375"/>
      <c r="F1" s="375"/>
    </row>
    <row r="2" spans="1:20" ht="45" x14ac:dyDescent="0.25">
      <c r="A2" s="376"/>
      <c r="B2" s="272" t="s">
        <v>272</v>
      </c>
      <c r="C2" s="273" t="s">
        <v>277</v>
      </c>
      <c r="D2" s="273" t="s">
        <v>278</v>
      </c>
      <c r="E2" s="273" t="s">
        <v>279</v>
      </c>
      <c r="F2" s="274" t="s">
        <v>280</v>
      </c>
      <c r="G2" s="273" t="s">
        <v>281</v>
      </c>
      <c r="H2" s="273" t="s">
        <v>282</v>
      </c>
      <c r="I2" s="273" t="s">
        <v>283</v>
      </c>
      <c r="J2" s="273" t="s">
        <v>284</v>
      </c>
      <c r="K2" s="273" t="s">
        <v>285</v>
      </c>
      <c r="L2" s="273" t="s">
        <v>286</v>
      </c>
      <c r="M2" s="273" t="s">
        <v>287</v>
      </c>
      <c r="N2" s="273" t="s">
        <v>288</v>
      </c>
      <c r="O2" s="273" t="s">
        <v>289</v>
      </c>
      <c r="P2" s="273" t="s">
        <v>290</v>
      </c>
      <c r="Q2" s="273" t="s">
        <v>291</v>
      </c>
      <c r="R2" s="273" t="s">
        <v>292</v>
      </c>
      <c r="S2" s="273" t="s">
        <v>293</v>
      </c>
      <c r="T2" s="275" t="s">
        <v>294</v>
      </c>
    </row>
    <row r="3" spans="1:20" x14ac:dyDescent="0.25">
      <c r="A3" s="377"/>
      <c r="B3" s="295"/>
      <c r="C3" s="296">
        <v>252</v>
      </c>
      <c r="D3" s="296">
        <v>254</v>
      </c>
      <c r="E3" s="296">
        <v>256</v>
      </c>
      <c r="F3" s="297">
        <v>258</v>
      </c>
      <c r="G3" s="296">
        <v>260</v>
      </c>
      <c r="H3" s="296">
        <v>263</v>
      </c>
      <c r="I3" s="296">
        <v>267</v>
      </c>
      <c r="J3" s="296">
        <v>268</v>
      </c>
      <c r="K3" s="296">
        <v>270</v>
      </c>
      <c r="L3" s="296">
        <v>272</v>
      </c>
      <c r="M3" s="296">
        <v>302</v>
      </c>
      <c r="N3" s="296">
        <v>304</v>
      </c>
      <c r="O3" s="296">
        <v>306</v>
      </c>
      <c r="P3" s="296">
        <v>308</v>
      </c>
      <c r="Q3" s="296">
        <v>310</v>
      </c>
      <c r="R3" s="296">
        <v>282</v>
      </c>
      <c r="S3" s="296">
        <v>266</v>
      </c>
      <c r="T3" s="298"/>
    </row>
    <row r="4" spans="1:20" ht="15.75" x14ac:dyDescent="0.25">
      <c r="A4" s="218"/>
      <c r="B4" s="378" t="s">
        <v>295</v>
      </c>
      <c r="C4" s="378"/>
      <c r="D4" s="378"/>
      <c r="E4" s="378"/>
      <c r="F4" s="378"/>
      <c r="G4" s="378"/>
      <c r="H4" s="378"/>
      <c r="I4" s="378"/>
      <c r="J4" s="378"/>
      <c r="K4" s="378"/>
      <c r="L4" s="378"/>
      <c r="M4" s="378"/>
      <c r="N4" s="378"/>
      <c r="O4" s="378"/>
      <c r="P4" s="378"/>
      <c r="Q4" s="378"/>
      <c r="R4" s="378"/>
      <c r="S4" s="378"/>
      <c r="T4" s="378"/>
    </row>
    <row r="5" spans="1:20" x14ac:dyDescent="0.25">
      <c r="A5" s="294" t="s">
        <v>11</v>
      </c>
      <c r="B5" s="267" t="s">
        <v>12</v>
      </c>
      <c r="C5" s="268">
        <f t="shared" ref="C5:S19" si="0">+C29+C53</f>
        <v>5510741.0299931271</v>
      </c>
      <c r="D5" s="268">
        <f t="shared" si="0"/>
        <v>203489651.54149762</v>
      </c>
      <c r="E5" s="268">
        <f t="shared" si="0"/>
        <v>23092637.04297813</v>
      </c>
      <c r="F5" s="268">
        <f t="shared" si="0"/>
        <v>3590154.4742798894</v>
      </c>
      <c r="G5" s="268">
        <f t="shared" si="0"/>
        <v>27816101.987539884</v>
      </c>
      <c r="H5" s="268">
        <f t="shared" si="0"/>
        <v>14620261.303190477</v>
      </c>
      <c r="I5" s="268">
        <f t="shared" si="0"/>
        <v>3608240.327856177</v>
      </c>
      <c r="J5" s="268">
        <f t="shared" si="0"/>
        <v>23679.405154119591</v>
      </c>
      <c r="K5" s="268">
        <f t="shared" si="0"/>
        <v>16913.860824371139</v>
      </c>
      <c r="L5" s="268">
        <f t="shared" si="0"/>
        <v>1174446.6033867309</v>
      </c>
      <c r="M5" s="268">
        <f t="shared" si="0"/>
        <v>13992.37577288885</v>
      </c>
      <c r="N5" s="268">
        <f t="shared" si="0"/>
        <v>6885196.494559763</v>
      </c>
      <c r="O5" s="268">
        <f t="shared" si="0"/>
        <v>3295947.8362272922</v>
      </c>
      <c r="P5" s="268">
        <f t="shared" si="0"/>
        <v>64733.958246002265</v>
      </c>
      <c r="Q5" s="268">
        <f t="shared" si="0"/>
        <v>3727884.6612884505</v>
      </c>
      <c r="R5" s="268">
        <f t="shared" si="0"/>
        <v>2523843.7153225015</v>
      </c>
      <c r="S5" s="268">
        <f t="shared" si="0"/>
        <v>1005831.6368876946</v>
      </c>
      <c r="T5" s="291">
        <f t="shared" ref="T5:T26" si="1">SUM(C5:S5)</f>
        <v>300460258.25500506</v>
      </c>
    </row>
    <row r="6" spans="1:20" x14ac:dyDescent="0.25">
      <c r="A6" s="219" t="s">
        <v>19</v>
      </c>
      <c r="B6" s="220" t="s">
        <v>20</v>
      </c>
      <c r="C6" s="221">
        <f t="shared" si="0"/>
        <v>70166.955423486244</v>
      </c>
      <c r="D6" s="221">
        <f t="shared" si="0"/>
        <v>7359574.2615629379</v>
      </c>
      <c r="E6" s="221">
        <f t="shared" si="0"/>
        <v>255800.85089957295</v>
      </c>
      <c r="F6" s="221">
        <f t="shared" si="0"/>
        <v>7045.503737284067</v>
      </c>
      <c r="G6" s="221">
        <f t="shared" si="0"/>
        <v>425081.76396805531</v>
      </c>
      <c r="H6" s="221">
        <f t="shared" si="0"/>
        <v>9401.6299870901021</v>
      </c>
      <c r="I6" s="221">
        <f t="shared" si="0"/>
        <v>158130.73537977063</v>
      </c>
      <c r="J6" s="221">
        <f t="shared" si="0"/>
        <v>7005.2515270300382</v>
      </c>
      <c r="K6" s="221">
        <f t="shared" si="0"/>
        <v>63672.284582090455</v>
      </c>
      <c r="L6" s="221">
        <f t="shared" si="0"/>
        <v>823.50043682541047</v>
      </c>
      <c r="M6" s="221">
        <f t="shared" si="0"/>
        <v>22.875012134039181</v>
      </c>
      <c r="N6" s="221">
        <f t="shared" si="0"/>
        <v>1484270.8500770105</v>
      </c>
      <c r="O6" s="221">
        <f t="shared" si="0"/>
        <v>3457.7920415826147</v>
      </c>
      <c r="P6" s="221">
        <f t="shared" si="0"/>
        <v>206818.93816547189</v>
      </c>
      <c r="Q6" s="221">
        <f t="shared" si="0"/>
        <v>24802.010967312519</v>
      </c>
      <c r="R6" s="221">
        <f t="shared" si="0"/>
        <v>0</v>
      </c>
      <c r="S6" s="221">
        <f t="shared" si="0"/>
        <v>917827.19044258306</v>
      </c>
      <c r="T6" s="235">
        <f t="shared" si="1"/>
        <v>10993902.394210238</v>
      </c>
    </row>
    <row r="7" spans="1:20" x14ac:dyDescent="0.25">
      <c r="A7" s="269" t="s">
        <v>22</v>
      </c>
      <c r="B7" s="270" t="s">
        <v>23</v>
      </c>
      <c r="C7" s="271">
        <f t="shared" si="0"/>
        <v>155.55175842417736</v>
      </c>
      <c r="D7" s="271">
        <f t="shared" si="0"/>
        <v>11614.531295671912</v>
      </c>
      <c r="E7" s="271">
        <f t="shared" si="0"/>
        <v>0</v>
      </c>
      <c r="F7" s="271">
        <f t="shared" si="0"/>
        <v>1192.5634812520268</v>
      </c>
      <c r="G7" s="271">
        <f t="shared" si="0"/>
        <v>0</v>
      </c>
      <c r="H7" s="271">
        <f t="shared" si="0"/>
        <v>0</v>
      </c>
      <c r="I7" s="271">
        <f t="shared" si="0"/>
        <v>622.20703369670946</v>
      </c>
      <c r="J7" s="271">
        <f t="shared" si="0"/>
        <v>155.55175842417736</v>
      </c>
      <c r="K7" s="271">
        <f t="shared" si="0"/>
        <v>207.40234456556985</v>
      </c>
      <c r="L7" s="271">
        <f t="shared" si="0"/>
        <v>311948.31478215341</v>
      </c>
      <c r="M7" s="271">
        <f t="shared" si="0"/>
        <v>0</v>
      </c>
      <c r="N7" s="271">
        <f t="shared" si="0"/>
        <v>962565.01786634407</v>
      </c>
      <c r="O7" s="271">
        <f t="shared" si="0"/>
        <v>0</v>
      </c>
      <c r="P7" s="271">
        <f t="shared" si="0"/>
        <v>0</v>
      </c>
      <c r="Q7" s="271">
        <f t="shared" si="0"/>
        <v>3940.644546745827</v>
      </c>
      <c r="R7" s="271">
        <f t="shared" si="0"/>
        <v>0</v>
      </c>
      <c r="S7" s="271">
        <f t="shared" si="0"/>
        <v>103.70117228278492</v>
      </c>
      <c r="T7" s="292">
        <f t="shared" si="1"/>
        <v>1292505.4860395605</v>
      </c>
    </row>
    <row r="8" spans="1:20" x14ac:dyDescent="0.25">
      <c r="A8" s="219" t="s">
        <v>24</v>
      </c>
      <c r="B8" s="220" t="s">
        <v>25</v>
      </c>
      <c r="C8" s="221">
        <f t="shared" si="0"/>
        <v>7679.7610001865787</v>
      </c>
      <c r="D8" s="221">
        <f t="shared" si="0"/>
        <v>157111.73962084897</v>
      </c>
      <c r="E8" s="221">
        <f t="shared" si="0"/>
        <v>24805.473906442916</v>
      </c>
      <c r="F8" s="221">
        <f t="shared" si="0"/>
        <v>12228.522679288802</v>
      </c>
      <c r="G8" s="221">
        <f t="shared" si="0"/>
        <v>7252601.183819727</v>
      </c>
      <c r="H8" s="221">
        <f t="shared" si="0"/>
        <v>19557.93607592475</v>
      </c>
      <c r="I8" s="221">
        <f t="shared" si="0"/>
        <v>4218.6241307375876</v>
      </c>
      <c r="J8" s="221">
        <f t="shared" si="0"/>
        <v>35875.636582927516</v>
      </c>
      <c r="K8" s="221">
        <f t="shared" si="0"/>
        <v>3003.4720737460407</v>
      </c>
      <c r="L8" s="221">
        <f t="shared" si="0"/>
        <v>5375.0650778564768</v>
      </c>
      <c r="M8" s="221">
        <f t="shared" si="0"/>
        <v>0</v>
      </c>
      <c r="N8" s="221">
        <f t="shared" si="0"/>
        <v>92844.39381954298</v>
      </c>
      <c r="O8" s="221">
        <f t="shared" si="0"/>
        <v>439842.43559767696</v>
      </c>
      <c r="P8" s="221">
        <f t="shared" si="0"/>
        <v>583.27298735594263</v>
      </c>
      <c r="Q8" s="221">
        <f t="shared" si="0"/>
        <v>87392.326632313154</v>
      </c>
      <c r="R8" s="221">
        <f t="shared" si="0"/>
        <v>4062.7008563056056</v>
      </c>
      <c r="S8" s="221">
        <f t="shared" si="0"/>
        <v>84865.065228353938</v>
      </c>
      <c r="T8" s="235">
        <f t="shared" si="1"/>
        <v>8232047.610089235</v>
      </c>
    </row>
    <row r="9" spans="1:20" x14ac:dyDescent="0.25">
      <c r="A9" s="269" t="s">
        <v>28</v>
      </c>
      <c r="B9" s="270" t="s">
        <v>29</v>
      </c>
      <c r="C9" s="271">
        <f t="shared" si="0"/>
        <v>557.81483038629642</v>
      </c>
      <c r="D9" s="271">
        <f t="shared" si="0"/>
        <v>71845.330886366166</v>
      </c>
      <c r="E9" s="271">
        <f t="shared" si="0"/>
        <v>371.87655359086432</v>
      </c>
      <c r="F9" s="271">
        <f t="shared" si="0"/>
        <v>1580.4753527611733</v>
      </c>
      <c r="G9" s="271">
        <f t="shared" si="0"/>
        <v>6698.3502173436409</v>
      </c>
      <c r="H9" s="271">
        <f t="shared" si="0"/>
        <v>3809523.9901220007</v>
      </c>
      <c r="I9" s="271">
        <f t="shared" si="0"/>
        <v>46.48456919885804</v>
      </c>
      <c r="J9" s="271">
        <f t="shared" si="0"/>
        <v>3676.8532194178688</v>
      </c>
      <c r="K9" s="271">
        <f t="shared" si="0"/>
        <v>14289.051754881755</v>
      </c>
      <c r="L9" s="271">
        <f t="shared" si="0"/>
        <v>0</v>
      </c>
      <c r="M9" s="271">
        <f t="shared" si="0"/>
        <v>0</v>
      </c>
      <c r="N9" s="271">
        <f t="shared" si="0"/>
        <v>1766.4136295566054</v>
      </c>
      <c r="O9" s="271">
        <f t="shared" si="0"/>
        <v>0</v>
      </c>
      <c r="P9" s="271">
        <f t="shared" si="0"/>
        <v>0</v>
      </c>
      <c r="Q9" s="271">
        <f t="shared" si="0"/>
        <v>976.17595317601877</v>
      </c>
      <c r="R9" s="271">
        <f t="shared" si="0"/>
        <v>0</v>
      </c>
      <c r="S9" s="271">
        <f t="shared" si="0"/>
        <v>10105.44052698453</v>
      </c>
      <c r="T9" s="292">
        <f t="shared" si="1"/>
        <v>3921438.257615664</v>
      </c>
    </row>
    <row r="10" spans="1:20" x14ac:dyDescent="0.25">
      <c r="A10" s="219" t="s">
        <v>32</v>
      </c>
      <c r="B10" s="220" t="s">
        <v>33</v>
      </c>
      <c r="C10" s="221">
        <f t="shared" si="0"/>
        <v>285.20957856181099</v>
      </c>
      <c r="D10" s="221">
        <f t="shared" si="0"/>
        <v>48343.735403777449</v>
      </c>
      <c r="E10" s="221">
        <f t="shared" si="0"/>
        <v>190.13971904120734</v>
      </c>
      <c r="F10" s="221">
        <f t="shared" si="0"/>
        <v>4908598.7400004975</v>
      </c>
      <c r="G10" s="221">
        <f t="shared" si="0"/>
        <v>237.67464880150916</v>
      </c>
      <c r="H10" s="221">
        <f t="shared" si="0"/>
        <v>8841.4969354161403</v>
      </c>
      <c r="I10" s="221">
        <f t="shared" si="0"/>
        <v>617.95408688392388</v>
      </c>
      <c r="J10" s="221">
        <f t="shared" si="0"/>
        <v>0</v>
      </c>
      <c r="K10" s="221">
        <f t="shared" si="0"/>
        <v>7177.7743938055764</v>
      </c>
      <c r="L10" s="221">
        <f t="shared" si="0"/>
        <v>3327.4450832211287</v>
      </c>
      <c r="M10" s="221">
        <f t="shared" si="0"/>
        <v>0</v>
      </c>
      <c r="N10" s="221">
        <f t="shared" si="0"/>
        <v>1426.0478928090549</v>
      </c>
      <c r="O10" s="221">
        <f t="shared" si="0"/>
        <v>285.20957856181099</v>
      </c>
      <c r="P10" s="221">
        <f t="shared" si="0"/>
        <v>0</v>
      </c>
      <c r="Q10" s="221">
        <f t="shared" si="0"/>
        <v>1045.7684547266404</v>
      </c>
      <c r="R10" s="221">
        <f t="shared" si="0"/>
        <v>0</v>
      </c>
      <c r="S10" s="221">
        <f t="shared" si="0"/>
        <v>1521.1177523296587</v>
      </c>
      <c r="T10" s="235">
        <f t="shared" si="1"/>
        <v>4981898.3135284334</v>
      </c>
    </row>
    <row r="11" spans="1:20" x14ac:dyDescent="0.25">
      <c r="A11" s="269" t="s">
        <v>38</v>
      </c>
      <c r="B11" s="270" t="s">
        <v>220</v>
      </c>
      <c r="C11" s="271">
        <f t="shared" si="0"/>
        <v>0</v>
      </c>
      <c r="D11" s="271">
        <f t="shared" si="0"/>
        <v>0</v>
      </c>
      <c r="E11" s="271">
        <f t="shared" si="0"/>
        <v>0</v>
      </c>
      <c r="F11" s="271">
        <f t="shared" si="0"/>
        <v>0</v>
      </c>
      <c r="G11" s="271">
        <f t="shared" si="0"/>
        <v>0</v>
      </c>
      <c r="H11" s="271">
        <f t="shared" si="0"/>
        <v>0</v>
      </c>
      <c r="I11" s="271">
        <f t="shared" si="0"/>
        <v>0</v>
      </c>
      <c r="J11" s="271">
        <f t="shared" si="0"/>
        <v>0</v>
      </c>
      <c r="K11" s="271">
        <f t="shared" si="0"/>
        <v>0</v>
      </c>
      <c r="L11" s="271">
        <f t="shared" si="0"/>
        <v>0</v>
      </c>
      <c r="M11" s="271">
        <f t="shared" si="0"/>
        <v>0</v>
      </c>
      <c r="N11" s="271">
        <f t="shared" si="0"/>
        <v>0</v>
      </c>
      <c r="O11" s="271">
        <f t="shared" si="0"/>
        <v>0</v>
      </c>
      <c r="P11" s="271">
        <f t="shared" si="0"/>
        <v>0</v>
      </c>
      <c r="Q11" s="271">
        <f t="shared" si="0"/>
        <v>0</v>
      </c>
      <c r="R11" s="271">
        <f t="shared" si="0"/>
        <v>0</v>
      </c>
      <c r="S11" s="271">
        <f t="shared" si="0"/>
        <v>0</v>
      </c>
      <c r="T11" s="292">
        <f t="shared" si="1"/>
        <v>0</v>
      </c>
    </row>
    <row r="12" spans="1:20" x14ac:dyDescent="0.25">
      <c r="A12" s="219" t="s">
        <v>39</v>
      </c>
      <c r="B12" s="220" t="s">
        <v>40</v>
      </c>
      <c r="C12" s="221">
        <f t="shared" si="0"/>
        <v>0</v>
      </c>
      <c r="D12" s="221">
        <f t="shared" si="0"/>
        <v>3119.1357128805921</v>
      </c>
      <c r="E12" s="221">
        <f t="shared" si="0"/>
        <v>0</v>
      </c>
      <c r="F12" s="221">
        <f t="shared" si="0"/>
        <v>179.95013728157264</v>
      </c>
      <c r="G12" s="221">
        <f t="shared" si="0"/>
        <v>0</v>
      </c>
      <c r="H12" s="221">
        <f t="shared" si="0"/>
        <v>0</v>
      </c>
      <c r="I12" s="221">
        <f t="shared" si="0"/>
        <v>0</v>
      </c>
      <c r="J12" s="221">
        <f t="shared" si="0"/>
        <v>59.983379093857543</v>
      </c>
      <c r="K12" s="221">
        <f t="shared" si="0"/>
        <v>7969.9334789741715</v>
      </c>
      <c r="L12" s="221">
        <f t="shared" si="0"/>
        <v>2807697.0168297519</v>
      </c>
      <c r="M12" s="221">
        <f t="shared" si="0"/>
        <v>479.86703275086035</v>
      </c>
      <c r="N12" s="221">
        <f t="shared" si="0"/>
        <v>9529.5013354144667</v>
      </c>
      <c r="O12" s="221">
        <f t="shared" si="0"/>
        <v>0</v>
      </c>
      <c r="P12" s="221">
        <f t="shared" si="0"/>
        <v>0</v>
      </c>
      <c r="Q12" s="221">
        <f t="shared" si="0"/>
        <v>18563.423757060307</v>
      </c>
      <c r="R12" s="221">
        <f t="shared" si="0"/>
        <v>0</v>
      </c>
      <c r="S12" s="221">
        <f t="shared" si="0"/>
        <v>3111.2797723717099</v>
      </c>
      <c r="T12" s="235">
        <f t="shared" si="1"/>
        <v>2850710.0914355796</v>
      </c>
    </row>
    <row r="13" spans="1:20" x14ac:dyDescent="0.25">
      <c r="A13" s="269" t="s">
        <v>44</v>
      </c>
      <c r="B13" s="270" t="s">
        <v>45</v>
      </c>
      <c r="C13" s="271">
        <f t="shared" si="0"/>
        <v>210.55712954109381</v>
      </c>
      <c r="D13" s="271">
        <f t="shared" si="0"/>
        <v>32531.076514098997</v>
      </c>
      <c r="E13" s="271">
        <f t="shared" si="0"/>
        <v>105.27856477054691</v>
      </c>
      <c r="F13" s="271">
        <f t="shared" si="0"/>
        <v>157.9178471558204</v>
      </c>
      <c r="G13" s="271">
        <f t="shared" si="0"/>
        <v>2474.046272107852</v>
      </c>
      <c r="H13" s="271">
        <f t="shared" si="0"/>
        <v>1684.4570363287505</v>
      </c>
      <c r="I13" s="271">
        <f t="shared" si="0"/>
        <v>52.639282385273454</v>
      </c>
      <c r="J13" s="271">
        <f t="shared" si="0"/>
        <v>157.9178471558204</v>
      </c>
      <c r="K13" s="271">
        <f t="shared" si="0"/>
        <v>1895.0141658698444</v>
      </c>
      <c r="L13" s="271">
        <f t="shared" si="0"/>
        <v>579.03210623800794</v>
      </c>
      <c r="M13" s="271">
        <f t="shared" si="0"/>
        <v>52.639282385273454</v>
      </c>
      <c r="N13" s="271">
        <f t="shared" si="0"/>
        <v>44836.185404614916</v>
      </c>
      <c r="O13" s="271">
        <f t="shared" si="0"/>
        <v>157.9178471558204</v>
      </c>
      <c r="P13" s="271">
        <f t="shared" si="0"/>
        <v>4948.092544215704</v>
      </c>
      <c r="Q13" s="271">
        <f t="shared" si="0"/>
        <v>2545606.3938020812</v>
      </c>
      <c r="R13" s="271">
        <f t="shared" si="0"/>
        <v>0</v>
      </c>
      <c r="S13" s="271">
        <f t="shared" si="0"/>
        <v>7437.6047125123032</v>
      </c>
      <c r="T13" s="292">
        <f t="shared" si="1"/>
        <v>2642886.7703586174</v>
      </c>
    </row>
    <row r="14" spans="1:20" x14ac:dyDescent="0.25">
      <c r="A14" s="219" t="s">
        <v>48</v>
      </c>
      <c r="B14" s="220" t="s">
        <v>49</v>
      </c>
      <c r="C14" s="221">
        <f t="shared" si="0"/>
        <v>6034.0824812483716</v>
      </c>
      <c r="D14" s="221">
        <f t="shared" si="0"/>
        <v>27368.964166932652</v>
      </c>
      <c r="E14" s="221">
        <f t="shared" si="0"/>
        <v>316.03496489056801</v>
      </c>
      <c r="F14" s="221">
        <f t="shared" si="0"/>
        <v>0</v>
      </c>
      <c r="G14" s="221">
        <f t="shared" si="0"/>
        <v>8595.1424227950756</v>
      </c>
      <c r="H14" s="221">
        <f t="shared" si="0"/>
        <v>158.017482445284</v>
      </c>
      <c r="I14" s="221">
        <f t="shared" si="0"/>
        <v>0</v>
      </c>
      <c r="J14" s="221">
        <f t="shared" si="0"/>
        <v>5560.0300339125206</v>
      </c>
      <c r="K14" s="221">
        <f t="shared" si="0"/>
        <v>3868.0662458148772</v>
      </c>
      <c r="L14" s="221">
        <f t="shared" si="0"/>
        <v>33633.348723659787</v>
      </c>
      <c r="M14" s="221">
        <f t="shared" si="0"/>
        <v>158.017482445284</v>
      </c>
      <c r="N14" s="221">
        <f t="shared" si="0"/>
        <v>271506.81506342004</v>
      </c>
      <c r="O14" s="221">
        <f t="shared" si="0"/>
        <v>2366.9001625846795</v>
      </c>
      <c r="P14" s="221">
        <f t="shared" si="0"/>
        <v>869.09615344906194</v>
      </c>
      <c r="Q14" s="221">
        <f t="shared" si="0"/>
        <v>914418.59328105464</v>
      </c>
      <c r="R14" s="221">
        <f t="shared" si="0"/>
        <v>0</v>
      </c>
      <c r="S14" s="221">
        <f t="shared" si="0"/>
        <v>22075.378505015637</v>
      </c>
      <c r="T14" s="235">
        <f t="shared" si="1"/>
        <v>1296928.4871696685</v>
      </c>
    </row>
    <row r="15" spans="1:20" x14ac:dyDescent="0.25">
      <c r="A15" s="269" t="s">
        <v>41</v>
      </c>
      <c r="B15" s="270" t="s">
        <v>53</v>
      </c>
      <c r="C15" s="271">
        <f t="shared" si="0"/>
        <v>4325207.5241131503</v>
      </c>
      <c r="D15" s="271">
        <f t="shared" si="0"/>
        <v>19586.17578455056</v>
      </c>
      <c r="E15" s="271">
        <f t="shared" si="0"/>
        <v>11105.822439858037</v>
      </c>
      <c r="F15" s="271">
        <f t="shared" si="0"/>
        <v>211.02653480633899</v>
      </c>
      <c r="G15" s="271">
        <f t="shared" si="0"/>
        <v>17639.403292245395</v>
      </c>
      <c r="H15" s="271">
        <f t="shared" si="0"/>
        <v>23657.780397530631</v>
      </c>
      <c r="I15" s="271">
        <f t="shared" si="0"/>
        <v>0</v>
      </c>
      <c r="J15" s="271">
        <f t="shared" si="0"/>
        <v>0</v>
      </c>
      <c r="K15" s="271">
        <f t="shared" si="0"/>
        <v>30714.806723629263</v>
      </c>
      <c r="L15" s="271">
        <f t="shared" si="0"/>
        <v>0</v>
      </c>
      <c r="M15" s="271">
        <f t="shared" si="0"/>
        <v>0</v>
      </c>
      <c r="N15" s="271">
        <f t="shared" si="0"/>
        <v>1266.1592088380339</v>
      </c>
      <c r="O15" s="271">
        <f t="shared" si="0"/>
        <v>0</v>
      </c>
      <c r="P15" s="271">
        <f t="shared" si="0"/>
        <v>0</v>
      </c>
      <c r="Q15" s="271">
        <f t="shared" si="0"/>
        <v>1195.8170305692543</v>
      </c>
      <c r="R15" s="271">
        <f t="shared" si="0"/>
        <v>0</v>
      </c>
      <c r="S15" s="271">
        <f t="shared" si="0"/>
        <v>65335.808523873602</v>
      </c>
      <c r="T15" s="292">
        <f t="shared" si="1"/>
        <v>4495920.3240490509</v>
      </c>
    </row>
    <row r="16" spans="1:20" x14ac:dyDescent="0.25">
      <c r="A16" s="219" t="s">
        <v>34</v>
      </c>
      <c r="B16" s="220" t="s">
        <v>58</v>
      </c>
      <c r="C16" s="221">
        <f t="shared" si="0"/>
        <v>0</v>
      </c>
      <c r="D16" s="221">
        <f t="shared" si="0"/>
        <v>3657.9266765972284</v>
      </c>
      <c r="E16" s="221">
        <f t="shared" si="0"/>
        <v>0</v>
      </c>
      <c r="F16" s="221">
        <f t="shared" si="0"/>
        <v>0</v>
      </c>
      <c r="G16" s="221">
        <f t="shared" si="0"/>
        <v>538506.12452500279</v>
      </c>
      <c r="H16" s="221">
        <f t="shared" si="0"/>
        <v>790.90306521021148</v>
      </c>
      <c r="I16" s="221">
        <f t="shared" si="0"/>
        <v>0</v>
      </c>
      <c r="J16" s="221">
        <f t="shared" si="0"/>
        <v>0</v>
      </c>
      <c r="K16" s="221">
        <f t="shared" si="0"/>
        <v>0</v>
      </c>
      <c r="L16" s="221">
        <f t="shared" si="0"/>
        <v>0</v>
      </c>
      <c r="M16" s="221">
        <f t="shared" si="0"/>
        <v>0</v>
      </c>
      <c r="N16" s="221">
        <f t="shared" si="0"/>
        <v>8699.9337173123276</v>
      </c>
      <c r="O16" s="221">
        <f t="shared" si="0"/>
        <v>0</v>
      </c>
      <c r="P16" s="221">
        <f t="shared" si="0"/>
        <v>0</v>
      </c>
      <c r="Q16" s="221">
        <f t="shared" si="0"/>
        <v>889.76594836148809</v>
      </c>
      <c r="R16" s="221">
        <f t="shared" si="0"/>
        <v>0</v>
      </c>
      <c r="S16" s="221">
        <f t="shared" si="0"/>
        <v>98.862883151276435</v>
      </c>
      <c r="T16" s="235">
        <f t="shared" si="1"/>
        <v>552643.51681563526</v>
      </c>
    </row>
    <row r="17" spans="1:21" x14ac:dyDescent="0.25">
      <c r="A17" s="222" t="s">
        <v>65</v>
      </c>
      <c r="B17" s="270" t="s">
        <v>66</v>
      </c>
      <c r="C17" s="271">
        <f t="shared" si="0"/>
        <v>72824.875625339395</v>
      </c>
      <c r="D17" s="271">
        <f t="shared" si="0"/>
        <v>295343.58042787726</v>
      </c>
      <c r="E17" s="271">
        <f t="shared" si="0"/>
        <v>22391.108891635424</v>
      </c>
      <c r="F17" s="271">
        <f t="shared" si="0"/>
        <v>6654.7001950664717</v>
      </c>
      <c r="G17" s="271">
        <f t="shared" si="0"/>
        <v>2192.136534845426</v>
      </c>
      <c r="H17" s="271">
        <f t="shared" si="0"/>
        <v>161091.01943916059</v>
      </c>
      <c r="I17" s="271">
        <f t="shared" si="0"/>
        <v>27160.631739581604</v>
      </c>
      <c r="J17" s="271">
        <f t="shared" si="0"/>
        <v>2661.8800780265888</v>
      </c>
      <c r="K17" s="271">
        <f t="shared" si="0"/>
        <v>4212118.9825516492</v>
      </c>
      <c r="L17" s="271">
        <f t="shared" si="0"/>
        <v>32640.973076695169</v>
      </c>
      <c r="M17" s="271">
        <f t="shared" si="0"/>
        <v>0</v>
      </c>
      <c r="N17" s="271">
        <f t="shared" si="0"/>
        <v>14893.234054770459</v>
      </c>
      <c r="O17" s="271">
        <f t="shared" si="0"/>
        <v>0</v>
      </c>
      <c r="P17" s="271">
        <f t="shared" si="0"/>
        <v>0</v>
      </c>
      <c r="Q17" s="271">
        <f t="shared" si="0"/>
        <v>88431.73592189842</v>
      </c>
      <c r="R17" s="271">
        <f t="shared" si="0"/>
        <v>0</v>
      </c>
      <c r="S17" s="271">
        <f t="shared" si="0"/>
        <v>3297.2157292849583</v>
      </c>
      <c r="T17" s="292">
        <f t="shared" si="1"/>
        <v>4941702.0742658321</v>
      </c>
    </row>
    <row r="18" spans="1:21" x14ac:dyDescent="0.25">
      <c r="A18" s="219" t="s">
        <v>68</v>
      </c>
      <c r="B18" s="220" t="s">
        <v>69</v>
      </c>
      <c r="C18" s="221">
        <f t="shared" si="0"/>
        <v>796.05153322178762</v>
      </c>
      <c r="D18" s="221">
        <f t="shared" si="0"/>
        <v>27493.47009215003</v>
      </c>
      <c r="E18" s="221">
        <f t="shared" si="0"/>
        <v>4619279.8283316819</v>
      </c>
      <c r="F18" s="221">
        <f t="shared" si="0"/>
        <v>0</v>
      </c>
      <c r="G18" s="221">
        <f t="shared" si="0"/>
        <v>2476.6047700233394</v>
      </c>
      <c r="H18" s="221">
        <f t="shared" si="0"/>
        <v>16485.057104877123</v>
      </c>
      <c r="I18" s="221">
        <f t="shared" si="0"/>
        <v>707.60136286381123</v>
      </c>
      <c r="J18" s="221">
        <f t="shared" si="0"/>
        <v>5347.6020843624146</v>
      </c>
      <c r="K18" s="221">
        <f t="shared" si="0"/>
        <v>2741.9552810972687</v>
      </c>
      <c r="L18" s="221">
        <f t="shared" si="0"/>
        <v>0</v>
      </c>
      <c r="M18" s="221">
        <f t="shared" si="0"/>
        <v>0</v>
      </c>
      <c r="N18" s="221">
        <f t="shared" si="0"/>
        <v>442.25085178988201</v>
      </c>
      <c r="O18" s="221">
        <f t="shared" si="0"/>
        <v>0</v>
      </c>
      <c r="P18" s="221">
        <f t="shared" si="0"/>
        <v>0</v>
      </c>
      <c r="Q18" s="221">
        <f t="shared" si="0"/>
        <v>707.60136286381123</v>
      </c>
      <c r="R18" s="221">
        <f t="shared" si="0"/>
        <v>0</v>
      </c>
      <c r="S18" s="221">
        <f t="shared" si="0"/>
        <v>42780.816674899317</v>
      </c>
      <c r="T18" s="235">
        <f t="shared" si="1"/>
        <v>4719258.8394498304</v>
      </c>
    </row>
    <row r="19" spans="1:21" x14ac:dyDescent="0.25">
      <c r="A19" s="269" t="s">
        <v>55</v>
      </c>
      <c r="B19" s="270" t="s">
        <v>73</v>
      </c>
      <c r="C19" s="271">
        <f t="shared" si="0"/>
        <v>3905.9869766124625</v>
      </c>
      <c r="D19" s="271">
        <f t="shared" si="0"/>
        <v>39623.050965005765</v>
      </c>
      <c r="E19" s="271">
        <f t="shared" si="0"/>
        <v>67869.420380044758</v>
      </c>
      <c r="F19" s="271">
        <f t="shared" si="0"/>
        <v>0</v>
      </c>
      <c r="G19" s="271">
        <f t="shared" si="0"/>
        <v>21847.732152938057</v>
      </c>
      <c r="H19" s="271">
        <f t="shared" si="0"/>
        <v>13162.663489893246</v>
      </c>
      <c r="I19" s="271">
        <f t="shared" si="0"/>
        <v>24936.099874483261</v>
      </c>
      <c r="J19" s="271">
        <f t="shared" si="0"/>
        <v>10756416.34221882</v>
      </c>
      <c r="K19" s="271">
        <f t="shared" si="0"/>
        <v>33867.179942359362</v>
      </c>
      <c r="L19" s="271">
        <f t="shared" si="0"/>
        <v>285.8039251179851</v>
      </c>
      <c r="M19" s="271">
        <f t="shared" si="0"/>
        <v>0</v>
      </c>
      <c r="N19" s="271">
        <f t="shared" si="0"/>
        <v>1143.2157004719404</v>
      </c>
      <c r="O19" s="271">
        <f t="shared" si="0"/>
        <v>0</v>
      </c>
      <c r="P19" s="271">
        <f t="shared" si="0"/>
        <v>0</v>
      </c>
      <c r="Q19" s="271">
        <f t="shared" si="0"/>
        <v>6573.4902777136558</v>
      </c>
      <c r="R19" s="271">
        <f t="shared" si="0"/>
        <v>0</v>
      </c>
      <c r="S19" s="271">
        <f t="shared" si="0"/>
        <v>0</v>
      </c>
      <c r="T19" s="292">
        <f t="shared" si="1"/>
        <v>10969630.985903461</v>
      </c>
    </row>
    <row r="20" spans="1:21" x14ac:dyDescent="0.25">
      <c r="A20" s="219" t="s">
        <v>74</v>
      </c>
      <c r="B20" s="220" t="s">
        <v>75</v>
      </c>
      <c r="C20" s="221">
        <f t="shared" ref="C20:S25" si="2">+C44+C68</f>
        <v>0</v>
      </c>
      <c r="D20" s="221">
        <f t="shared" si="2"/>
        <v>9673.7592918744303</v>
      </c>
      <c r="E20" s="221">
        <f t="shared" si="2"/>
        <v>0</v>
      </c>
      <c r="F20" s="221">
        <f t="shared" si="2"/>
        <v>0</v>
      </c>
      <c r="G20" s="221">
        <f t="shared" si="2"/>
        <v>0</v>
      </c>
      <c r="H20" s="221">
        <f t="shared" si="2"/>
        <v>0</v>
      </c>
      <c r="I20" s="221">
        <f t="shared" si="2"/>
        <v>326.08177388340778</v>
      </c>
      <c r="J20" s="221">
        <f t="shared" si="2"/>
        <v>1299761.9506992635</v>
      </c>
      <c r="K20" s="221">
        <f t="shared" si="2"/>
        <v>3043.4298895784727</v>
      </c>
      <c r="L20" s="221">
        <f t="shared" si="2"/>
        <v>0</v>
      </c>
      <c r="M20" s="221">
        <f t="shared" si="2"/>
        <v>0</v>
      </c>
      <c r="N20" s="221">
        <f t="shared" si="2"/>
        <v>0</v>
      </c>
      <c r="O20" s="221">
        <f t="shared" si="2"/>
        <v>0</v>
      </c>
      <c r="P20" s="221">
        <f t="shared" si="2"/>
        <v>0</v>
      </c>
      <c r="Q20" s="221">
        <f t="shared" si="2"/>
        <v>217.3878492556052</v>
      </c>
      <c r="R20" s="221">
        <f t="shared" si="2"/>
        <v>0</v>
      </c>
      <c r="S20" s="221">
        <f t="shared" si="2"/>
        <v>0</v>
      </c>
      <c r="T20" s="235">
        <f t="shared" si="1"/>
        <v>1313022.6095038555</v>
      </c>
    </row>
    <row r="21" spans="1:21" x14ac:dyDescent="0.25">
      <c r="A21" s="269" t="s">
        <v>79</v>
      </c>
      <c r="B21" s="270" t="s">
        <v>80</v>
      </c>
      <c r="C21" s="271">
        <f t="shared" si="2"/>
        <v>0</v>
      </c>
      <c r="D21" s="271">
        <f t="shared" si="2"/>
        <v>1395.806947905786</v>
      </c>
      <c r="E21" s="271">
        <f t="shared" si="2"/>
        <v>0</v>
      </c>
      <c r="F21" s="271">
        <f t="shared" si="2"/>
        <v>0</v>
      </c>
      <c r="G21" s="271">
        <f t="shared" si="2"/>
        <v>0</v>
      </c>
      <c r="H21" s="271">
        <f t="shared" si="2"/>
        <v>99.700496278984716</v>
      </c>
      <c r="I21" s="271">
        <f t="shared" si="2"/>
        <v>0</v>
      </c>
      <c r="J21" s="271">
        <f t="shared" si="2"/>
        <v>0</v>
      </c>
      <c r="K21" s="271">
        <f t="shared" si="2"/>
        <v>1994.0099255796945</v>
      </c>
      <c r="L21" s="271">
        <f t="shared" si="2"/>
        <v>1196.4059553478166</v>
      </c>
      <c r="M21" s="271">
        <f t="shared" si="2"/>
        <v>199.40099255796943</v>
      </c>
      <c r="N21" s="271">
        <f t="shared" si="2"/>
        <v>2991.0148883695415</v>
      </c>
      <c r="O21" s="271">
        <f t="shared" si="2"/>
        <v>1145747.2268203164</v>
      </c>
      <c r="P21" s="271">
        <f t="shared" si="2"/>
        <v>5882.3292804600978</v>
      </c>
      <c r="Q21" s="271">
        <f t="shared" si="2"/>
        <v>20947.980636362678</v>
      </c>
      <c r="R21" s="271">
        <f t="shared" si="2"/>
        <v>0</v>
      </c>
      <c r="S21" s="271">
        <f t="shared" si="2"/>
        <v>0</v>
      </c>
      <c r="T21" s="292">
        <f t="shared" si="1"/>
        <v>1180453.875943179</v>
      </c>
    </row>
    <row r="22" spans="1:21" x14ac:dyDescent="0.25">
      <c r="A22" s="219" t="s">
        <v>84</v>
      </c>
      <c r="B22" s="220" t="s">
        <v>85</v>
      </c>
      <c r="C22" s="221">
        <f t="shared" si="2"/>
        <v>0</v>
      </c>
      <c r="D22" s="221">
        <f t="shared" si="2"/>
        <v>2643.778392551159</v>
      </c>
      <c r="E22" s="221">
        <f t="shared" si="2"/>
        <v>0</v>
      </c>
      <c r="F22" s="221">
        <f t="shared" si="2"/>
        <v>0</v>
      </c>
      <c r="G22" s="221">
        <f t="shared" si="2"/>
        <v>0</v>
      </c>
      <c r="H22" s="221">
        <f t="shared" si="2"/>
        <v>440.62973209185986</v>
      </c>
      <c r="I22" s="221">
        <f t="shared" si="2"/>
        <v>0</v>
      </c>
      <c r="J22" s="221">
        <f t="shared" si="2"/>
        <v>73.438288681976644</v>
      </c>
      <c r="K22" s="221">
        <f t="shared" si="2"/>
        <v>0</v>
      </c>
      <c r="L22" s="221">
        <f t="shared" si="2"/>
        <v>0</v>
      </c>
      <c r="M22" s="221">
        <f t="shared" si="2"/>
        <v>73.438288681976644</v>
      </c>
      <c r="N22" s="221">
        <f t="shared" si="2"/>
        <v>156790.74633602012</v>
      </c>
      <c r="O22" s="221">
        <f t="shared" si="2"/>
        <v>6389.1311153319675</v>
      </c>
      <c r="P22" s="221">
        <f t="shared" si="2"/>
        <v>6778280.6070577614</v>
      </c>
      <c r="Q22" s="221">
        <f t="shared" si="2"/>
        <v>11382.93474570638</v>
      </c>
      <c r="R22" s="221">
        <f t="shared" si="2"/>
        <v>0</v>
      </c>
      <c r="S22" s="221">
        <f t="shared" si="2"/>
        <v>0</v>
      </c>
      <c r="T22" s="235">
        <f t="shared" si="1"/>
        <v>6956074.7039568275</v>
      </c>
    </row>
    <row r="23" spans="1:21" x14ac:dyDescent="0.25">
      <c r="A23" s="219" t="s">
        <v>87</v>
      </c>
      <c r="B23" s="270" t="s">
        <v>88</v>
      </c>
      <c r="C23" s="271">
        <f t="shared" si="2"/>
        <v>0</v>
      </c>
      <c r="D23" s="271">
        <f t="shared" si="2"/>
        <v>1216.3624908483496</v>
      </c>
      <c r="E23" s="271">
        <f t="shared" si="2"/>
        <v>0</v>
      </c>
      <c r="F23" s="271">
        <f t="shared" si="2"/>
        <v>0</v>
      </c>
      <c r="G23" s="271">
        <f t="shared" si="2"/>
        <v>27998.785773868985</v>
      </c>
      <c r="H23" s="271">
        <f t="shared" si="2"/>
        <v>0</v>
      </c>
      <c r="I23" s="271">
        <f t="shared" si="2"/>
        <v>0</v>
      </c>
      <c r="J23" s="271">
        <f t="shared" si="2"/>
        <v>0</v>
      </c>
      <c r="K23" s="271">
        <f t="shared" si="2"/>
        <v>0</v>
      </c>
      <c r="L23" s="271">
        <f t="shared" si="2"/>
        <v>0</v>
      </c>
      <c r="M23" s="271">
        <f t="shared" si="2"/>
        <v>202.72708180805827</v>
      </c>
      <c r="N23" s="271">
        <f t="shared" si="2"/>
        <v>13442397.984818414</v>
      </c>
      <c r="O23" s="271">
        <f t="shared" si="2"/>
        <v>0</v>
      </c>
      <c r="P23" s="271">
        <f t="shared" si="2"/>
        <v>0</v>
      </c>
      <c r="Q23" s="271">
        <f t="shared" si="2"/>
        <v>140057.76314922146</v>
      </c>
      <c r="R23" s="271">
        <f t="shared" si="2"/>
        <v>0</v>
      </c>
      <c r="S23" s="271">
        <f t="shared" si="2"/>
        <v>84199.084403415007</v>
      </c>
      <c r="T23" s="292">
        <f t="shared" si="1"/>
        <v>13696072.707717575</v>
      </c>
    </row>
    <row r="24" spans="1:21" x14ac:dyDescent="0.25">
      <c r="A24" s="219" t="s">
        <v>90</v>
      </c>
      <c r="B24" s="220" t="s">
        <v>91</v>
      </c>
      <c r="C24" s="221">
        <f t="shared" si="2"/>
        <v>0</v>
      </c>
      <c r="D24" s="221">
        <f t="shared" si="2"/>
        <v>0</v>
      </c>
      <c r="E24" s="221">
        <f t="shared" si="2"/>
        <v>0</v>
      </c>
      <c r="F24" s="221">
        <f t="shared" si="2"/>
        <v>0</v>
      </c>
      <c r="G24" s="221">
        <f t="shared" si="2"/>
        <v>0</v>
      </c>
      <c r="H24" s="221">
        <f t="shared" si="2"/>
        <v>0</v>
      </c>
      <c r="I24" s="221">
        <f t="shared" si="2"/>
        <v>0</v>
      </c>
      <c r="J24" s="221">
        <f t="shared" si="2"/>
        <v>0</v>
      </c>
      <c r="K24" s="221">
        <f t="shared" si="2"/>
        <v>0</v>
      </c>
      <c r="L24" s="221">
        <f t="shared" si="2"/>
        <v>0</v>
      </c>
      <c r="M24" s="221">
        <f t="shared" si="2"/>
        <v>5611869.6624092553</v>
      </c>
      <c r="N24" s="221">
        <f t="shared" si="2"/>
        <v>152202.75453645326</v>
      </c>
      <c r="O24" s="221">
        <f t="shared" si="2"/>
        <v>0</v>
      </c>
      <c r="P24" s="221">
        <f t="shared" si="2"/>
        <v>0</v>
      </c>
      <c r="Q24" s="221">
        <f t="shared" si="2"/>
        <v>0</v>
      </c>
      <c r="R24" s="221">
        <f t="shared" si="2"/>
        <v>0</v>
      </c>
      <c r="S24" s="221">
        <f t="shared" si="2"/>
        <v>0</v>
      </c>
      <c r="T24" s="235">
        <f t="shared" si="1"/>
        <v>5764072.4169457089</v>
      </c>
    </row>
    <row r="25" spans="1:21" x14ac:dyDescent="0.25">
      <c r="A25" s="276" t="s">
        <v>98</v>
      </c>
      <c r="B25" s="277" t="s">
        <v>222</v>
      </c>
      <c r="C25" s="278">
        <f t="shared" si="2"/>
        <v>0</v>
      </c>
      <c r="D25" s="278">
        <f t="shared" si="2"/>
        <v>1739.7888695046047</v>
      </c>
      <c r="E25" s="278">
        <f t="shared" si="2"/>
        <v>0</v>
      </c>
      <c r="F25" s="278">
        <f t="shared" si="2"/>
        <v>0</v>
      </c>
      <c r="G25" s="278">
        <f t="shared" si="2"/>
        <v>0</v>
      </c>
      <c r="H25" s="278">
        <f t="shared" si="2"/>
        <v>0</v>
      </c>
      <c r="I25" s="278">
        <f t="shared" si="2"/>
        <v>0</v>
      </c>
      <c r="J25" s="278">
        <f t="shared" si="2"/>
        <v>0</v>
      </c>
      <c r="K25" s="278">
        <f t="shared" si="2"/>
        <v>0</v>
      </c>
      <c r="L25" s="278">
        <f t="shared" si="2"/>
        <v>0</v>
      </c>
      <c r="M25" s="278">
        <f t="shared" si="2"/>
        <v>982563.16194142052</v>
      </c>
      <c r="N25" s="278">
        <f t="shared" si="2"/>
        <v>3618.7608485695782</v>
      </c>
      <c r="O25" s="278">
        <f t="shared" si="2"/>
        <v>0</v>
      </c>
      <c r="P25" s="278">
        <f t="shared" si="2"/>
        <v>0</v>
      </c>
      <c r="Q25" s="278">
        <f t="shared" si="2"/>
        <v>1252.6479860433153</v>
      </c>
      <c r="R25" s="278">
        <f t="shared" si="2"/>
        <v>0</v>
      </c>
      <c r="S25" s="278">
        <f t="shared" si="2"/>
        <v>69.591554780184183</v>
      </c>
      <c r="T25" s="293">
        <f t="shared" si="1"/>
        <v>989243.95120031817</v>
      </c>
    </row>
    <row r="26" spans="1:21" x14ac:dyDescent="0.25">
      <c r="A26" s="279"/>
      <c r="B26" s="280" t="s">
        <v>187</v>
      </c>
      <c r="C26" s="281">
        <f t="shared" ref="C26:S26" si="3">SUM(C5:C25)</f>
        <v>9998565.4004432876</v>
      </c>
      <c r="D26" s="281">
        <f t="shared" si="3"/>
        <v>211603534.01660004</v>
      </c>
      <c r="E26" s="281">
        <f t="shared" si="3"/>
        <v>28094872.87762966</v>
      </c>
      <c r="F26" s="281">
        <f t="shared" si="3"/>
        <v>8528003.8742452841</v>
      </c>
      <c r="G26" s="281">
        <f t="shared" si="3"/>
        <v>36122450.935937628</v>
      </c>
      <c r="H26" s="281">
        <f t="shared" si="3"/>
        <v>18685156.584554724</v>
      </c>
      <c r="I26" s="281">
        <f t="shared" si="3"/>
        <v>3825059.3870896623</v>
      </c>
      <c r="J26" s="281">
        <f t="shared" si="3"/>
        <v>12140431.842871236</v>
      </c>
      <c r="K26" s="281">
        <f t="shared" si="3"/>
        <v>4403477.2241780125</v>
      </c>
      <c r="L26" s="281">
        <f t="shared" si="3"/>
        <v>4371953.5093836002</v>
      </c>
      <c r="M26" s="281">
        <f t="shared" si="3"/>
        <v>6609614.1652963283</v>
      </c>
      <c r="N26" s="281">
        <f t="shared" si="3"/>
        <v>23538387.774609484</v>
      </c>
      <c r="O26" s="281">
        <f t="shared" si="3"/>
        <v>4894194.4493905017</v>
      </c>
      <c r="P26" s="281">
        <f t="shared" si="3"/>
        <v>7062116.294434716</v>
      </c>
      <c r="Q26" s="281">
        <f t="shared" si="3"/>
        <v>7596287.1235909183</v>
      </c>
      <c r="R26" s="282">
        <f t="shared" si="3"/>
        <v>2527906.4161788072</v>
      </c>
      <c r="S26" s="282">
        <f t="shared" si="3"/>
        <v>2248659.7947695334</v>
      </c>
      <c r="T26" s="281">
        <f t="shared" si="1"/>
        <v>392250671.67120355</v>
      </c>
    </row>
    <row r="27" spans="1:21" s="45" customFormat="1" ht="15.75" x14ac:dyDescent="0.25">
      <c r="A27" s="223"/>
      <c r="B27" s="379" t="s">
        <v>298</v>
      </c>
      <c r="C27" s="380"/>
      <c r="D27" s="380"/>
      <c r="E27" s="380"/>
      <c r="F27" s="380"/>
      <c r="G27" s="380"/>
      <c r="H27" s="380"/>
      <c r="I27" s="380"/>
      <c r="J27" s="380"/>
      <c r="K27" s="380"/>
      <c r="L27" s="380"/>
      <c r="M27" s="380"/>
      <c r="N27" s="380"/>
      <c r="O27" s="380"/>
      <c r="P27" s="380"/>
      <c r="Q27" s="380"/>
      <c r="R27" s="380"/>
      <c r="S27" s="380"/>
      <c r="T27" s="380"/>
      <c r="U27" s="30"/>
    </row>
    <row r="28" spans="1:21" x14ac:dyDescent="0.25">
      <c r="A28" s="224" t="s">
        <v>299</v>
      </c>
      <c r="B28" s="225"/>
      <c r="C28" s="226">
        <v>252</v>
      </c>
      <c r="D28" s="226">
        <v>254</v>
      </c>
      <c r="E28" s="226">
        <v>256</v>
      </c>
      <c r="F28" s="227">
        <v>258</v>
      </c>
      <c r="G28" s="226">
        <v>260</v>
      </c>
      <c r="H28" s="226">
        <v>263</v>
      </c>
      <c r="I28" s="226">
        <v>267</v>
      </c>
      <c r="J28" s="226">
        <v>268</v>
      </c>
      <c r="K28" s="226">
        <v>270</v>
      </c>
      <c r="L28" s="226">
        <v>272</v>
      </c>
      <c r="M28" s="226">
        <v>302</v>
      </c>
      <c r="N28" s="226">
        <v>304</v>
      </c>
      <c r="O28" s="226">
        <v>306</v>
      </c>
      <c r="P28" s="226">
        <v>308</v>
      </c>
      <c r="Q28" s="226">
        <v>310</v>
      </c>
      <c r="R28" s="226">
        <v>282</v>
      </c>
      <c r="S28" s="228">
        <v>266</v>
      </c>
      <c r="T28" s="156"/>
    </row>
    <row r="29" spans="1:21" x14ac:dyDescent="0.25">
      <c r="A29" s="229" t="s">
        <v>11</v>
      </c>
      <c r="B29" s="230" t="s">
        <v>12</v>
      </c>
      <c r="C29" s="231">
        <f>+UGpcntSCH*(VLOOKUP($A29,FY17Rev!$A$4:$I$24,9,FALSE))*VLOOKUP($A29,SCH!$A$3:$S$23,MATCH(C$28,SCH!$A$2:$S$2,0),FALSE)</f>
        <v>3684607.6994036869</v>
      </c>
      <c r="D29" s="231">
        <f>+UGpcntSCH*(VLOOKUP($A29,FY17Rev!$A$4:$I$24,9,FALSE))*VLOOKUP($A29,SCH!$A$3:$S$23,MATCH(D$28,SCH!$A$2:$S$2,0),FALSE)</f>
        <v>120850304.40198742</v>
      </c>
      <c r="E29" s="231">
        <f>+UGpcntSCH*(VLOOKUP($A29,FY17Rev!$A$4:$I$24,9,FALSE))*VLOOKUP($A29,SCH!$A$3:$S$23,MATCH(E$28,SCH!$A$2:$S$2,0),FALSE)</f>
        <v>11985930.592005042</v>
      </c>
      <c r="F29" s="231">
        <f>+UGpcntSCH*(VLOOKUP($A29,FY17Rev!$A$4:$I$24,9,FALSE))*VLOOKUP($A29,SCH!$A$3:$S$23,MATCH(F$28,SCH!$A$2:$S$2,0),FALSE)</f>
        <v>2513553.4808726818</v>
      </c>
      <c r="G29" s="231">
        <f>+UGpcntSCH*(VLOOKUP($A29,FY17Rev!$A$4:$I$24,9,FALSE))*VLOOKUP($A29,SCH!$A$3:$S$23,MATCH(G$28,SCH!$A$2:$S$2,0),FALSE)</f>
        <v>16314187.576961616</v>
      </c>
      <c r="H29" s="231">
        <f>+UGpcntSCH*(VLOOKUP($A29,FY17Rev!$A$4:$I$24,9,FALSE))*VLOOKUP($A29,SCH!$A$3:$S$23,MATCH(H$28,SCH!$A$2:$S$2,0),FALSE)</f>
        <v>10777204.592547027</v>
      </c>
      <c r="I29" s="231">
        <f>+UGpcntSCH*(VLOOKUP($A29,FY17Rev!$A$4:$I$24,9,FALSE))*VLOOKUP($A29,SCH!$A$3:$S$23,MATCH(I$28,SCH!$A$2:$S$2,0),FALSE)</f>
        <v>2150059.2355198329</v>
      </c>
      <c r="J29" s="231">
        <f>+UGpcntSCH*(VLOOKUP($A29,FY17Rev!$A$4:$I$24,9,FALSE))*VLOOKUP($A29,SCH!$A$3:$S$23,MATCH(J$28,SCH!$A$2:$S$2,0),FALSE)</f>
        <v>23679.405154119591</v>
      </c>
      <c r="K29" s="231">
        <f>+UGpcntSCH*(VLOOKUP($A29,FY17Rev!$A$4:$I$24,9,FALSE))*VLOOKUP($A29,SCH!$A$3:$S$23,MATCH(K$28,SCH!$A$2:$S$2,0),FALSE)</f>
        <v>16913.860824371139</v>
      </c>
      <c r="L29" s="231">
        <f>+UGpcntSCH*(VLOOKUP($A29,FY17Rev!$A$4:$I$24,9,FALSE))*VLOOKUP($A29,SCH!$A$3:$S$23,MATCH(L$28,SCH!$A$2:$S$2,0),FALSE)</f>
        <v>588448.59431698499</v>
      </c>
      <c r="M29" s="231">
        <f>+UGpcntSCH*(VLOOKUP($A29,FY17Rev!$A$4:$I$24,9,FALSE))*VLOOKUP($A29,SCH!$A$3:$S$23,MATCH(M$28,SCH!$A$2:$S$2,0),FALSE)</f>
        <v>13992.37577288885</v>
      </c>
      <c r="N29" s="231">
        <f>+UGpcntSCH*(VLOOKUP($A29,FY17Rev!$A$4:$I$24,9,FALSE))*VLOOKUP($A29,SCH!$A$3:$S$23,MATCH(N$28,SCH!$A$2:$S$2,0),FALSE)</f>
        <v>4813761.6718015913</v>
      </c>
      <c r="O29" s="231">
        <f>+UGpcntSCH*(VLOOKUP($A29,FY17Rev!$A$4:$I$24,9,FALSE))*VLOOKUP($A29,SCH!$A$3:$S$23,MATCH(O$28,SCH!$A$2:$S$2,0),FALSE)</f>
        <v>1469814.5056378518</v>
      </c>
      <c r="P29" s="231">
        <f>+UGpcntSCH*(VLOOKUP($A29,FY17Rev!$A$4:$I$24,9,FALSE))*VLOOKUP($A29,SCH!$A$3:$S$23,MATCH(P$28,SCH!$A$2:$S$2,0),FALSE)</f>
        <v>64733.958246002265</v>
      </c>
      <c r="Q29" s="231">
        <f>+UGpcntSCH*(VLOOKUP($A29,FY17Rev!$A$4:$I$24,9,FALSE))*VLOOKUP($A29,SCH!$A$3:$S$23,MATCH(Q$28,SCH!$A$2:$S$2,0),FALSE)</f>
        <v>2310587.1509802281</v>
      </c>
      <c r="R29" s="231">
        <f>+UGpcntSCH*(VLOOKUP($A29,FY17Rev!$A$4:$I$24,9,FALSE))*VLOOKUP($A29,SCH!$A$3:$S$23,MATCH(R$28,SCH!$A$2:$S$2,0),FALSE)</f>
        <v>2373937.2478860547</v>
      </c>
      <c r="S29" s="231">
        <f>+UGpcntSCH*(VLOOKUP($A29,FY17Rev!$A$4:$I$24,9,FALSE))*VLOOKUP($A29,SCH!$A$3:$S$23,MATCH(S$28,SCH!$A$2:$S$2,0),FALSE)</f>
        <v>324438.60308566457</v>
      </c>
      <c r="T29" s="232">
        <f t="shared" ref="T29:T49" si="4">SUM(C29:Q29)+R29+S29</f>
        <v>180276154.95300308</v>
      </c>
    </row>
    <row r="30" spans="1:21" s="45" customFormat="1" x14ac:dyDescent="0.25">
      <c r="A30" s="233" t="s">
        <v>19</v>
      </c>
      <c r="B30" s="234" t="s">
        <v>20</v>
      </c>
      <c r="C30" s="221">
        <f>+GPpcntSCH*(VLOOKUP($A30,FY17Rev!$A$4:$I$24,9,FALSE))*VLOOKUP($A30,SCH!$A$3:$S$23,MATCH(C$28,SCH!$A$2:$S$2,0),FALSE)</f>
        <v>17224.884136931501</v>
      </c>
      <c r="D30" s="221">
        <f>+GPpcntSCH*(VLOOKUP($A30,FY17Rev!$A$4:$I$24,9,FALSE))*VLOOKUP($A30,SCH!$A$3:$S$23,MATCH(D$28,SCH!$A$2:$S$2,0),FALSE)</f>
        <v>1509956.6759557922</v>
      </c>
      <c r="E30" s="221">
        <f>+GPpcntSCH*(VLOOKUP($A30,FY17Rev!$A$4:$I$24,9,FALSE))*VLOOKUP($A30,SCH!$A$3:$S$23,MATCH(E$28,SCH!$A$2:$S$2,0),FALSE)</f>
        <v>44995.148867655065</v>
      </c>
      <c r="F30" s="221">
        <f>+GPpcntSCH*(VLOOKUP($A30,FY17Rev!$A$4:$I$24,9,FALSE))*VLOOKUP($A30,SCH!$A$3:$S$23,MATCH(F$28,SCH!$A$2:$S$2,0),FALSE)</f>
        <v>7045.503737284067</v>
      </c>
      <c r="G30" s="221">
        <f>+GPpcntSCH*(VLOOKUP($A30,FY17Rev!$A$4:$I$24,9,FALSE))*VLOOKUP($A30,SCH!$A$3:$S$23,MATCH(G$28,SCH!$A$2:$S$2,0),FALSE)</f>
        <v>91065.423305609977</v>
      </c>
      <c r="H30" s="221">
        <f>+GPpcntSCH*(VLOOKUP($A30,FY17Rev!$A$4:$I$24,9,FALSE))*VLOOKUP($A30,SCH!$A$3:$S$23,MATCH(H$28,SCH!$A$2:$S$2,0),FALSE)</f>
        <v>9401.6299870901021</v>
      </c>
      <c r="I30" s="221">
        <f>+GPpcntSCH*(VLOOKUP($A30,FY17Rev!$A$4:$I$24,9,FALSE))*VLOOKUP($A30,SCH!$A$3:$S$23,MATCH(I$28,SCH!$A$2:$S$2,0),FALSE)</f>
        <v>28182.014949136268</v>
      </c>
      <c r="J30" s="221">
        <f>+GPpcntSCH*(VLOOKUP($A30,FY17Rev!$A$4:$I$24,9,FALSE))*VLOOKUP($A30,SCH!$A$3:$S$23,MATCH(J$28,SCH!$A$2:$S$2,0),FALSE)</f>
        <v>4117.5021841270527</v>
      </c>
      <c r="K30" s="221">
        <f>+GPpcntSCH*(VLOOKUP($A30,FY17Rev!$A$4:$I$24,9,FALSE))*VLOOKUP($A30,SCH!$A$3:$S$23,MATCH(K$28,SCH!$A$2:$S$2,0),FALSE)</f>
        <v>9767.6301812347301</v>
      </c>
      <c r="L30" s="221">
        <f>+GPpcntSCH*(VLOOKUP($A30,FY17Rev!$A$4:$I$24,9,FALSE))*VLOOKUP($A30,SCH!$A$3:$S$23,MATCH(L$28,SCH!$A$2:$S$2,0),FALSE)</f>
        <v>823.50043682541047</v>
      </c>
      <c r="M30" s="221">
        <f>+GPpcntSCH*(VLOOKUP($A30,FY17Rev!$A$4:$I$24,9,FALSE))*VLOOKUP($A30,SCH!$A$3:$S$23,MATCH(M$28,SCH!$A$2:$S$2,0),FALSE)</f>
        <v>22.875012134039181</v>
      </c>
      <c r="N30" s="221">
        <f>+GPpcntSCH*(VLOOKUP($A30,FY17Rev!$A$4:$I$24,9,FALSE))*VLOOKUP($A30,SCH!$A$3:$S$23,MATCH(N$28,SCH!$A$2:$S$2,0),FALSE)</f>
        <v>275266.45851496048</v>
      </c>
      <c r="O30" s="221">
        <f>+GPpcntSCH*(VLOOKUP($A30,FY17Rev!$A$4:$I$24,9,FALSE))*VLOOKUP($A30,SCH!$A$3:$S$23,MATCH(O$28,SCH!$A$2:$S$2,0),FALSE)</f>
        <v>1532.6258129806249</v>
      </c>
      <c r="P30" s="221">
        <f>+GPpcntSCH*(VLOOKUP($A30,FY17Rev!$A$4:$I$24,9,FALSE))*VLOOKUP($A30,SCH!$A$3:$S$23,MATCH(P$28,SCH!$A$2:$S$2,0),FALSE)</f>
        <v>35479.143819894773</v>
      </c>
      <c r="Q30" s="221">
        <f>+GPpcntSCH*(VLOOKUP($A30,FY17Rev!$A$4:$I$24,9,FALSE))*VLOOKUP($A30,SCH!$A$3:$S$23,MATCH(Q$28,SCH!$A$2:$S$2,0),FALSE)</f>
        <v>21914.261624409533</v>
      </c>
      <c r="R30" s="221">
        <f>+GPpcntSCH*(VLOOKUP($A30,FY17Rev!$A$4:$I$24,9,FALSE))*VLOOKUP($A30,SCH!$A$3:$S$23,MATCH(R$28,SCH!$A$2:$S$2,0),FALSE)</f>
        <v>0</v>
      </c>
      <c r="S30" s="221">
        <f>+GPpcntSCH*(VLOOKUP($A30,FY17Rev!$A$4:$I$24,9,FALSE))*VLOOKUP($A30,SCH!$A$3:$S$23,MATCH(S$28,SCH!$A$2:$S$2,0),FALSE)</f>
        <v>141985.20031598117</v>
      </c>
      <c r="T30" s="235">
        <f t="shared" si="4"/>
        <v>2198780.478842047</v>
      </c>
    </row>
    <row r="31" spans="1:21" x14ac:dyDescent="0.25">
      <c r="A31" s="233" t="s">
        <v>22</v>
      </c>
      <c r="B31" s="236" t="s">
        <v>23</v>
      </c>
      <c r="C31" s="237">
        <f>+GPpcntSCH*(VLOOKUP($A31,FY17Rev!$A$4:$I$24,9,FALSE))*VLOOKUP($A31,SCH!$A$3:$S$23,MATCH(C$28,SCH!$A$2:$S$2,0),FALSE)</f>
        <v>155.55175842417736</v>
      </c>
      <c r="D31" s="237">
        <f>+GPpcntSCH*(VLOOKUP($A31,FY17Rev!$A$4:$I$24,9,FALSE))*VLOOKUP($A31,SCH!$A$3:$S$23,MATCH(D$28,SCH!$A$2:$S$2,0),FALSE)</f>
        <v>11614.531295671912</v>
      </c>
      <c r="E31" s="237">
        <f>+GPpcntSCH*(VLOOKUP($A31,FY17Rev!$A$4:$I$24,9,FALSE))*VLOOKUP($A31,SCH!$A$3:$S$23,MATCH(E$28,SCH!$A$2:$S$2,0),FALSE)</f>
        <v>0</v>
      </c>
      <c r="F31" s="237">
        <f>+GPpcntSCH*(VLOOKUP($A31,FY17Rev!$A$4:$I$24,9,FALSE))*VLOOKUP($A31,SCH!$A$3:$S$23,MATCH(F$28,SCH!$A$2:$S$2,0),FALSE)</f>
        <v>1192.5634812520268</v>
      </c>
      <c r="G31" s="237">
        <f>+GPpcntSCH*(VLOOKUP($A31,FY17Rev!$A$4:$I$24,9,FALSE))*VLOOKUP($A31,SCH!$A$3:$S$23,MATCH(G$28,SCH!$A$2:$S$2,0),FALSE)</f>
        <v>0</v>
      </c>
      <c r="H31" s="237">
        <f>+GPpcntSCH*(VLOOKUP($A31,FY17Rev!$A$4:$I$24,9,FALSE))*VLOOKUP($A31,SCH!$A$3:$S$23,MATCH(H$28,SCH!$A$2:$S$2,0),FALSE)</f>
        <v>0</v>
      </c>
      <c r="I31" s="237">
        <f>+GPpcntSCH*(VLOOKUP($A31,FY17Rev!$A$4:$I$24,9,FALSE))*VLOOKUP($A31,SCH!$A$3:$S$23,MATCH(I$28,SCH!$A$2:$S$2,0),FALSE)</f>
        <v>622.20703369670946</v>
      </c>
      <c r="J31" s="237">
        <f>+GPpcntSCH*(VLOOKUP($A31,FY17Rev!$A$4:$I$24,9,FALSE))*VLOOKUP($A31,SCH!$A$3:$S$23,MATCH(J$28,SCH!$A$2:$S$2,0),FALSE)</f>
        <v>155.55175842417736</v>
      </c>
      <c r="K31" s="237">
        <f>+GPpcntSCH*(VLOOKUP($A31,FY17Rev!$A$4:$I$24,9,FALSE))*VLOOKUP($A31,SCH!$A$3:$S$23,MATCH(K$28,SCH!$A$2:$S$2,0),FALSE)</f>
        <v>207.40234456556985</v>
      </c>
      <c r="L31" s="237">
        <f>+GPpcntSCH*(VLOOKUP($A31,FY17Rev!$A$4:$I$24,9,FALSE))*VLOOKUP($A31,SCH!$A$3:$S$23,MATCH(L$28,SCH!$A$2:$S$2,0),FALSE)</f>
        <v>40391.606604144727</v>
      </c>
      <c r="M31" s="237">
        <f>+GPpcntSCH*(VLOOKUP($A31,FY17Rev!$A$4:$I$24,9,FALSE))*VLOOKUP($A31,SCH!$A$3:$S$23,MATCH(M$28,SCH!$A$2:$S$2,0),FALSE)</f>
        <v>0</v>
      </c>
      <c r="N31" s="237">
        <f>+GPpcntSCH*(VLOOKUP($A31,FY17Rev!$A$4:$I$24,9,FALSE))*VLOOKUP($A31,SCH!$A$3:$S$23,MATCH(N$28,SCH!$A$2:$S$2,0),FALSE)</f>
        <v>200117.33721270421</v>
      </c>
      <c r="O31" s="237">
        <f>+GPpcntSCH*(VLOOKUP($A31,FY17Rev!$A$4:$I$24,9,FALSE))*VLOOKUP($A31,SCH!$A$3:$S$23,MATCH(O$28,SCH!$A$2:$S$2,0),FALSE)</f>
        <v>0</v>
      </c>
      <c r="P31" s="237">
        <f>+GPpcntSCH*(VLOOKUP($A31,FY17Rev!$A$4:$I$24,9,FALSE))*VLOOKUP($A31,SCH!$A$3:$S$23,MATCH(P$28,SCH!$A$2:$S$2,0),FALSE)</f>
        <v>0</v>
      </c>
      <c r="Q31" s="237">
        <f>+GPpcntSCH*(VLOOKUP($A31,FY17Rev!$A$4:$I$24,9,FALSE))*VLOOKUP($A31,SCH!$A$3:$S$23,MATCH(Q$28,SCH!$A$2:$S$2,0),FALSE)</f>
        <v>3940.644546745827</v>
      </c>
      <c r="R31" s="237">
        <f>+GPpcntSCH*(VLOOKUP($A31,FY17Rev!$A$4:$I$24,9,FALSE))*VLOOKUP($A31,SCH!$A$3:$S$23,MATCH(R$28,SCH!$A$2:$S$2,0),FALSE)</f>
        <v>0</v>
      </c>
      <c r="S31" s="237">
        <f>+GPpcntSCH*(VLOOKUP($A31,FY17Rev!$A$4:$I$24,9,FALSE))*VLOOKUP($A31,SCH!$A$3:$S$23,MATCH(S$28,SCH!$A$2:$S$2,0),FALSE)</f>
        <v>103.70117228278492</v>
      </c>
      <c r="T31" s="238">
        <f t="shared" si="4"/>
        <v>258501.09720791213</v>
      </c>
    </row>
    <row r="32" spans="1:21" s="45" customFormat="1" x14ac:dyDescent="0.25">
      <c r="A32" s="233" t="s">
        <v>24</v>
      </c>
      <c r="B32" s="234" t="s">
        <v>25</v>
      </c>
      <c r="C32" s="221">
        <f>+GPpcntSCH*(VLOOKUP($A32,FY17Rev!$A$4:$I$24,9,FALSE))*VLOOKUP($A32,SCH!$A$3:$S$23,MATCH(C$28,SCH!$A$2:$S$2,0),FALSE)</f>
        <v>7679.7610001865787</v>
      </c>
      <c r="D32" s="221">
        <f>+GPpcntSCH*(VLOOKUP($A32,FY17Rev!$A$4:$I$24,9,FALSE))*VLOOKUP($A32,SCH!$A$3:$S$23,MATCH(D$28,SCH!$A$2:$S$2,0),FALSE)</f>
        <v>92108.525919959269</v>
      </c>
      <c r="E32" s="221">
        <f>+GPpcntSCH*(VLOOKUP($A32,FY17Rev!$A$4:$I$24,9,FALSE))*VLOOKUP($A32,SCH!$A$3:$S$23,MATCH(E$28,SCH!$A$2:$S$2,0),FALSE)</f>
        <v>8554.6704812204916</v>
      </c>
      <c r="F32" s="221">
        <f>+GPpcntSCH*(VLOOKUP($A32,FY17Rev!$A$4:$I$24,9,FALSE))*VLOOKUP($A32,SCH!$A$3:$S$23,MATCH(F$28,SCH!$A$2:$S$2,0),FALSE)</f>
        <v>8165.8218229831964</v>
      </c>
      <c r="G32" s="221">
        <f>+GPpcntSCH*(VLOOKUP($A32,FY17Rev!$A$4:$I$24,9,FALSE))*VLOOKUP($A32,SCH!$A$3:$S$23,MATCH(G$28,SCH!$A$2:$S$2,0),FALSE)</f>
        <v>1388092.4977425842</v>
      </c>
      <c r="H32" s="221">
        <f>+GPpcntSCH*(VLOOKUP($A32,FY17Rev!$A$4:$I$24,9,FALSE))*VLOOKUP($A32,SCH!$A$3:$S$23,MATCH(H$28,SCH!$A$2:$S$2,0),FALSE)</f>
        <v>13463.884791466342</v>
      </c>
      <c r="I32" s="221">
        <f>+GPpcntSCH*(VLOOKUP($A32,FY17Rev!$A$4:$I$24,9,FALSE))*VLOOKUP($A32,SCH!$A$3:$S$23,MATCH(I$28,SCH!$A$2:$S$2,0),FALSE)</f>
        <v>2187.273702584785</v>
      </c>
      <c r="J32" s="221">
        <f>+GPpcntSCH*(VLOOKUP($A32,FY17Rev!$A$4:$I$24,9,FALSE))*VLOOKUP($A32,SCH!$A$3:$S$23,MATCH(J$28,SCH!$A$2:$S$2,0),FALSE)</f>
        <v>7436.7305887882685</v>
      </c>
      <c r="K32" s="221">
        <f>+GPpcntSCH*(VLOOKUP($A32,FY17Rev!$A$4:$I$24,9,FALSE))*VLOOKUP($A32,SCH!$A$3:$S$23,MATCH(K$28,SCH!$A$2:$S$2,0),FALSE)</f>
        <v>972.12164559323776</v>
      </c>
      <c r="L32" s="221">
        <f>+GPpcntSCH*(VLOOKUP($A32,FY17Rev!$A$4:$I$24,9,FALSE))*VLOOKUP($A32,SCH!$A$3:$S$23,MATCH(L$28,SCH!$A$2:$S$2,0),FALSE)</f>
        <v>1312.364221550871</v>
      </c>
      <c r="M32" s="221">
        <f>+GPpcntSCH*(VLOOKUP($A32,FY17Rev!$A$4:$I$24,9,FALSE))*VLOOKUP($A32,SCH!$A$3:$S$23,MATCH(M$28,SCH!$A$2:$S$2,0),FALSE)</f>
        <v>0</v>
      </c>
      <c r="N32" s="221">
        <f>+GPpcntSCH*(VLOOKUP($A32,FY17Rev!$A$4:$I$24,9,FALSE))*VLOOKUP($A32,SCH!$A$3:$S$23,MATCH(N$28,SCH!$A$2:$S$2,0),FALSE)</f>
        <v>25809.829690500461</v>
      </c>
      <c r="O32" s="221">
        <f>+GPpcntSCH*(VLOOKUP($A32,FY17Rev!$A$4:$I$24,9,FALSE))*VLOOKUP($A32,SCH!$A$3:$S$23,MATCH(O$28,SCH!$A$2:$S$2,0),FALSE)</f>
        <v>59979.90553310277</v>
      </c>
      <c r="P32" s="221">
        <f>+GPpcntSCH*(VLOOKUP($A32,FY17Rev!$A$4:$I$24,9,FALSE))*VLOOKUP($A32,SCH!$A$3:$S$23,MATCH(P$28,SCH!$A$2:$S$2,0),FALSE)</f>
        <v>583.27298735594263</v>
      </c>
      <c r="Q32" s="221">
        <f>+GPpcntSCH*(VLOOKUP($A32,FY17Rev!$A$4:$I$24,9,FALSE))*VLOOKUP($A32,SCH!$A$3:$S$23,MATCH(Q$28,SCH!$A$2:$S$2,0),FALSE)</f>
        <v>28483.164215881869</v>
      </c>
      <c r="R32" s="221">
        <f>+GPpcntSCH*(VLOOKUP($A32,FY17Rev!$A$4:$I$24,9,FALSE))*VLOOKUP($A32,SCH!$A$3:$S$23,MATCH(R$28,SCH!$A$2:$S$2,0),FALSE)</f>
        <v>0</v>
      </c>
      <c r="S32" s="221">
        <f>+GPpcntSCH*(VLOOKUP($A32,FY17Rev!$A$4:$I$24,9,FALSE))*VLOOKUP($A32,SCH!$A$3:$S$23,MATCH(S$28,SCH!$A$2:$S$2,0),FALSE)</f>
        <v>1579.6976740890113</v>
      </c>
      <c r="T32" s="235">
        <f t="shared" si="4"/>
        <v>1646409.5220178473</v>
      </c>
    </row>
    <row r="33" spans="1:20" x14ac:dyDescent="0.25">
      <c r="A33" s="233" t="s">
        <v>28</v>
      </c>
      <c r="B33" s="236" t="s">
        <v>29</v>
      </c>
      <c r="C33" s="237">
        <f>+GPpcntSCH*(VLOOKUP($A33,FY17Rev!$A$4:$I$24,9,FALSE))*VLOOKUP($A33,SCH!$A$3:$S$23,MATCH(C$28,SCH!$A$2:$S$2,0),FALSE)</f>
        <v>557.81483038629642</v>
      </c>
      <c r="D33" s="237">
        <f>+GPpcntSCH*(VLOOKUP($A33,FY17Rev!$A$4:$I$24,9,FALSE))*VLOOKUP($A33,SCH!$A$3:$S$23,MATCH(D$28,SCH!$A$2:$S$2,0),FALSE)</f>
        <v>37559.531912677296</v>
      </c>
      <c r="E33" s="237">
        <f>+GPpcntSCH*(VLOOKUP($A33,FY17Rev!$A$4:$I$24,9,FALSE))*VLOOKUP($A33,SCH!$A$3:$S$23,MATCH(E$28,SCH!$A$2:$S$2,0),FALSE)</f>
        <v>371.87655359086432</v>
      </c>
      <c r="F33" s="237">
        <f>+GPpcntSCH*(VLOOKUP($A33,FY17Rev!$A$4:$I$24,9,FALSE))*VLOOKUP($A33,SCH!$A$3:$S$23,MATCH(F$28,SCH!$A$2:$S$2,0),FALSE)</f>
        <v>1580.4753527611733</v>
      </c>
      <c r="G33" s="237">
        <f>+GPpcntSCH*(VLOOKUP($A33,FY17Rev!$A$4:$I$24,9,FALSE))*VLOOKUP($A33,SCH!$A$3:$S$23,MATCH(G$28,SCH!$A$2:$S$2,0),FALSE)</f>
        <v>4555.4877814880874</v>
      </c>
      <c r="H33" s="237">
        <f>+GPpcntSCH*(VLOOKUP($A33,FY17Rev!$A$4:$I$24,9,FALSE))*VLOOKUP($A33,SCH!$A$3:$S$23,MATCH(H$28,SCH!$A$2:$S$2,0),FALSE)</f>
        <v>728087.80736171349</v>
      </c>
      <c r="I33" s="237">
        <f>+GPpcntSCH*(VLOOKUP($A33,FY17Rev!$A$4:$I$24,9,FALSE))*VLOOKUP($A33,SCH!$A$3:$S$23,MATCH(I$28,SCH!$A$2:$S$2,0),FALSE)</f>
        <v>46.48456919885804</v>
      </c>
      <c r="J33" s="237">
        <f>+GPpcntSCH*(VLOOKUP($A33,FY17Rev!$A$4:$I$24,9,FALSE))*VLOOKUP($A33,SCH!$A$3:$S$23,MATCH(J$28,SCH!$A$2:$S$2,0),FALSE)</f>
        <v>1533.9907835623151</v>
      </c>
      <c r="K33" s="237">
        <f>+GPpcntSCH*(VLOOKUP($A33,FY17Rev!$A$4:$I$24,9,FALSE))*VLOOKUP($A33,SCH!$A$3:$S$23,MATCH(K$28,SCH!$A$2:$S$2,0),FALSE)</f>
        <v>5717.6020114595385</v>
      </c>
      <c r="L33" s="237">
        <f>+GPpcntSCH*(VLOOKUP($A33,FY17Rev!$A$4:$I$24,9,FALSE))*VLOOKUP($A33,SCH!$A$3:$S$23,MATCH(L$28,SCH!$A$2:$S$2,0),FALSE)</f>
        <v>0</v>
      </c>
      <c r="M33" s="237">
        <f>+GPpcntSCH*(VLOOKUP($A33,FY17Rev!$A$4:$I$24,9,FALSE))*VLOOKUP($A33,SCH!$A$3:$S$23,MATCH(M$28,SCH!$A$2:$S$2,0),FALSE)</f>
        <v>0</v>
      </c>
      <c r="N33" s="237">
        <f>+GPpcntSCH*(VLOOKUP($A33,FY17Rev!$A$4:$I$24,9,FALSE))*VLOOKUP($A33,SCH!$A$3:$S$23,MATCH(N$28,SCH!$A$2:$S$2,0),FALSE)</f>
        <v>1766.4136295566054</v>
      </c>
      <c r="O33" s="237">
        <f>+GPpcntSCH*(VLOOKUP($A33,FY17Rev!$A$4:$I$24,9,FALSE))*VLOOKUP($A33,SCH!$A$3:$S$23,MATCH(O$28,SCH!$A$2:$S$2,0),FALSE)</f>
        <v>0</v>
      </c>
      <c r="P33" s="237">
        <f>+GPpcntSCH*(VLOOKUP($A33,FY17Rev!$A$4:$I$24,9,FALSE))*VLOOKUP($A33,SCH!$A$3:$S$23,MATCH(P$28,SCH!$A$2:$S$2,0),FALSE)</f>
        <v>0</v>
      </c>
      <c r="Q33" s="237">
        <f>+GPpcntSCH*(VLOOKUP($A33,FY17Rev!$A$4:$I$24,9,FALSE))*VLOOKUP($A33,SCH!$A$3:$S$23,MATCH(Q$28,SCH!$A$2:$S$2,0),FALSE)</f>
        <v>976.17595317601877</v>
      </c>
      <c r="R33" s="237">
        <f>+GPpcntSCH*(VLOOKUP($A33,FY17Rev!$A$4:$I$24,9,FALSE))*VLOOKUP($A33,SCH!$A$3:$S$23,MATCH(R$28,SCH!$A$2:$S$2,0),FALSE)</f>
        <v>0</v>
      </c>
      <c r="S33" s="237">
        <f>+GPpcntSCH*(VLOOKUP($A33,FY17Rev!$A$4:$I$24,9,FALSE))*VLOOKUP($A33,SCH!$A$3:$S$23,MATCH(S$28,SCH!$A$2:$S$2,0),FALSE)</f>
        <v>1533.9907835623151</v>
      </c>
      <c r="T33" s="238">
        <f t="shared" si="4"/>
        <v>784287.65152313281</v>
      </c>
    </row>
    <row r="34" spans="1:20" s="45" customFormat="1" x14ac:dyDescent="0.25">
      <c r="A34" s="233" t="s">
        <v>32</v>
      </c>
      <c r="B34" s="234" t="s">
        <v>33</v>
      </c>
      <c r="C34" s="221">
        <f>+GPpcntSCH*(VLOOKUP($A34,FY17Rev!$A$4:$I$24,9,FALSE))*VLOOKUP($A34,SCH!$A$3:$S$23,MATCH(C$28,SCH!$A$2:$S$2,0),FALSE)</f>
        <v>285.20957856181099</v>
      </c>
      <c r="D34" s="221">
        <f>+GPpcntSCH*(VLOOKUP($A34,FY17Rev!$A$4:$I$24,9,FALSE))*VLOOKUP($A34,SCH!$A$3:$S$23,MATCH(D$28,SCH!$A$2:$S$2,0),FALSE)</f>
        <v>35080.778163102754</v>
      </c>
      <c r="E34" s="221">
        <f>+GPpcntSCH*(VLOOKUP($A34,FY17Rev!$A$4:$I$24,9,FALSE))*VLOOKUP($A34,SCH!$A$3:$S$23,MATCH(E$28,SCH!$A$2:$S$2,0),FALSE)</f>
        <v>190.13971904120734</v>
      </c>
      <c r="F34" s="221">
        <f>+GPpcntSCH*(VLOOKUP($A34,FY17Rev!$A$4:$I$24,9,FALSE))*VLOOKUP($A34,SCH!$A$3:$S$23,MATCH(F$28,SCH!$A$2:$S$2,0),FALSE)</f>
        <v>936343.04641842551</v>
      </c>
      <c r="G34" s="221">
        <f>+GPpcntSCH*(VLOOKUP($A34,FY17Rev!$A$4:$I$24,9,FALSE))*VLOOKUP($A34,SCH!$A$3:$S$23,MATCH(G$28,SCH!$A$2:$S$2,0),FALSE)</f>
        <v>237.67464880150916</v>
      </c>
      <c r="H34" s="221">
        <f>+GPpcntSCH*(VLOOKUP($A34,FY17Rev!$A$4:$I$24,9,FALSE))*VLOOKUP($A34,SCH!$A$3:$S$23,MATCH(H$28,SCH!$A$2:$S$2,0),FALSE)</f>
        <v>8841.4969354161403</v>
      </c>
      <c r="I34" s="221">
        <f>+GPpcntSCH*(VLOOKUP($A34,FY17Rev!$A$4:$I$24,9,FALSE))*VLOOKUP($A34,SCH!$A$3:$S$23,MATCH(I$28,SCH!$A$2:$S$2,0),FALSE)</f>
        <v>617.95408688392388</v>
      </c>
      <c r="J34" s="221">
        <f>+GPpcntSCH*(VLOOKUP($A34,FY17Rev!$A$4:$I$24,9,FALSE))*VLOOKUP($A34,SCH!$A$3:$S$23,MATCH(J$28,SCH!$A$2:$S$2,0),FALSE)</f>
        <v>0</v>
      </c>
      <c r="K34" s="221">
        <f>+GPpcntSCH*(VLOOKUP($A34,FY17Rev!$A$4:$I$24,9,FALSE))*VLOOKUP($A34,SCH!$A$3:$S$23,MATCH(K$28,SCH!$A$2:$S$2,0),FALSE)</f>
        <v>7177.7743938055764</v>
      </c>
      <c r="L34" s="221">
        <f>+GPpcntSCH*(VLOOKUP($A34,FY17Rev!$A$4:$I$24,9,FALSE))*VLOOKUP($A34,SCH!$A$3:$S$23,MATCH(L$28,SCH!$A$2:$S$2,0),FALSE)</f>
        <v>3327.4450832211287</v>
      </c>
      <c r="M34" s="221">
        <f>+GPpcntSCH*(VLOOKUP($A34,FY17Rev!$A$4:$I$24,9,FALSE))*VLOOKUP($A34,SCH!$A$3:$S$23,MATCH(M$28,SCH!$A$2:$S$2,0),FALSE)</f>
        <v>0</v>
      </c>
      <c r="N34" s="221">
        <f>+GPpcntSCH*(VLOOKUP($A34,FY17Rev!$A$4:$I$24,9,FALSE))*VLOOKUP($A34,SCH!$A$3:$S$23,MATCH(N$28,SCH!$A$2:$S$2,0),FALSE)</f>
        <v>1426.0478928090549</v>
      </c>
      <c r="O34" s="221">
        <f>+GPpcntSCH*(VLOOKUP($A34,FY17Rev!$A$4:$I$24,9,FALSE))*VLOOKUP($A34,SCH!$A$3:$S$23,MATCH(O$28,SCH!$A$2:$S$2,0),FALSE)</f>
        <v>285.20957856181099</v>
      </c>
      <c r="P34" s="221">
        <f>+GPpcntSCH*(VLOOKUP($A34,FY17Rev!$A$4:$I$24,9,FALSE))*VLOOKUP($A34,SCH!$A$3:$S$23,MATCH(P$28,SCH!$A$2:$S$2,0),FALSE)</f>
        <v>0</v>
      </c>
      <c r="Q34" s="221">
        <f>+GPpcntSCH*(VLOOKUP($A34,FY17Rev!$A$4:$I$24,9,FALSE))*VLOOKUP($A34,SCH!$A$3:$S$23,MATCH(Q$28,SCH!$A$2:$S$2,0),FALSE)</f>
        <v>1045.7684547266404</v>
      </c>
      <c r="R34" s="221">
        <f>+GPpcntSCH*(VLOOKUP($A34,FY17Rev!$A$4:$I$24,9,FALSE))*VLOOKUP($A34,SCH!$A$3:$S$23,MATCH(R$28,SCH!$A$2:$S$2,0),FALSE)</f>
        <v>0</v>
      </c>
      <c r="S34" s="221">
        <f>+GPpcntSCH*(VLOOKUP($A34,FY17Rev!$A$4:$I$24,9,FALSE))*VLOOKUP($A34,SCH!$A$3:$S$23,MATCH(S$28,SCH!$A$2:$S$2,0),FALSE)</f>
        <v>1521.1177523296587</v>
      </c>
      <c r="T34" s="235">
        <f t="shared" si="4"/>
        <v>996379.66270568676</v>
      </c>
    </row>
    <row r="35" spans="1:20" x14ac:dyDescent="0.25">
      <c r="A35" s="233" t="s">
        <v>38</v>
      </c>
      <c r="B35" s="236" t="s">
        <v>220</v>
      </c>
      <c r="C35" s="237">
        <f>+GPpcntSCH*(VLOOKUP($A35,FY17Rev!$A$4:$I$24,9,FALSE))*VLOOKUP($A35,SCH!$A$3:$S$23,MATCH(C$28,SCH!$A$2:$S$2,0),FALSE)</f>
        <v>0</v>
      </c>
      <c r="D35" s="237">
        <f>+GPpcntSCH*(VLOOKUP($A35,FY17Rev!$A$4:$I$24,9,FALSE))*VLOOKUP($A35,SCH!$A$3:$S$23,MATCH(D$28,SCH!$A$2:$S$2,0),FALSE)</f>
        <v>0</v>
      </c>
      <c r="E35" s="237">
        <f>+GPpcntSCH*(VLOOKUP($A35,FY17Rev!$A$4:$I$24,9,FALSE))*VLOOKUP($A35,SCH!$A$3:$S$23,MATCH(E$28,SCH!$A$2:$S$2,0),FALSE)</f>
        <v>0</v>
      </c>
      <c r="F35" s="237">
        <f>+GPpcntSCH*(VLOOKUP($A35,FY17Rev!$A$4:$I$24,9,FALSE))*VLOOKUP($A35,SCH!$A$3:$S$23,MATCH(F$28,SCH!$A$2:$S$2,0),FALSE)</f>
        <v>0</v>
      </c>
      <c r="G35" s="237">
        <f>+GPpcntSCH*(VLOOKUP($A35,FY17Rev!$A$4:$I$24,9,FALSE))*VLOOKUP($A35,SCH!$A$3:$S$23,MATCH(G$28,SCH!$A$2:$S$2,0),FALSE)</f>
        <v>0</v>
      </c>
      <c r="H35" s="237">
        <f>+GPpcntSCH*(VLOOKUP($A35,FY17Rev!$A$4:$I$24,9,FALSE))*VLOOKUP($A35,SCH!$A$3:$S$23,MATCH(H$28,SCH!$A$2:$S$2,0),FALSE)</f>
        <v>0</v>
      </c>
      <c r="I35" s="237">
        <f>+GPpcntSCH*(VLOOKUP($A35,FY17Rev!$A$4:$I$24,9,FALSE))*VLOOKUP($A35,SCH!$A$3:$S$23,MATCH(I$28,SCH!$A$2:$S$2,0),FALSE)</f>
        <v>0</v>
      </c>
      <c r="J35" s="237">
        <f>+GPpcntSCH*(VLOOKUP($A35,FY17Rev!$A$4:$I$24,9,FALSE))*VLOOKUP($A35,SCH!$A$3:$S$23,MATCH(J$28,SCH!$A$2:$S$2,0),FALSE)</f>
        <v>0</v>
      </c>
      <c r="K35" s="237">
        <f>+GPpcntSCH*(VLOOKUP($A35,FY17Rev!$A$4:$I$24,9,FALSE))*VLOOKUP($A35,SCH!$A$3:$S$23,MATCH(K$28,SCH!$A$2:$S$2,0),FALSE)</f>
        <v>0</v>
      </c>
      <c r="L35" s="237">
        <f>+GPpcntSCH*(VLOOKUP($A35,FY17Rev!$A$4:$I$24,9,FALSE))*VLOOKUP($A35,SCH!$A$3:$S$23,MATCH(L$28,SCH!$A$2:$S$2,0),FALSE)</f>
        <v>0</v>
      </c>
      <c r="M35" s="237">
        <f>+GPpcntSCH*(VLOOKUP($A35,FY17Rev!$A$4:$I$24,9,FALSE))*VLOOKUP($A35,SCH!$A$3:$S$23,MATCH(M$28,SCH!$A$2:$S$2,0),FALSE)</f>
        <v>0</v>
      </c>
      <c r="N35" s="237">
        <f>+GPpcntSCH*(VLOOKUP($A35,FY17Rev!$A$4:$I$24,9,FALSE))*VLOOKUP($A35,SCH!$A$3:$S$23,MATCH(N$28,SCH!$A$2:$S$2,0),FALSE)</f>
        <v>0</v>
      </c>
      <c r="O35" s="237">
        <f>+GPpcntSCH*(VLOOKUP($A35,FY17Rev!$A$4:$I$24,9,FALSE))*VLOOKUP($A35,SCH!$A$3:$S$23,MATCH(O$28,SCH!$A$2:$S$2,0),FALSE)</f>
        <v>0</v>
      </c>
      <c r="P35" s="237">
        <f>+GPpcntSCH*(VLOOKUP($A35,FY17Rev!$A$4:$I$24,9,FALSE))*VLOOKUP($A35,SCH!$A$3:$S$23,MATCH(P$28,SCH!$A$2:$S$2,0),FALSE)</f>
        <v>0</v>
      </c>
      <c r="Q35" s="237">
        <f>+GPpcntSCH*(VLOOKUP($A35,FY17Rev!$A$4:$I$24,9,FALSE))*VLOOKUP($A35,SCH!$A$3:$S$23,MATCH(Q$28,SCH!$A$2:$S$2,0),FALSE)</f>
        <v>0</v>
      </c>
      <c r="R35" s="237">
        <f>+GPpcntSCH*(VLOOKUP($A35,FY17Rev!$A$4:$I$24,9,FALSE))*VLOOKUP($A35,SCH!$A$3:$S$23,MATCH(R$28,SCH!$A$2:$S$2,0),FALSE)</f>
        <v>0</v>
      </c>
      <c r="S35" s="237">
        <f>+GPpcntSCH*(VLOOKUP($A35,FY17Rev!$A$4:$I$24,9,FALSE))*VLOOKUP($A35,SCH!$A$3:$S$23,MATCH(S$28,SCH!$A$2:$S$2,0),FALSE)</f>
        <v>0</v>
      </c>
      <c r="T35" s="238">
        <f t="shared" si="4"/>
        <v>0</v>
      </c>
    </row>
    <row r="36" spans="1:20" s="45" customFormat="1" x14ac:dyDescent="0.25">
      <c r="A36" s="233" t="s">
        <v>39</v>
      </c>
      <c r="B36" s="234" t="s">
        <v>40</v>
      </c>
      <c r="C36" s="221">
        <f>+GPpcntSCH*(VLOOKUP($A36,FY17Rev!$A$4:$I$24,9,FALSE))*VLOOKUP($A36,SCH!$A$3:$S$23,MATCH(C$28,SCH!$A$2:$S$2,0),FALSE)</f>
        <v>0</v>
      </c>
      <c r="D36" s="221">
        <f>+GPpcntSCH*(VLOOKUP($A36,FY17Rev!$A$4:$I$24,9,FALSE))*VLOOKUP($A36,SCH!$A$3:$S$23,MATCH(D$28,SCH!$A$2:$S$2,0),FALSE)</f>
        <v>3119.1357128805921</v>
      </c>
      <c r="E36" s="221">
        <f>+GPpcntSCH*(VLOOKUP($A36,FY17Rev!$A$4:$I$24,9,FALSE))*VLOOKUP($A36,SCH!$A$3:$S$23,MATCH(E$28,SCH!$A$2:$S$2,0),FALSE)</f>
        <v>0</v>
      </c>
      <c r="F36" s="221">
        <f>+GPpcntSCH*(VLOOKUP($A36,FY17Rev!$A$4:$I$24,9,FALSE))*VLOOKUP($A36,SCH!$A$3:$S$23,MATCH(F$28,SCH!$A$2:$S$2,0),FALSE)</f>
        <v>179.95013728157264</v>
      </c>
      <c r="G36" s="221">
        <f>+GPpcntSCH*(VLOOKUP($A36,FY17Rev!$A$4:$I$24,9,FALSE))*VLOOKUP($A36,SCH!$A$3:$S$23,MATCH(G$28,SCH!$A$2:$S$2,0),FALSE)</f>
        <v>0</v>
      </c>
      <c r="H36" s="221">
        <f>+GPpcntSCH*(VLOOKUP($A36,FY17Rev!$A$4:$I$24,9,FALSE))*VLOOKUP($A36,SCH!$A$3:$S$23,MATCH(H$28,SCH!$A$2:$S$2,0),FALSE)</f>
        <v>0</v>
      </c>
      <c r="I36" s="221">
        <f>+GPpcntSCH*(VLOOKUP($A36,FY17Rev!$A$4:$I$24,9,FALSE))*VLOOKUP($A36,SCH!$A$3:$S$23,MATCH(I$28,SCH!$A$2:$S$2,0),FALSE)</f>
        <v>0</v>
      </c>
      <c r="J36" s="221">
        <f>+GPpcntSCH*(VLOOKUP($A36,FY17Rev!$A$4:$I$24,9,FALSE))*VLOOKUP($A36,SCH!$A$3:$S$23,MATCH(J$28,SCH!$A$2:$S$2,0),FALSE)</f>
        <v>59.983379093857543</v>
      </c>
      <c r="K36" s="221">
        <f>+GPpcntSCH*(VLOOKUP($A36,FY17Rev!$A$4:$I$24,9,FALSE))*VLOOKUP($A36,SCH!$A$3:$S$23,MATCH(K$28,SCH!$A$2:$S$2,0),FALSE)</f>
        <v>4858.6537066024612</v>
      </c>
      <c r="L36" s="221">
        <f>+GPpcntSCH*(VLOOKUP($A36,FY17Rev!$A$4:$I$24,9,FALSE))*VLOOKUP($A36,SCH!$A$3:$S$23,MATCH(L$28,SCH!$A$2:$S$2,0),FALSE)</f>
        <v>548907.90208789043</v>
      </c>
      <c r="M36" s="221">
        <f>+GPpcntSCH*(VLOOKUP($A36,FY17Rev!$A$4:$I$24,9,FALSE))*VLOOKUP($A36,SCH!$A$3:$S$23,MATCH(M$28,SCH!$A$2:$S$2,0),FALSE)</f>
        <v>479.86703275086035</v>
      </c>
      <c r="N36" s="221">
        <f>+GPpcntSCH*(VLOOKUP($A36,FY17Rev!$A$4:$I$24,9,FALSE))*VLOOKUP($A36,SCH!$A$3:$S$23,MATCH(N$28,SCH!$A$2:$S$2,0),FALSE)</f>
        <v>6418.2215630427572</v>
      </c>
      <c r="O36" s="221">
        <f>+GPpcntSCH*(VLOOKUP($A36,FY17Rev!$A$4:$I$24,9,FALSE))*VLOOKUP($A36,SCH!$A$3:$S$23,MATCH(O$28,SCH!$A$2:$S$2,0),FALSE)</f>
        <v>0</v>
      </c>
      <c r="P36" s="221">
        <f>+GPpcntSCH*(VLOOKUP($A36,FY17Rev!$A$4:$I$24,9,FALSE))*VLOOKUP($A36,SCH!$A$3:$S$23,MATCH(P$28,SCH!$A$2:$S$2,0),FALSE)</f>
        <v>0</v>
      </c>
      <c r="Q36" s="221">
        <f>+GPpcntSCH*(VLOOKUP($A36,FY17Rev!$A$4:$I$24,9,FALSE))*VLOOKUP($A36,SCH!$A$3:$S$23,MATCH(Q$28,SCH!$A$2:$S$2,0),FALSE)</f>
        <v>6118.3046675734695</v>
      </c>
      <c r="R36" s="221">
        <f>+GPpcntSCH*(VLOOKUP($A36,FY17Rev!$A$4:$I$24,9,FALSE))*VLOOKUP($A36,SCH!$A$3:$S$23,MATCH(R$28,SCH!$A$2:$S$2,0),FALSE)</f>
        <v>0</v>
      </c>
      <c r="S36" s="221">
        <f>+GPpcntSCH*(VLOOKUP($A36,FY17Rev!$A$4:$I$24,9,FALSE))*VLOOKUP($A36,SCH!$A$3:$S$23,MATCH(S$28,SCH!$A$2:$S$2,0),FALSE)</f>
        <v>0</v>
      </c>
      <c r="T36" s="235">
        <f t="shared" si="4"/>
        <v>570142.01828711596</v>
      </c>
    </row>
    <row r="37" spans="1:20" x14ac:dyDescent="0.25">
      <c r="A37" s="233" t="s">
        <v>44</v>
      </c>
      <c r="B37" s="236" t="s">
        <v>45</v>
      </c>
      <c r="C37" s="237">
        <f>+GPpcntSCH*(VLOOKUP($A37,FY17Rev!$A$4:$I$24,9,FALSE))*VLOOKUP($A37,SCH!$A$3:$S$23,MATCH(C$28,SCH!$A$2:$S$2,0),FALSE)</f>
        <v>210.55712954109381</v>
      </c>
      <c r="D37" s="237">
        <f>+GPpcntSCH*(VLOOKUP($A37,FY17Rev!$A$4:$I$24,9,FALSE))*VLOOKUP($A37,SCH!$A$3:$S$23,MATCH(D$28,SCH!$A$2:$S$2,0),FALSE)</f>
        <v>32531.076514098997</v>
      </c>
      <c r="E37" s="237">
        <f>+GPpcntSCH*(VLOOKUP($A37,FY17Rev!$A$4:$I$24,9,FALSE))*VLOOKUP($A37,SCH!$A$3:$S$23,MATCH(E$28,SCH!$A$2:$S$2,0),FALSE)</f>
        <v>105.27856477054691</v>
      </c>
      <c r="F37" s="237">
        <f>+GPpcntSCH*(VLOOKUP($A37,FY17Rev!$A$4:$I$24,9,FALSE))*VLOOKUP($A37,SCH!$A$3:$S$23,MATCH(F$28,SCH!$A$2:$S$2,0),FALSE)</f>
        <v>157.9178471558204</v>
      </c>
      <c r="G37" s="237">
        <f>+GPpcntSCH*(VLOOKUP($A37,FY17Rev!$A$4:$I$24,9,FALSE))*VLOOKUP($A37,SCH!$A$3:$S$23,MATCH(G$28,SCH!$A$2:$S$2,0),FALSE)</f>
        <v>2474.046272107852</v>
      </c>
      <c r="H37" s="237">
        <f>+GPpcntSCH*(VLOOKUP($A37,FY17Rev!$A$4:$I$24,9,FALSE))*VLOOKUP($A37,SCH!$A$3:$S$23,MATCH(H$28,SCH!$A$2:$S$2,0),FALSE)</f>
        <v>1684.4570363287505</v>
      </c>
      <c r="I37" s="237">
        <f>+GPpcntSCH*(VLOOKUP($A37,FY17Rev!$A$4:$I$24,9,FALSE))*VLOOKUP($A37,SCH!$A$3:$S$23,MATCH(I$28,SCH!$A$2:$S$2,0),FALSE)</f>
        <v>52.639282385273454</v>
      </c>
      <c r="J37" s="237">
        <f>+GPpcntSCH*(VLOOKUP($A37,FY17Rev!$A$4:$I$24,9,FALSE))*VLOOKUP($A37,SCH!$A$3:$S$23,MATCH(J$28,SCH!$A$2:$S$2,0),FALSE)</f>
        <v>157.9178471558204</v>
      </c>
      <c r="K37" s="237">
        <f>+GPpcntSCH*(VLOOKUP($A37,FY17Rev!$A$4:$I$24,9,FALSE))*VLOOKUP($A37,SCH!$A$3:$S$23,MATCH(K$28,SCH!$A$2:$S$2,0),FALSE)</f>
        <v>1895.0141658698444</v>
      </c>
      <c r="L37" s="237">
        <f>+GPpcntSCH*(VLOOKUP($A37,FY17Rev!$A$4:$I$24,9,FALSE))*VLOOKUP($A37,SCH!$A$3:$S$23,MATCH(L$28,SCH!$A$2:$S$2,0),FALSE)</f>
        <v>579.03210623800794</v>
      </c>
      <c r="M37" s="237">
        <f>+GPpcntSCH*(VLOOKUP($A37,FY17Rev!$A$4:$I$24,9,FALSE))*VLOOKUP($A37,SCH!$A$3:$S$23,MATCH(M$28,SCH!$A$2:$S$2,0),FALSE)</f>
        <v>52.639282385273454</v>
      </c>
      <c r="N37" s="237">
        <f>+GPpcntSCH*(VLOOKUP($A37,FY17Rev!$A$4:$I$24,9,FALSE))*VLOOKUP($A37,SCH!$A$3:$S$23,MATCH(N$28,SCH!$A$2:$S$2,0),FALSE)</f>
        <v>18213.191705304616</v>
      </c>
      <c r="O37" s="237">
        <f>+GPpcntSCH*(VLOOKUP($A37,FY17Rev!$A$4:$I$24,9,FALSE))*VLOOKUP($A37,SCH!$A$3:$S$23,MATCH(O$28,SCH!$A$2:$S$2,0),FALSE)</f>
        <v>157.9178471558204</v>
      </c>
      <c r="P37" s="237">
        <f>+GPpcntSCH*(VLOOKUP($A37,FY17Rev!$A$4:$I$24,9,FALSE))*VLOOKUP($A37,SCH!$A$3:$S$23,MATCH(P$28,SCH!$A$2:$S$2,0),FALSE)</f>
        <v>4948.092544215704</v>
      </c>
      <c r="Q37" s="237">
        <f>+GPpcntSCH*(VLOOKUP($A37,FY17Rev!$A$4:$I$24,9,FALSE))*VLOOKUP($A37,SCH!$A$3:$S$23,MATCH(Q$28,SCH!$A$2:$S$2,0),FALSE)</f>
        <v>462357.13683104946</v>
      </c>
      <c r="R37" s="237">
        <f>+GPpcntSCH*(VLOOKUP($A37,FY17Rev!$A$4:$I$24,9,FALSE))*VLOOKUP($A37,SCH!$A$3:$S$23,MATCH(R$28,SCH!$A$2:$S$2,0),FALSE)</f>
        <v>0</v>
      </c>
      <c r="S37" s="237">
        <f>+GPpcntSCH*(VLOOKUP($A37,FY17Rev!$A$4:$I$24,9,FALSE))*VLOOKUP($A37,SCH!$A$3:$S$23,MATCH(S$28,SCH!$A$2:$S$2,0),FALSE)</f>
        <v>3000.4390959605871</v>
      </c>
      <c r="T37" s="238">
        <f t="shared" si="4"/>
        <v>528577.35407172341</v>
      </c>
    </row>
    <row r="38" spans="1:20" s="45" customFormat="1" x14ac:dyDescent="0.25">
      <c r="A38" s="233" t="s">
        <v>48</v>
      </c>
      <c r="B38" s="234" t="s">
        <v>49</v>
      </c>
      <c r="C38" s="221">
        <f>+GPpcntSCH*(VLOOKUP($A38,FY17Rev!$A$4:$I$24,9,FALSE))*VLOOKUP($A38,SCH!$A$3:$S$23,MATCH(C$28,SCH!$A$2:$S$2,0),FALSE)</f>
        <v>1303.6442301735929</v>
      </c>
      <c r="D38" s="221">
        <f>+GPpcntSCH*(VLOOKUP($A38,FY17Rev!$A$4:$I$24,9,FALSE))*VLOOKUP($A38,SCH!$A$3:$S$23,MATCH(D$28,SCH!$A$2:$S$2,0),FALSE)</f>
        <v>5293.5856619170136</v>
      </c>
      <c r="E38" s="221">
        <f>+GPpcntSCH*(VLOOKUP($A38,FY17Rev!$A$4:$I$24,9,FALSE))*VLOOKUP($A38,SCH!$A$3:$S$23,MATCH(E$28,SCH!$A$2:$S$2,0),FALSE)</f>
        <v>316.03496489056801</v>
      </c>
      <c r="F38" s="221">
        <f>+GPpcntSCH*(VLOOKUP($A38,FY17Rev!$A$4:$I$24,9,FALSE))*VLOOKUP($A38,SCH!$A$3:$S$23,MATCH(F$28,SCH!$A$2:$S$2,0),FALSE)</f>
        <v>0</v>
      </c>
      <c r="G38" s="221">
        <f>+GPpcntSCH*(VLOOKUP($A38,FY17Rev!$A$4:$I$24,9,FALSE))*VLOOKUP($A38,SCH!$A$3:$S$23,MATCH(G$28,SCH!$A$2:$S$2,0),FALSE)</f>
        <v>711.07867100377803</v>
      </c>
      <c r="H38" s="221">
        <f>+GPpcntSCH*(VLOOKUP($A38,FY17Rev!$A$4:$I$24,9,FALSE))*VLOOKUP($A38,SCH!$A$3:$S$23,MATCH(H$28,SCH!$A$2:$S$2,0),FALSE)</f>
        <v>158.017482445284</v>
      </c>
      <c r="I38" s="221">
        <f>+GPpcntSCH*(VLOOKUP($A38,FY17Rev!$A$4:$I$24,9,FALSE))*VLOOKUP($A38,SCH!$A$3:$S$23,MATCH(I$28,SCH!$A$2:$S$2,0),FALSE)</f>
        <v>0</v>
      </c>
      <c r="J38" s="221">
        <f>+GPpcntSCH*(VLOOKUP($A38,FY17Rev!$A$4:$I$24,9,FALSE))*VLOOKUP($A38,SCH!$A$3:$S$23,MATCH(J$28,SCH!$A$2:$S$2,0),FALSE)</f>
        <v>829.59178283774099</v>
      </c>
      <c r="K38" s="221">
        <f>+GPpcntSCH*(VLOOKUP($A38,FY17Rev!$A$4:$I$24,9,FALSE))*VLOOKUP($A38,SCH!$A$3:$S$23,MATCH(K$28,SCH!$A$2:$S$2,0),FALSE)</f>
        <v>2291.2534954566181</v>
      </c>
      <c r="L38" s="221">
        <f>+GPpcntSCH*(VLOOKUP($A38,FY17Rev!$A$4:$I$24,9,FALSE))*VLOOKUP($A38,SCH!$A$3:$S$23,MATCH(L$28,SCH!$A$2:$S$2,0),FALSE)</f>
        <v>3673.9064668528526</v>
      </c>
      <c r="M38" s="221">
        <f>+GPpcntSCH*(VLOOKUP($A38,FY17Rev!$A$4:$I$24,9,FALSE))*VLOOKUP($A38,SCH!$A$3:$S$23,MATCH(M$28,SCH!$A$2:$S$2,0),FALSE)</f>
        <v>158.017482445284</v>
      </c>
      <c r="N38" s="221">
        <f>+GPpcntSCH*(VLOOKUP($A38,FY17Rev!$A$4:$I$24,9,FALSE))*VLOOKUP($A38,SCH!$A$3:$S$23,MATCH(N$28,SCH!$A$2:$S$2,0),FALSE)</f>
        <v>46022.59176218896</v>
      </c>
      <c r="O38" s="221">
        <f>+GPpcntSCH*(VLOOKUP($A38,FY17Rev!$A$4:$I$24,9,FALSE))*VLOOKUP($A38,SCH!$A$3:$S$23,MATCH(O$28,SCH!$A$2:$S$2,0),FALSE)</f>
        <v>790.08741222641993</v>
      </c>
      <c r="P38" s="221">
        <f>+GPpcntSCH*(VLOOKUP($A38,FY17Rev!$A$4:$I$24,9,FALSE))*VLOOKUP($A38,SCH!$A$3:$S$23,MATCH(P$28,SCH!$A$2:$S$2,0),FALSE)</f>
        <v>869.09615344906194</v>
      </c>
      <c r="Q38" s="221">
        <f>+GPpcntSCH*(VLOOKUP($A38,FY17Rev!$A$4:$I$24,9,FALSE))*VLOOKUP($A38,SCH!$A$3:$S$23,MATCH(Q$28,SCH!$A$2:$S$2,0),FALSE)</f>
        <v>196968.79186804648</v>
      </c>
      <c r="R38" s="221">
        <f>+GPpcntSCH*(VLOOKUP($A38,FY17Rev!$A$4:$I$24,9,FALSE))*VLOOKUP($A38,SCH!$A$3:$S$23,MATCH(R$28,SCH!$A$2:$S$2,0),FALSE)</f>
        <v>0</v>
      </c>
      <c r="S38" s="221">
        <f>+GPpcntSCH*(VLOOKUP($A38,FY17Rev!$A$4:$I$24,9,FALSE))*VLOOKUP($A38,SCH!$A$3:$S$23,MATCH(S$28,SCH!$A$2:$S$2,0),FALSE)</f>
        <v>0</v>
      </c>
      <c r="T38" s="235">
        <f t="shared" si="4"/>
        <v>259385.69743393367</v>
      </c>
    </row>
    <row r="39" spans="1:20" x14ac:dyDescent="0.25">
      <c r="A39" s="233" t="s">
        <v>41</v>
      </c>
      <c r="B39" s="236" t="s">
        <v>53</v>
      </c>
      <c r="C39" s="237">
        <f>+GPpcntSCH*(VLOOKUP($A39,FY17Rev!$A$4:$I$24,9,FALSE))*VLOOKUP($A39,SCH!$A$3:$S$23,MATCH(C$28,SCH!$A$2:$S$2,0),FALSE)</f>
        <v>846075.72021688172</v>
      </c>
      <c r="D39" s="237">
        <f>+GPpcntSCH*(VLOOKUP($A39,FY17Rev!$A$4:$I$24,9,FALSE))*VLOOKUP($A39,SCH!$A$3:$S$23,MATCH(D$28,SCH!$A$2:$S$2,0),FALSE)</f>
        <v>16319.385358356882</v>
      </c>
      <c r="E39" s="237">
        <f>+GPpcntSCH*(VLOOKUP($A39,FY17Rev!$A$4:$I$24,9,FALSE))*VLOOKUP($A39,SCH!$A$3:$S$23,MATCH(E$28,SCH!$A$2:$S$2,0),FALSE)</f>
        <v>4572.2415874706776</v>
      </c>
      <c r="F39" s="237">
        <f>+GPpcntSCH*(VLOOKUP($A39,FY17Rev!$A$4:$I$24,9,FALSE))*VLOOKUP($A39,SCH!$A$3:$S$23,MATCH(F$28,SCH!$A$2:$S$2,0),FALSE)</f>
        <v>211.02653480633899</v>
      </c>
      <c r="G39" s="237">
        <f>+GPpcntSCH*(VLOOKUP($A39,FY17Rev!$A$4:$I$24,9,FALSE))*VLOOKUP($A39,SCH!$A$3:$S$23,MATCH(G$28,SCH!$A$2:$S$2,0),FALSE)</f>
        <v>4572.2415874706776</v>
      </c>
      <c r="H39" s="237">
        <f>+GPpcntSCH*(VLOOKUP($A39,FY17Rev!$A$4:$I$24,9,FALSE))*VLOOKUP($A39,SCH!$A$3:$S$23,MATCH(H$28,SCH!$A$2:$S$2,0),FALSE)</f>
        <v>13857.409118949592</v>
      </c>
      <c r="I39" s="237">
        <f>+GPpcntSCH*(VLOOKUP($A39,FY17Rev!$A$4:$I$24,9,FALSE))*VLOOKUP($A39,SCH!$A$3:$S$23,MATCH(I$28,SCH!$A$2:$S$2,0),FALSE)</f>
        <v>0</v>
      </c>
      <c r="J39" s="237">
        <f>+GPpcntSCH*(VLOOKUP($A39,FY17Rev!$A$4:$I$24,9,FALSE))*VLOOKUP($A39,SCH!$A$3:$S$23,MATCH(J$28,SCH!$A$2:$S$2,0),FALSE)</f>
        <v>0</v>
      </c>
      <c r="K39" s="237">
        <f>+GPpcntSCH*(VLOOKUP($A39,FY17Rev!$A$4:$I$24,9,FALSE))*VLOOKUP($A39,SCH!$A$3:$S$23,MATCH(K$28,SCH!$A$2:$S$2,0),FALSE)</f>
        <v>11114.064166467186</v>
      </c>
      <c r="L39" s="237">
        <f>+GPpcntSCH*(VLOOKUP($A39,FY17Rev!$A$4:$I$24,9,FALSE))*VLOOKUP($A39,SCH!$A$3:$S$23,MATCH(L$28,SCH!$A$2:$S$2,0),FALSE)</f>
        <v>0</v>
      </c>
      <c r="M39" s="237">
        <f>+GPpcntSCH*(VLOOKUP($A39,FY17Rev!$A$4:$I$24,9,FALSE))*VLOOKUP($A39,SCH!$A$3:$S$23,MATCH(M$28,SCH!$A$2:$S$2,0),FALSE)</f>
        <v>0</v>
      </c>
      <c r="N39" s="237">
        <f>+GPpcntSCH*(VLOOKUP($A39,FY17Rev!$A$4:$I$24,9,FALSE))*VLOOKUP($A39,SCH!$A$3:$S$23,MATCH(N$28,SCH!$A$2:$S$2,0),FALSE)</f>
        <v>1266.1592088380339</v>
      </c>
      <c r="O39" s="237">
        <f>+GPpcntSCH*(VLOOKUP($A39,FY17Rev!$A$4:$I$24,9,FALSE))*VLOOKUP($A39,SCH!$A$3:$S$23,MATCH(O$28,SCH!$A$2:$S$2,0),FALSE)</f>
        <v>0</v>
      </c>
      <c r="P39" s="237">
        <f>+GPpcntSCH*(VLOOKUP($A39,FY17Rev!$A$4:$I$24,9,FALSE))*VLOOKUP($A39,SCH!$A$3:$S$23,MATCH(P$28,SCH!$A$2:$S$2,0),FALSE)</f>
        <v>0</v>
      </c>
      <c r="Q39" s="237">
        <f>+GPpcntSCH*(VLOOKUP($A39,FY17Rev!$A$4:$I$24,9,FALSE))*VLOOKUP($A39,SCH!$A$3:$S$23,MATCH(Q$28,SCH!$A$2:$S$2,0),FALSE)</f>
        <v>1195.8170305692543</v>
      </c>
      <c r="R39" s="237">
        <f>+GPpcntSCH*(VLOOKUP($A39,FY17Rev!$A$4:$I$24,9,FALSE))*VLOOKUP($A39,SCH!$A$3:$S$23,MATCH(R$28,SCH!$A$2:$S$2,0),FALSE)</f>
        <v>0</v>
      </c>
      <c r="S39" s="237">
        <f>+GPpcntSCH*(VLOOKUP($A39,FY17Rev!$A$4:$I$24,9,FALSE))*VLOOKUP($A39,SCH!$A$3:$S$23,MATCH(S$28,SCH!$A$2:$S$2,0),FALSE)</f>
        <v>0</v>
      </c>
      <c r="T39" s="238">
        <f t="shared" si="4"/>
        <v>899184.06480981025</v>
      </c>
    </row>
    <row r="40" spans="1:20" s="45" customFormat="1" x14ac:dyDescent="0.25">
      <c r="A40" s="233" t="s">
        <v>34</v>
      </c>
      <c r="B40" s="234" t="s">
        <v>58</v>
      </c>
      <c r="C40" s="221">
        <f>+GPpcntSCH*(VLOOKUP($A40,FY17Rev!$A$4:$I$24,9,FALSE))*VLOOKUP($A40,SCH!$A$3:$S$23,MATCH(C$28,SCH!$A$2:$S$2,0),FALSE)</f>
        <v>0</v>
      </c>
      <c r="D40" s="221">
        <f>+GPpcntSCH*(VLOOKUP($A40,FY17Rev!$A$4:$I$24,9,FALSE))*VLOOKUP($A40,SCH!$A$3:$S$23,MATCH(D$28,SCH!$A$2:$S$2,0),FALSE)</f>
        <v>3657.9266765972284</v>
      </c>
      <c r="E40" s="221">
        <f>+GPpcntSCH*(VLOOKUP($A40,FY17Rev!$A$4:$I$24,9,FALSE))*VLOOKUP($A40,SCH!$A$3:$S$23,MATCH(E$28,SCH!$A$2:$S$2,0),FALSE)</f>
        <v>0</v>
      </c>
      <c r="F40" s="221">
        <f>+GPpcntSCH*(VLOOKUP($A40,FY17Rev!$A$4:$I$24,9,FALSE))*VLOOKUP($A40,SCH!$A$3:$S$23,MATCH(F$28,SCH!$A$2:$S$2,0),FALSE)</f>
        <v>0</v>
      </c>
      <c r="G40" s="221">
        <f>+GPpcntSCH*(VLOOKUP($A40,FY17Rev!$A$4:$I$24,9,FALSE))*VLOOKUP($A40,SCH!$A$3:$S$23,MATCH(G$28,SCH!$A$2:$S$2,0),FALSE)</f>
        <v>96391.311072494529</v>
      </c>
      <c r="H40" s="221">
        <f>+GPpcntSCH*(VLOOKUP($A40,FY17Rev!$A$4:$I$24,9,FALSE))*VLOOKUP($A40,SCH!$A$3:$S$23,MATCH(H$28,SCH!$A$2:$S$2,0),FALSE)</f>
        <v>790.90306521021148</v>
      </c>
      <c r="I40" s="221">
        <f>+GPpcntSCH*(VLOOKUP($A40,FY17Rev!$A$4:$I$24,9,FALSE))*VLOOKUP($A40,SCH!$A$3:$S$23,MATCH(I$28,SCH!$A$2:$S$2,0),FALSE)</f>
        <v>0</v>
      </c>
      <c r="J40" s="221">
        <f>+GPpcntSCH*(VLOOKUP($A40,FY17Rev!$A$4:$I$24,9,FALSE))*VLOOKUP($A40,SCH!$A$3:$S$23,MATCH(J$28,SCH!$A$2:$S$2,0),FALSE)</f>
        <v>0</v>
      </c>
      <c r="K40" s="221">
        <f>+GPpcntSCH*(VLOOKUP($A40,FY17Rev!$A$4:$I$24,9,FALSE))*VLOOKUP($A40,SCH!$A$3:$S$23,MATCH(K$28,SCH!$A$2:$S$2,0),FALSE)</f>
        <v>0</v>
      </c>
      <c r="L40" s="221">
        <f>+GPpcntSCH*(VLOOKUP($A40,FY17Rev!$A$4:$I$24,9,FALSE))*VLOOKUP($A40,SCH!$A$3:$S$23,MATCH(L$28,SCH!$A$2:$S$2,0),FALSE)</f>
        <v>0</v>
      </c>
      <c r="M40" s="221">
        <f>+GPpcntSCH*(VLOOKUP($A40,FY17Rev!$A$4:$I$24,9,FALSE))*VLOOKUP($A40,SCH!$A$3:$S$23,MATCH(M$28,SCH!$A$2:$S$2,0),FALSE)</f>
        <v>0</v>
      </c>
      <c r="N40" s="221">
        <f>+GPpcntSCH*(VLOOKUP($A40,FY17Rev!$A$4:$I$24,9,FALSE))*VLOOKUP($A40,SCH!$A$3:$S$23,MATCH(N$28,SCH!$A$2:$S$2,0),FALSE)</f>
        <v>8699.9337173123276</v>
      </c>
      <c r="O40" s="221">
        <f>+GPpcntSCH*(VLOOKUP($A40,FY17Rev!$A$4:$I$24,9,FALSE))*VLOOKUP($A40,SCH!$A$3:$S$23,MATCH(O$28,SCH!$A$2:$S$2,0),FALSE)</f>
        <v>0</v>
      </c>
      <c r="P40" s="221">
        <f>+GPpcntSCH*(VLOOKUP($A40,FY17Rev!$A$4:$I$24,9,FALSE))*VLOOKUP($A40,SCH!$A$3:$S$23,MATCH(P$28,SCH!$A$2:$S$2,0),FALSE)</f>
        <v>0</v>
      </c>
      <c r="Q40" s="221">
        <f>+GPpcntSCH*(VLOOKUP($A40,FY17Rev!$A$4:$I$24,9,FALSE))*VLOOKUP($A40,SCH!$A$3:$S$23,MATCH(Q$28,SCH!$A$2:$S$2,0),FALSE)</f>
        <v>889.76594836148809</v>
      </c>
      <c r="R40" s="221">
        <f>+GPpcntSCH*(VLOOKUP($A40,FY17Rev!$A$4:$I$24,9,FALSE))*VLOOKUP($A40,SCH!$A$3:$S$23,MATCH(R$28,SCH!$A$2:$S$2,0),FALSE)</f>
        <v>0</v>
      </c>
      <c r="S40" s="221">
        <f>+GPpcntSCH*(VLOOKUP($A40,FY17Rev!$A$4:$I$24,9,FALSE))*VLOOKUP($A40,SCH!$A$3:$S$23,MATCH(S$28,SCH!$A$2:$S$2,0),FALSE)</f>
        <v>98.862883151276435</v>
      </c>
      <c r="T40" s="235">
        <f t="shared" si="4"/>
        <v>110528.70336312705</v>
      </c>
    </row>
    <row r="41" spans="1:20" x14ac:dyDescent="0.25">
      <c r="A41" s="233" t="s">
        <v>65</v>
      </c>
      <c r="B41" s="236" t="s">
        <v>66</v>
      </c>
      <c r="C41" s="237">
        <f>+GPpcntSCH*(VLOOKUP($A41,FY17Rev!$A$4:$I$24,9,FALSE))*VLOOKUP($A41,SCH!$A$3:$S$23,MATCH(C$28,SCH!$A$2:$S$2,0),FALSE)</f>
        <v>10177.776768925192</v>
      </c>
      <c r="D41" s="237">
        <f>+GPpcntSCH*(VLOOKUP($A41,FY17Rev!$A$4:$I$24,9,FALSE))*VLOOKUP($A41,SCH!$A$3:$S$23,MATCH(D$28,SCH!$A$2:$S$2,0),FALSE)</f>
        <v>54646.832190075256</v>
      </c>
      <c r="E41" s="237">
        <f>+GPpcntSCH*(VLOOKUP($A41,FY17Rev!$A$4:$I$24,9,FALSE))*VLOOKUP($A41,SCH!$A$3:$S$23,MATCH(E$28,SCH!$A$2:$S$2,0),FALSE)</f>
        <v>22391.108891635424</v>
      </c>
      <c r="F41" s="237">
        <f>+GPpcntSCH*(VLOOKUP($A41,FY17Rev!$A$4:$I$24,9,FALSE))*VLOOKUP($A41,SCH!$A$3:$S$23,MATCH(F$28,SCH!$A$2:$S$2,0),FALSE)</f>
        <v>6654.7001950664717</v>
      </c>
      <c r="G41" s="237">
        <f>+GPpcntSCH*(VLOOKUP($A41,FY17Rev!$A$4:$I$24,9,FALSE))*VLOOKUP($A41,SCH!$A$3:$S$23,MATCH(G$28,SCH!$A$2:$S$2,0),FALSE)</f>
        <v>2192.136534845426</v>
      </c>
      <c r="H41" s="237">
        <f>+GPpcntSCH*(VLOOKUP($A41,FY17Rev!$A$4:$I$24,9,FALSE))*VLOOKUP($A41,SCH!$A$3:$S$23,MATCH(H$28,SCH!$A$2:$S$2,0),FALSE)</f>
        <v>29202.390267762283</v>
      </c>
      <c r="I41" s="237">
        <f>+GPpcntSCH*(VLOOKUP($A41,FY17Rev!$A$4:$I$24,9,FALSE))*VLOOKUP($A41,SCH!$A$3:$S$23,MATCH(I$28,SCH!$A$2:$S$2,0),FALSE)</f>
        <v>782.90590530193776</v>
      </c>
      <c r="J41" s="237">
        <f>+GPpcntSCH*(VLOOKUP($A41,FY17Rev!$A$4:$I$24,9,FALSE))*VLOOKUP($A41,SCH!$A$3:$S$23,MATCH(J$28,SCH!$A$2:$S$2,0),FALSE)</f>
        <v>2661.8800780265888</v>
      </c>
      <c r="K41" s="237">
        <f>+GPpcntSCH*(VLOOKUP($A41,FY17Rev!$A$4:$I$24,9,FALSE))*VLOOKUP($A41,SCH!$A$3:$S$23,MATCH(K$28,SCH!$A$2:$S$2,0),FALSE)</f>
        <v>829175.64430528239</v>
      </c>
      <c r="L41" s="237">
        <f>+GPpcntSCH*(VLOOKUP($A41,FY17Rev!$A$4:$I$24,9,FALSE))*VLOOKUP($A41,SCH!$A$3:$S$23,MATCH(L$28,SCH!$A$2:$S$2,0),FALSE)</f>
        <v>6263.2472424155021</v>
      </c>
      <c r="M41" s="237">
        <f>+GPpcntSCH*(VLOOKUP($A41,FY17Rev!$A$4:$I$24,9,FALSE))*VLOOKUP($A41,SCH!$A$3:$S$23,MATCH(M$28,SCH!$A$2:$S$2,0),FALSE)</f>
        <v>0</v>
      </c>
      <c r="N41" s="237">
        <f>+GPpcntSCH*(VLOOKUP($A41,FY17Rev!$A$4:$I$24,9,FALSE))*VLOOKUP($A41,SCH!$A$3:$S$23,MATCH(N$28,SCH!$A$2:$S$2,0),FALSE)</f>
        <v>8298.8025962005413</v>
      </c>
      <c r="O41" s="237">
        <f>+GPpcntSCH*(VLOOKUP($A41,FY17Rev!$A$4:$I$24,9,FALSE))*VLOOKUP($A41,SCH!$A$3:$S$23,MATCH(O$28,SCH!$A$2:$S$2,0),FALSE)</f>
        <v>0</v>
      </c>
      <c r="P41" s="237">
        <f>+GPpcntSCH*(VLOOKUP($A41,FY17Rev!$A$4:$I$24,9,FALSE))*VLOOKUP($A41,SCH!$A$3:$S$23,MATCH(P$28,SCH!$A$2:$S$2,0),FALSE)</f>
        <v>0</v>
      </c>
      <c r="Q41" s="237">
        <f>+GPpcntSCH*(VLOOKUP($A41,FY17Rev!$A$4:$I$24,9,FALSE))*VLOOKUP($A41,SCH!$A$3:$S$23,MATCH(Q$28,SCH!$A$2:$S$2,0),FALSE)</f>
        <v>15892.989877629338</v>
      </c>
      <c r="R41" s="237">
        <f>+GPpcntSCH*(VLOOKUP($A41,FY17Rev!$A$4:$I$24,9,FALSE))*VLOOKUP($A41,SCH!$A$3:$S$23,MATCH(R$28,SCH!$A$2:$S$2,0),FALSE)</f>
        <v>0</v>
      </c>
      <c r="S41" s="237">
        <f>+GPpcntSCH*(VLOOKUP($A41,FY17Rev!$A$4:$I$24,9,FALSE))*VLOOKUP($A41,SCH!$A$3:$S$23,MATCH(S$28,SCH!$A$2:$S$2,0),FALSE)</f>
        <v>0</v>
      </c>
      <c r="T41" s="238">
        <f t="shared" si="4"/>
        <v>988340.41485316632</v>
      </c>
    </row>
    <row r="42" spans="1:20" s="45" customFormat="1" x14ac:dyDescent="0.25">
      <c r="A42" s="233" t="s">
        <v>68</v>
      </c>
      <c r="B42" s="234" t="s">
        <v>69</v>
      </c>
      <c r="C42" s="221">
        <f>+GPpcntSCH*(VLOOKUP($A42,FY17Rev!$A$4:$I$24,9,FALSE))*VLOOKUP($A42,SCH!$A$3:$S$23,MATCH(C$28,SCH!$A$2:$S$2,0),FALSE)</f>
        <v>796.05153322178762</v>
      </c>
      <c r="D42" s="221">
        <f>+GPpcntSCH*(VLOOKUP($A42,FY17Rev!$A$4:$I$24,9,FALSE))*VLOOKUP($A42,SCH!$A$3:$S$23,MATCH(D$28,SCH!$A$2:$S$2,0),FALSE)</f>
        <v>6103.0617547003721</v>
      </c>
      <c r="E42" s="221">
        <f>+GPpcntSCH*(VLOOKUP($A42,FY17Rev!$A$4:$I$24,9,FALSE))*VLOOKUP($A42,SCH!$A$3:$S$23,MATCH(E$28,SCH!$A$2:$S$2,0),FALSE)</f>
        <v>929434.39012161607</v>
      </c>
      <c r="F42" s="221">
        <f>+GPpcntSCH*(VLOOKUP($A42,FY17Rev!$A$4:$I$24,9,FALSE))*VLOOKUP($A42,SCH!$A$3:$S$23,MATCH(F$28,SCH!$A$2:$S$2,0),FALSE)</f>
        <v>0</v>
      </c>
      <c r="G42" s="221">
        <f>+GPpcntSCH*(VLOOKUP($A42,FY17Rev!$A$4:$I$24,9,FALSE))*VLOOKUP($A42,SCH!$A$3:$S$23,MATCH(G$28,SCH!$A$2:$S$2,0),FALSE)</f>
        <v>2476.6047700233394</v>
      </c>
      <c r="H42" s="221">
        <f>+GPpcntSCH*(VLOOKUP($A42,FY17Rev!$A$4:$I$24,9,FALSE))*VLOOKUP($A42,SCH!$A$3:$S$23,MATCH(H$28,SCH!$A$2:$S$2,0),FALSE)</f>
        <v>442.25085178988201</v>
      </c>
      <c r="I42" s="221">
        <f>+GPpcntSCH*(VLOOKUP($A42,FY17Rev!$A$4:$I$24,9,FALSE))*VLOOKUP($A42,SCH!$A$3:$S$23,MATCH(I$28,SCH!$A$2:$S$2,0),FALSE)</f>
        <v>707.60136286381123</v>
      </c>
      <c r="J42" s="221">
        <f>+GPpcntSCH*(VLOOKUP($A42,FY17Rev!$A$4:$I$24,9,FALSE))*VLOOKUP($A42,SCH!$A$3:$S$23,MATCH(J$28,SCH!$A$2:$S$2,0),FALSE)</f>
        <v>0</v>
      </c>
      <c r="K42" s="221">
        <f>+GPpcntSCH*(VLOOKUP($A42,FY17Rev!$A$4:$I$24,9,FALSE))*VLOOKUP($A42,SCH!$A$3:$S$23,MATCH(K$28,SCH!$A$2:$S$2,0),FALSE)</f>
        <v>2741.9552810972687</v>
      </c>
      <c r="L42" s="221">
        <f>+GPpcntSCH*(VLOOKUP($A42,FY17Rev!$A$4:$I$24,9,FALSE))*VLOOKUP($A42,SCH!$A$3:$S$23,MATCH(L$28,SCH!$A$2:$S$2,0),FALSE)</f>
        <v>0</v>
      </c>
      <c r="M42" s="221">
        <f>+GPpcntSCH*(VLOOKUP($A42,FY17Rev!$A$4:$I$24,9,FALSE))*VLOOKUP($A42,SCH!$A$3:$S$23,MATCH(M$28,SCH!$A$2:$S$2,0),FALSE)</f>
        <v>0</v>
      </c>
      <c r="N42" s="221">
        <f>+GPpcntSCH*(VLOOKUP($A42,FY17Rev!$A$4:$I$24,9,FALSE))*VLOOKUP($A42,SCH!$A$3:$S$23,MATCH(N$28,SCH!$A$2:$S$2,0),FALSE)</f>
        <v>442.25085178988201</v>
      </c>
      <c r="O42" s="221">
        <f>+GPpcntSCH*(VLOOKUP($A42,FY17Rev!$A$4:$I$24,9,FALSE))*VLOOKUP($A42,SCH!$A$3:$S$23,MATCH(O$28,SCH!$A$2:$S$2,0),FALSE)</f>
        <v>0</v>
      </c>
      <c r="P42" s="221">
        <f>+GPpcntSCH*(VLOOKUP($A42,FY17Rev!$A$4:$I$24,9,FALSE))*VLOOKUP($A42,SCH!$A$3:$S$23,MATCH(P$28,SCH!$A$2:$S$2,0),FALSE)</f>
        <v>0</v>
      </c>
      <c r="Q42" s="221">
        <f>+GPpcntSCH*(VLOOKUP($A42,FY17Rev!$A$4:$I$24,9,FALSE))*VLOOKUP($A42,SCH!$A$3:$S$23,MATCH(Q$28,SCH!$A$2:$S$2,0),FALSE)</f>
        <v>707.60136286381123</v>
      </c>
      <c r="R42" s="221">
        <f>+GPpcntSCH*(VLOOKUP($A42,FY17Rev!$A$4:$I$24,9,FALSE))*VLOOKUP($A42,SCH!$A$3:$S$23,MATCH(R$28,SCH!$A$2:$S$2,0),FALSE)</f>
        <v>0</v>
      </c>
      <c r="S42" s="221">
        <f>+GPpcntSCH*(VLOOKUP($A42,FY17Rev!$A$4:$I$24,9,FALSE))*VLOOKUP($A42,SCH!$A$3:$S$23,MATCH(S$28,SCH!$A$2:$S$2,0),FALSE)</f>
        <v>0</v>
      </c>
      <c r="T42" s="235">
        <f t="shared" si="4"/>
        <v>943851.76788996614</v>
      </c>
    </row>
    <row r="43" spans="1:20" x14ac:dyDescent="0.25">
      <c r="A43" s="233" t="s">
        <v>55</v>
      </c>
      <c r="B43" s="236" t="s">
        <v>73</v>
      </c>
      <c r="C43" s="237">
        <f>+GPpcntSCH*(VLOOKUP($A43,FY17Rev!$A$4:$I$24,9,FALSE))*VLOOKUP($A43,SCH!$A$3:$S$23,MATCH(C$28,SCH!$A$2:$S$2,0),FALSE)</f>
        <v>3905.9869766124625</v>
      </c>
      <c r="D43" s="237">
        <f>+GPpcntSCH*(VLOOKUP($A43,FY17Rev!$A$4:$I$24,9,FALSE))*VLOOKUP($A43,SCH!$A$3:$S$23,MATCH(D$28,SCH!$A$2:$S$2,0),FALSE)</f>
        <v>12670.640680230672</v>
      </c>
      <c r="E43" s="237">
        <f>+GPpcntSCH*(VLOOKUP($A43,FY17Rev!$A$4:$I$24,9,FALSE))*VLOOKUP($A43,SCH!$A$3:$S$23,MATCH(E$28,SCH!$A$2:$S$2,0),FALSE)</f>
        <v>8574.1177535395509</v>
      </c>
      <c r="F43" s="237">
        <f>+GPpcntSCH*(VLOOKUP($A43,FY17Rev!$A$4:$I$24,9,FALSE))*VLOOKUP($A43,SCH!$A$3:$S$23,MATCH(F$28,SCH!$A$2:$S$2,0),FALSE)</f>
        <v>0</v>
      </c>
      <c r="G43" s="237">
        <f>+GPpcntSCH*(VLOOKUP($A43,FY17Rev!$A$4:$I$24,9,FALSE))*VLOOKUP($A43,SCH!$A$3:$S$23,MATCH(G$28,SCH!$A$2:$S$2,0),FALSE)</f>
        <v>285.8039251179851</v>
      </c>
      <c r="H43" s="237">
        <f>+GPpcntSCH*(VLOOKUP($A43,FY17Rev!$A$4:$I$24,9,FALSE))*VLOOKUP($A43,SCH!$A$3:$S$23,MATCH(H$28,SCH!$A$2:$S$2,0),FALSE)</f>
        <v>2381.6993759832089</v>
      </c>
      <c r="I43" s="237">
        <f>+GPpcntSCH*(VLOOKUP($A43,FY17Rev!$A$4:$I$24,9,FALSE))*VLOOKUP($A43,SCH!$A$3:$S$23,MATCH(I$28,SCH!$A$2:$S$2,0),FALSE)</f>
        <v>8764.6537036182071</v>
      </c>
      <c r="J43" s="237">
        <f>+GPpcntSCH*(VLOOKUP($A43,FY17Rev!$A$4:$I$24,9,FALSE))*VLOOKUP($A43,SCH!$A$3:$S$23,MATCH(J$28,SCH!$A$2:$S$2,0),FALSE)</f>
        <v>2147816.4972616574</v>
      </c>
      <c r="K43" s="237">
        <f>+GPpcntSCH*(VLOOKUP($A43,FY17Rev!$A$4:$I$24,9,FALSE))*VLOOKUP($A43,SCH!$A$3:$S$23,MATCH(K$28,SCH!$A$2:$S$2,0),FALSE)</f>
        <v>1524.2876006292536</v>
      </c>
      <c r="L43" s="237">
        <f>+GPpcntSCH*(VLOOKUP($A43,FY17Rev!$A$4:$I$24,9,FALSE))*VLOOKUP($A43,SCH!$A$3:$S$23,MATCH(L$28,SCH!$A$2:$S$2,0),FALSE)</f>
        <v>285.8039251179851</v>
      </c>
      <c r="M43" s="237">
        <f>+GPpcntSCH*(VLOOKUP($A43,FY17Rev!$A$4:$I$24,9,FALSE))*VLOOKUP($A43,SCH!$A$3:$S$23,MATCH(M$28,SCH!$A$2:$S$2,0),FALSE)</f>
        <v>0</v>
      </c>
      <c r="N43" s="237">
        <f>+GPpcntSCH*(VLOOKUP($A43,FY17Rev!$A$4:$I$24,9,FALSE))*VLOOKUP($A43,SCH!$A$3:$S$23,MATCH(N$28,SCH!$A$2:$S$2,0),FALSE)</f>
        <v>1143.2157004719404</v>
      </c>
      <c r="O43" s="237">
        <f>+GPpcntSCH*(VLOOKUP($A43,FY17Rev!$A$4:$I$24,9,FALSE))*VLOOKUP($A43,SCH!$A$3:$S$23,MATCH(O$28,SCH!$A$2:$S$2,0),FALSE)</f>
        <v>0</v>
      </c>
      <c r="P43" s="237">
        <f>+GPpcntSCH*(VLOOKUP($A43,FY17Rev!$A$4:$I$24,9,FALSE))*VLOOKUP($A43,SCH!$A$3:$S$23,MATCH(P$28,SCH!$A$2:$S$2,0),FALSE)</f>
        <v>0</v>
      </c>
      <c r="Q43" s="237">
        <f>+GPpcntSCH*(VLOOKUP($A43,FY17Rev!$A$4:$I$24,9,FALSE))*VLOOKUP($A43,SCH!$A$3:$S$23,MATCH(Q$28,SCH!$A$2:$S$2,0),FALSE)</f>
        <v>6573.4902777136558</v>
      </c>
      <c r="R43" s="237">
        <f>+GPpcntSCH*(VLOOKUP($A43,FY17Rev!$A$4:$I$24,9,FALSE))*VLOOKUP($A43,SCH!$A$3:$S$23,MATCH(R$28,SCH!$A$2:$S$2,0),FALSE)</f>
        <v>0</v>
      </c>
      <c r="S43" s="237">
        <f>+GPpcntSCH*(VLOOKUP($A43,FY17Rev!$A$4:$I$24,9,FALSE))*VLOOKUP($A43,SCH!$A$3:$S$23,MATCH(S$28,SCH!$A$2:$S$2,0),FALSE)</f>
        <v>0</v>
      </c>
      <c r="T43" s="238">
        <f t="shared" si="4"/>
        <v>2193926.1971806916</v>
      </c>
    </row>
    <row r="44" spans="1:20" s="45" customFormat="1" x14ac:dyDescent="0.25">
      <c r="A44" s="233" t="s">
        <v>74</v>
      </c>
      <c r="B44" s="234" t="s">
        <v>75</v>
      </c>
      <c r="C44" s="221">
        <f>+GPpcntSCH*(VLOOKUP($A44,FY17Rev!$A$4:$I$24,9,FALSE))*VLOOKUP($A44,SCH!$A$3:$S$23,MATCH(C$28,SCH!$A$2:$S$2,0),FALSE)</f>
        <v>0</v>
      </c>
      <c r="D44" s="221">
        <f>+GPpcntSCH*(VLOOKUP($A44,FY17Rev!$A$4:$I$24,9,FALSE))*VLOOKUP($A44,SCH!$A$3:$S$23,MATCH(D$28,SCH!$A$2:$S$2,0),FALSE)</f>
        <v>9673.7592918744303</v>
      </c>
      <c r="E44" s="221">
        <f>+GPpcntSCH*(VLOOKUP($A44,FY17Rev!$A$4:$I$24,9,FALSE))*VLOOKUP($A44,SCH!$A$3:$S$23,MATCH(E$28,SCH!$A$2:$S$2,0),FALSE)</f>
        <v>0</v>
      </c>
      <c r="F44" s="221">
        <f>+GPpcntSCH*(VLOOKUP($A44,FY17Rev!$A$4:$I$24,9,FALSE))*VLOOKUP($A44,SCH!$A$3:$S$23,MATCH(F$28,SCH!$A$2:$S$2,0),FALSE)</f>
        <v>0</v>
      </c>
      <c r="G44" s="221">
        <f>+GPpcntSCH*(VLOOKUP($A44,FY17Rev!$A$4:$I$24,9,FALSE))*VLOOKUP($A44,SCH!$A$3:$S$23,MATCH(G$28,SCH!$A$2:$S$2,0),FALSE)</f>
        <v>0</v>
      </c>
      <c r="H44" s="221">
        <f>+GPpcntSCH*(VLOOKUP($A44,FY17Rev!$A$4:$I$24,9,FALSE))*VLOOKUP($A44,SCH!$A$3:$S$23,MATCH(H$28,SCH!$A$2:$S$2,0),FALSE)</f>
        <v>0</v>
      </c>
      <c r="I44" s="221">
        <f>+GPpcntSCH*(VLOOKUP($A44,FY17Rev!$A$4:$I$24,9,FALSE))*VLOOKUP($A44,SCH!$A$3:$S$23,MATCH(I$28,SCH!$A$2:$S$2,0),FALSE)</f>
        <v>326.08177388340778</v>
      </c>
      <c r="J44" s="221">
        <f>+GPpcntSCH*(VLOOKUP($A44,FY17Rev!$A$4:$I$24,9,FALSE))*VLOOKUP($A44,SCH!$A$3:$S$23,MATCH(J$28,SCH!$A$2:$S$2,0),FALSE)</f>
        <v>249343.86309617915</v>
      </c>
      <c r="K44" s="221">
        <f>+GPpcntSCH*(VLOOKUP($A44,FY17Rev!$A$4:$I$24,9,FALSE))*VLOOKUP($A44,SCH!$A$3:$S$23,MATCH(K$28,SCH!$A$2:$S$2,0),FALSE)</f>
        <v>3043.4298895784727</v>
      </c>
      <c r="L44" s="221">
        <f>+GPpcntSCH*(VLOOKUP($A44,FY17Rev!$A$4:$I$24,9,FALSE))*VLOOKUP($A44,SCH!$A$3:$S$23,MATCH(L$28,SCH!$A$2:$S$2,0),FALSE)</f>
        <v>0</v>
      </c>
      <c r="M44" s="221">
        <f>+GPpcntSCH*(VLOOKUP($A44,FY17Rev!$A$4:$I$24,9,FALSE))*VLOOKUP($A44,SCH!$A$3:$S$23,MATCH(M$28,SCH!$A$2:$S$2,0),FALSE)</f>
        <v>0</v>
      </c>
      <c r="N44" s="221">
        <f>+GPpcntSCH*(VLOOKUP($A44,FY17Rev!$A$4:$I$24,9,FALSE))*VLOOKUP($A44,SCH!$A$3:$S$23,MATCH(N$28,SCH!$A$2:$S$2,0),FALSE)</f>
        <v>0</v>
      </c>
      <c r="O44" s="221">
        <f>+GPpcntSCH*(VLOOKUP($A44,FY17Rev!$A$4:$I$24,9,FALSE))*VLOOKUP($A44,SCH!$A$3:$S$23,MATCH(O$28,SCH!$A$2:$S$2,0),FALSE)</f>
        <v>0</v>
      </c>
      <c r="P44" s="221">
        <f>+GPpcntSCH*(VLOOKUP($A44,FY17Rev!$A$4:$I$24,9,FALSE))*VLOOKUP($A44,SCH!$A$3:$S$23,MATCH(P$28,SCH!$A$2:$S$2,0),FALSE)</f>
        <v>0</v>
      </c>
      <c r="Q44" s="221">
        <f>+GPpcntSCH*(VLOOKUP($A44,FY17Rev!$A$4:$I$24,9,FALSE))*VLOOKUP($A44,SCH!$A$3:$S$23,MATCH(Q$28,SCH!$A$2:$S$2,0),FALSE)</f>
        <v>217.3878492556052</v>
      </c>
      <c r="R44" s="221">
        <f>+GPpcntSCH*(VLOOKUP($A44,FY17Rev!$A$4:$I$24,9,FALSE))*VLOOKUP($A44,SCH!$A$3:$S$23,MATCH(R$28,SCH!$A$2:$S$2,0),FALSE)</f>
        <v>0</v>
      </c>
      <c r="S44" s="221">
        <f>+GPpcntSCH*(VLOOKUP($A44,FY17Rev!$A$4:$I$24,9,FALSE))*VLOOKUP($A44,SCH!$A$3:$S$23,MATCH(S$28,SCH!$A$2:$S$2,0),FALSE)</f>
        <v>0</v>
      </c>
      <c r="T44" s="235">
        <f t="shared" si="4"/>
        <v>262604.52190077107</v>
      </c>
    </row>
    <row r="45" spans="1:20" x14ac:dyDescent="0.25">
      <c r="A45" s="233" t="s">
        <v>79</v>
      </c>
      <c r="B45" s="236" t="s">
        <v>240</v>
      </c>
      <c r="C45" s="237">
        <f>+GPpcntSCH*(VLOOKUP($A45,FY17Rev!$A$4:$I$24,9,FALSE))*VLOOKUP($A45,SCH!$A$3:$S$23,MATCH(C$28,SCH!$A$2:$S$2,0),FALSE)</f>
        <v>0</v>
      </c>
      <c r="D45" s="237">
        <f>+GPpcntSCH*(VLOOKUP($A45,FY17Rev!$A$4:$I$24,9,FALSE))*VLOOKUP($A45,SCH!$A$3:$S$23,MATCH(D$28,SCH!$A$2:$S$2,0),FALSE)</f>
        <v>1395.806947905786</v>
      </c>
      <c r="E45" s="237">
        <f>+GPpcntSCH*(VLOOKUP($A45,FY17Rev!$A$4:$I$24,9,FALSE))*VLOOKUP($A45,SCH!$A$3:$S$23,MATCH(E$28,SCH!$A$2:$S$2,0),FALSE)</f>
        <v>0</v>
      </c>
      <c r="F45" s="237">
        <f>+GPpcntSCH*(VLOOKUP($A45,FY17Rev!$A$4:$I$24,9,FALSE))*VLOOKUP($A45,SCH!$A$3:$S$23,MATCH(F$28,SCH!$A$2:$S$2,0),FALSE)</f>
        <v>0</v>
      </c>
      <c r="G45" s="237">
        <f>+GPpcntSCH*(VLOOKUP($A45,FY17Rev!$A$4:$I$24,9,FALSE))*VLOOKUP($A45,SCH!$A$3:$S$23,MATCH(G$28,SCH!$A$2:$S$2,0),FALSE)</f>
        <v>0</v>
      </c>
      <c r="H45" s="237">
        <f>+GPpcntSCH*(VLOOKUP($A45,FY17Rev!$A$4:$I$24,9,FALSE))*VLOOKUP($A45,SCH!$A$3:$S$23,MATCH(H$28,SCH!$A$2:$S$2,0),FALSE)</f>
        <v>99.700496278984716</v>
      </c>
      <c r="I45" s="237">
        <f>+GPpcntSCH*(VLOOKUP($A45,FY17Rev!$A$4:$I$24,9,FALSE))*VLOOKUP($A45,SCH!$A$3:$S$23,MATCH(I$28,SCH!$A$2:$S$2,0),FALSE)</f>
        <v>0</v>
      </c>
      <c r="J45" s="237">
        <f>+GPpcntSCH*(VLOOKUP($A45,FY17Rev!$A$4:$I$24,9,FALSE))*VLOOKUP($A45,SCH!$A$3:$S$23,MATCH(J$28,SCH!$A$2:$S$2,0),FALSE)</f>
        <v>0</v>
      </c>
      <c r="K45" s="237">
        <f>+GPpcntSCH*(VLOOKUP($A45,FY17Rev!$A$4:$I$24,9,FALSE))*VLOOKUP($A45,SCH!$A$3:$S$23,MATCH(K$28,SCH!$A$2:$S$2,0),FALSE)</f>
        <v>1994.0099255796945</v>
      </c>
      <c r="L45" s="237">
        <f>+GPpcntSCH*(VLOOKUP($A45,FY17Rev!$A$4:$I$24,9,FALSE))*VLOOKUP($A45,SCH!$A$3:$S$23,MATCH(L$28,SCH!$A$2:$S$2,0),FALSE)</f>
        <v>1196.4059553478166</v>
      </c>
      <c r="M45" s="237">
        <f>+GPpcntSCH*(VLOOKUP($A45,FY17Rev!$A$4:$I$24,9,FALSE))*VLOOKUP($A45,SCH!$A$3:$S$23,MATCH(M$28,SCH!$A$2:$S$2,0),FALSE)</f>
        <v>199.40099255796943</v>
      </c>
      <c r="N45" s="237">
        <f>+GPpcntSCH*(VLOOKUP($A45,FY17Rev!$A$4:$I$24,9,FALSE))*VLOOKUP($A45,SCH!$A$3:$S$23,MATCH(N$28,SCH!$A$2:$S$2,0),FALSE)</f>
        <v>2991.0148883695415</v>
      </c>
      <c r="O45" s="237">
        <f>+GPpcntSCH*(VLOOKUP($A45,FY17Rev!$A$4:$I$24,9,FALSE))*VLOOKUP($A45,SCH!$A$3:$S$23,MATCH(O$28,SCH!$A$2:$S$2,0),FALSE)</f>
        <v>209969.24516354181</v>
      </c>
      <c r="P45" s="237">
        <f>+GPpcntSCH*(VLOOKUP($A45,FY17Rev!$A$4:$I$24,9,FALSE))*VLOOKUP($A45,SCH!$A$3:$S$23,MATCH(P$28,SCH!$A$2:$S$2,0),FALSE)</f>
        <v>5882.3292804600978</v>
      </c>
      <c r="Q45" s="237">
        <f>+GPpcntSCH*(VLOOKUP($A45,FY17Rev!$A$4:$I$24,9,FALSE))*VLOOKUP($A45,SCH!$A$3:$S$23,MATCH(Q$28,SCH!$A$2:$S$2,0),FALSE)</f>
        <v>12362.861538594105</v>
      </c>
      <c r="R45" s="237">
        <f>+GPpcntSCH*(VLOOKUP($A45,FY17Rev!$A$4:$I$24,9,FALSE))*VLOOKUP($A45,SCH!$A$3:$S$23,MATCH(R$28,SCH!$A$2:$S$2,0),FALSE)</f>
        <v>0</v>
      </c>
      <c r="S45" s="237">
        <f>+GPpcntSCH*(VLOOKUP($A45,FY17Rev!$A$4:$I$24,9,FALSE))*VLOOKUP($A45,SCH!$A$3:$S$23,MATCH(S$28,SCH!$A$2:$S$2,0),FALSE)</f>
        <v>0</v>
      </c>
      <c r="T45" s="238">
        <f t="shared" si="4"/>
        <v>236090.7751886358</v>
      </c>
    </row>
    <row r="46" spans="1:20" s="45" customFormat="1" x14ac:dyDescent="0.25">
      <c r="A46" s="233" t="s">
        <v>84</v>
      </c>
      <c r="B46" s="234" t="s">
        <v>85</v>
      </c>
      <c r="C46" s="221">
        <f>+GPpcntSCH*(VLOOKUP($A46,FY17Rev!$A$4:$I$24,9,FALSE))*VLOOKUP($A46,SCH!$A$3:$S$23,MATCH(C$28,SCH!$A$2:$S$2,0),FALSE)</f>
        <v>0</v>
      </c>
      <c r="D46" s="221">
        <f>+GPpcntSCH*(VLOOKUP($A46,FY17Rev!$A$4:$I$24,9,FALSE))*VLOOKUP($A46,SCH!$A$3:$S$23,MATCH(D$28,SCH!$A$2:$S$2,0),FALSE)</f>
        <v>2643.778392551159</v>
      </c>
      <c r="E46" s="221">
        <f>+GPpcntSCH*(VLOOKUP($A46,FY17Rev!$A$4:$I$24,9,FALSE))*VLOOKUP($A46,SCH!$A$3:$S$23,MATCH(E$28,SCH!$A$2:$S$2,0),FALSE)</f>
        <v>0</v>
      </c>
      <c r="F46" s="221">
        <f>+GPpcntSCH*(VLOOKUP($A46,FY17Rev!$A$4:$I$24,9,FALSE))*VLOOKUP($A46,SCH!$A$3:$S$23,MATCH(F$28,SCH!$A$2:$S$2,0),FALSE)</f>
        <v>0</v>
      </c>
      <c r="G46" s="221">
        <f>+GPpcntSCH*(VLOOKUP($A46,FY17Rev!$A$4:$I$24,9,FALSE))*VLOOKUP($A46,SCH!$A$3:$S$23,MATCH(G$28,SCH!$A$2:$S$2,0),FALSE)</f>
        <v>0</v>
      </c>
      <c r="H46" s="221">
        <f>+GPpcntSCH*(VLOOKUP($A46,FY17Rev!$A$4:$I$24,9,FALSE))*VLOOKUP($A46,SCH!$A$3:$S$23,MATCH(H$28,SCH!$A$2:$S$2,0),FALSE)</f>
        <v>440.62973209185986</v>
      </c>
      <c r="I46" s="221">
        <f>+GPpcntSCH*(VLOOKUP($A46,FY17Rev!$A$4:$I$24,9,FALSE))*VLOOKUP($A46,SCH!$A$3:$S$23,MATCH(I$28,SCH!$A$2:$S$2,0),FALSE)</f>
        <v>0</v>
      </c>
      <c r="J46" s="221">
        <f>+GPpcntSCH*(VLOOKUP($A46,FY17Rev!$A$4:$I$24,9,FALSE))*VLOOKUP($A46,SCH!$A$3:$S$23,MATCH(J$28,SCH!$A$2:$S$2,0),FALSE)</f>
        <v>73.438288681976644</v>
      </c>
      <c r="K46" s="221">
        <f>+GPpcntSCH*(VLOOKUP($A46,FY17Rev!$A$4:$I$24,9,FALSE))*VLOOKUP($A46,SCH!$A$3:$S$23,MATCH(K$28,SCH!$A$2:$S$2,0),FALSE)</f>
        <v>0</v>
      </c>
      <c r="L46" s="221">
        <f>+GPpcntSCH*(VLOOKUP($A46,FY17Rev!$A$4:$I$24,9,FALSE))*VLOOKUP($A46,SCH!$A$3:$S$23,MATCH(L$28,SCH!$A$2:$S$2,0),FALSE)</f>
        <v>0</v>
      </c>
      <c r="M46" s="221">
        <f>+GPpcntSCH*(VLOOKUP($A46,FY17Rev!$A$4:$I$24,9,FALSE))*VLOOKUP($A46,SCH!$A$3:$S$23,MATCH(M$28,SCH!$A$2:$S$2,0),FALSE)</f>
        <v>73.438288681976644</v>
      </c>
      <c r="N46" s="221">
        <f>+GPpcntSCH*(VLOOKUP($A46,FY17Rev!$A$4:$I$24,9,FALSE))*VLOOKUP($A46,SCH!$A$3:$S$23,MATCH(N$28,SCH!$A$2:$S$2,0),FALSE)</f>
        <v>156790.74633602012</v>
      </c>
      <c r="O46" s="221">
        <f>+GPpcntSCH*(VLOOKUP($A46,FY17Rev!$A$4:$I$24,9,FALSE))*VLOOKUP($A46,SCH!$A$3:$S$23,MATCH(O$28,SCH!$A$2:$S$2,0),FALSE)</f>
        <v>6389.1311153319675</v>
      </c>
      <c r="P46" s="221">
        <f>+GPpcntSCH*(VLOOKUP($A46,FY17Rev!$A$4:$I$24,9,FALSE))*VLOOKUP($A46,SCH!$A$3:$S$23,MATCH(P$28,SCH!$A$2:$S$2,0),FALSE)</f>
        <v>1213420.8438923</v>
      </c>
      <c r="Q46" s="221">
        <f>+GPpcntSCH*(VLOOKUP($A46,FY17Rev!$A$4:$I$24,9,FALSE))*VLOOKUP($A46,SCH!$A$3:$S$23,MATCH(Q$28,SCH!$A$2:$S$2,0),FALSE)</f>
        <v>11382.93474570638</v>
      </c>
      <c r="R46" s="221">
        <f>+GPpcntSCH*(VLOOKUP($A46,FY17Rev!$A$4:$I$24,9,FALSE))*VLOOKUP($A46,SCH!$A$3:$S$23,MATCH(R$28,SCH!$A$2:$S$2,0),FALSE)</f>
        <v>0</v>
      </c>
      <c r="S46" s="221">
        <f>+GPpcntSCH*(VLOOKUP($A46,FY17Rev!$A$4:$I$24,9,FALSE))*VLOOKUP($A46,SCH!$A$3:$S$23,MATCH(S$28,SCH!$A$2:$S$2,0),FALSE)</f>
        <v>0</v>
      </c>
      <c r="T46" s="235">
        <f t="shared" si="4"/>
        <v>1391214.9407913655</v>
      </c>
    </row>
    <row r="47" spans="1:20" x14ac:dyDescent="0.25">
      <c r="A47" s="233" t="s">
        <v>87</v>
      </c>
      <c r="B47" s="236" t="s">
        <v>88</v>
      </c>
      <c r="C47" s="237">
        <f>+GPpcntSCH*(VLOOKUP($A47,FY17Rev!$A$4:$I$24,9,FALSE))*VLOOKUP($A47,SCH!$A$3:$S$23,MATCH(C$28,SCH!$A$2:$S$2,0),FALSE)</f>
        <v>0</v>
      </c>
      <c r="D47" s="237">
        <f>+GPpcntSCH*(VLOOKUP($A47,FY17Rev!$A$4:$I$24,9,FALSE))*VLOOKUP($A47,SCH!$A$3:$S$23,MATCH(D$28,SCH!$A$2:$S$2,0),FALSE)</f>
        <v>1216.3624908483496</v>
      </c>
      <c r="E47" s="237">
        <f>+GPpcntSCH*(VLOOKUP($A47,FY17Rev!$A$4:$I$24,9,FALSE))*VLOOKUP($A47,SCH!$A$3:$S$23,MATCH(E$28,SCH!$A$2:$S$2,0),FALSE)</f>
        <v>0</v>
      </c>
      <c r="F47" s="237">
        <f>+GPpcntSCH*(VLOOKUP($A47,FY17Rev!$A$4:$I$24,9,FALSE))*VLOOKUP($A47,SCH!$A$3:$S$23,MATCH(F$28,SCH!$A$2:$S$2,0),FALSE)</f>
        <v>0</v>
      </c>
      <c r="G47" s="237">
        <f>+GPpcntSCH*(VLOOKUP($A47,FY17Rev!$A$4:$I$24,9,FALSE))*VLOOKUP($A47,SCH!$A$3:$S$23,MATCH(G$28,SCH!$A$2:$S$2,0),FALSE)</f>
        <v>0</v>
      </c>
      <c r="H47" s="237">
        <f>+GPpcntSCH*(VLOOKUP($A47,FY17Rev!$A$4:$I$24,9,FALSE))*VLOOKUP($A47,SCH!$A$3:$S$23,MATCH(H$28,SCH!$A$2:$S$2,0),FALSE)</f>
        <v>0</v>
      </c>
      <c r="I47" s="237">
        <f>+GPpcntSCH*(VLOOKUP($A47,FY17Rev!$A$4:$I$24,9,FALSE))*VLOOKUP($A47,SCH!$A$3:$S$23,MATCH(I$28,SCH!$A$2:$S$2,0),FALSE)</f>
        <v>0</v>
      </c>
      <c r="J47" s="237">
        <f>+GPpcntSCH*(VLOOKUP($A47,FY17Rev!$A$4:$I$24,9,FALSE))*VLOOKUP($A47,SCH!$A$3:$S$23,MATCH(J$28,SCH!$A$2:$S$2,0),FALSE)</f>
        <v>0</v>
      </c>
      <c r="K47" s="237">
        <f>+GPpcntSCH*(VLOOKUP($A47,FY17Rev!$A$4:$I$24,9,FALSE))*VLOOKUP($A47,SCH!$A$3:$S$23,MATCH(K$28,SCH!$A$2:$S$2,0),FALSE)</f>
        <v>0</v>
      </c>
      <c r="L47" s="237">
        <f>+GPpcntSCH*(VLOOKUP($A47,FY17Rev!$A$4:$I$24,9,FALSE))*VLOOKUP($A47,SCH!$A$3:$S$23,MATCH(L$28,SCH!$A$2:$S$2,0),FALSE)</f>
        <v>0</v>
      </c>
      <c r="M47" s="237">
        <f>+GPpcntSCH*(VLOOKUP($A47,FY17Rev!$A$4:$I$24,9,FALSE))*VLOOKUP($A47,SCH!$A$3:$S$23,MATCH(M$28,SCH!$A$2:$S$2,0),FALSE)</f>
        <v>202.72708180805827</v>
      </c>
      <c r="N47" s="237">
        <f>+GPpcntSCH*(VLOOKUP($A47,FY17Rev!$A$4:$I$24,9,FALSE))*VLOOKUP($A47,SCH!$A$3:$S$23,MATCH(N$28,SCH!$A$2:$S$2,0),FALSE)</f>
        <v>2732862.4263135297</v>
      </c>
      <c r="O47" s="237">
        <f>+GPpcntSCH*(VLOOKUP($A47,FY17Rev!$A$4:$I$24,9,FALSE))*VLOOKUP($A47,SCH!$A$3:$S$23,MATCH(O$28,SCH!$A$2:$S$2,0),FALSE)</f>
        <v>0</v>
      </c>
      <c r="P47" s="237">
        <f>+GPpcntSCH*(VLOOKUP($A47,FY17Rev!$A$4:$I$24,9,FALSE))*VLOOKUP($A47,SCH!$A$3:$S$23,MATCH(P$28,SCH!$A$2:$S$2,0),FALSE)</f>
        <v>0</v>
      </c>
      <c r="Q47" s="237">
        <f>+GPpcntSCH*(VLOOKUP($A47,FY17Rev!$A$4:$I$24,9,FALSE))*VLOOKUP($A47,SCH!$A$3:$S$23,MATCH(Q$28,SCH!$A$2:$S$2,0),FALSE)</f>
        <v>4730.2985755213595</v>
      </c>
      <c r="R47" s="237">
        <f>+GPpcntSCH*(VLOOKUP($A47,FY17Rev!$A$4:$I$24,9,FALSE))*VLOOKUP($A47,SCH!$A$3:$S$23,MATCH(R$28,SCH!$A$2:$S$2,0),FALSE)</f>
        <v>0</v>
      </c>
      <c r="S47" s="237">
        <f>+GPpcntSCH*(VLOOKUP($A47,FY17Rev!$A$4:$I$24,9,FALSE))*VLOOKUP($A47,SCH!$A$3:$S$23,MATCH(S$28,SCH!$A$2:$S$2,0),FALSE)</f>
        <v>202.72708180805827</v>
      </c>
      <c r="T47" s="238">
        <f t="shared" si="4"/>
        <v>2739214.5415435159</v>
      </c>
    </row>
    <row r="48" spans="1:20" s="45" customFormat="1" x14ac:dyDescent="0.25">
      <c r="A48" s="233" t="s">
        <v>90</v>
      </c>
      <c r="B48" s="234" t="s">
        <v>91</v>
      </c>
      <c r="C48" s="221">
        <f>+GPpcntSCH*(VLOOKUP($A48,FY17Rev!$A$4:$I$24,9,FALSE))*VLOOKUP($A48,SCH!$A$3:$S$23,MATCH(C$28,SCH!$A$2:$S$2,0),FALSE)</f>
        <v>0</v>
      </c>
      <c r="D48" s="221">
        <f>+GPpcntSCH*(VLOOKUP($A48,FY17Rev!$A$4:$I$24,9,FALSE))*VLOOKUP($A48,SCH!$A$3:$S$23,MATCH(D$28,SCH!$A$2:$S$2,0),FALSE)</f>
        <v>0</v>
      </c>
      <c r="E48" s="221">
        <f>+GPpcntSCH*(VLOOKUP($A48,FY17Rev!$A$4:$I$24,9,FALSE))*VLOOKUP($A48,SCH!$A$3:$S$23,MATCH(E$28,SCH!$A$2:$S$2,0),FALSE)</f>
        <v>0</v>
      </c>
      <c r="F48" s="221">
        <f>+GPpcntSCH*(VLOOKUP($A48,FY17Rev!$A$4:$I$24,9,FALSE))*VLOOKUP($A48,SCH!$A$3:$S$23,MATCH(F$28,SCH!$A$2:$S$2,0),FALSE)</f>
        <v>0</v>
      </c>
      <c r="G48" s="221">
        <f>+GPpcntSCH*(VLOOKUP($A48,FY17Rev!$A$4:$I$24,9,FALSE))*VLOOKUP($A48,SCH!$A$3:$S$23,MATCH(G$28,SCH!$A$2:$S$2,0),FALSE)</f>
        <v>0</v>
      </c>
      <c r="H48" s="221">
        <f>+GPpcntSCH*(VLOOKUP($A48,FY17Rev!$A$4:$I$24,9,FALSE))*VLOOKUP($A48,SCH!$A$3:$S$23,MATCH(H$28,SCH!$A$2:$S$2,0),FALSE)</f>
        <v>0</v>
      </c>
      <c r="I48" s="221">
        <f>+GPpcntSCH*(VLOOKUP($A48,FY17Rev!$A$4:$I$24,9,FALSE))*VLOOKUP($A48,SCH!$A$3:$S$23,MATCH(I$28,SCH!$A$2:$S$2,0),FALSE)</f>
        <v>0</v>
      </c>
      <c r="J48" s="221">
        <f>+GPpcntSCH*(VLOOKUP($A48,FY17Rev!$A$4:$I$24,9,FALSE))*VLOOKUP($A48,SCH!$A$3:$S$23,MATCH(J$28,SCH!$A$2:$S$2,0),FALSE)</f>
        <v>0</v>
      </c>
      <c r="K48" s="221">
        <f>+GPpcntSCH*(VLOOKUP($A48,FY17Rev!$A$4:$I$24,9,FALSE))*VLOOKUP($A48,SCH!$A$3:$S$23,MATCH(K$28,SCH!$A$2:$S$2,0),FALSE)</f>
        <v>0</v>
      </c>
      <c r="L48" s="221">
        <f>+GPpcntSCH*(VLOOKUP($A48,FY17Rev!$A$4:$I$24,9,FALSE))*VLOOKUP($A48,SCH!$A$3:$S$23,MATCH(L$28,SCH!$A$2:$S$2,0),FALSE)</f>
        <v>0</v>
      </c>
      <c r="M48" s="221">
        <f>+GPpcntSCH*(VLOOKUP($A48,FY17Rev!$A$4:$I$24,9,FALSE))*VLOOKUP($A48,SCH!$A$3:$S$23,MATCH(M$28,SCH!$A$2:$S$2,0),FALSE)</f>
        <v>1000611.7288526886</v>
      </c>
      <c r="N48" s="221">
        <f>+GPpcntSCH*(VLOOKUP($A48,FY17Rev!$A$4:$I$24,9,FALSE))*VLOOKUP($A48,SCH!$A$3:$S$23,MATCH(N$28,SCH!$A$2:$S$2,0),FALSE)</f>
        <v>152202.75453645326</v>
      </c>
      <c r="O48" s="221">
        <f>+GPpcntSCH*(VLOOKUP($A48,FY17Rev!$A$4:$I$24,9,FALSE))*VLOOKUP($A48,SCH!$A$3:$S$23,MATCH(O$28,SCH!$A$2:$S$2,0),FALSE)</f>
        <v>0</v>
      </c>
      <c r="P48" s="221">
        <f>+GPpcntSCH*(VLOOKUP($A48,FY17Rev!$A$4:$I$24,9,FALSE))*VLOOKUP($A48,SCH!$A$3:$S$23,MATCH(P$28,SCH!$A$2:$S$2,0),FALSE)</f>
        <v>0</v>
      </c>
      <c r="Q48" s="221">
        <f>+GPpcntSCH*(VLOOKUP($A48,FY17Rev!$A$4:$I$24,9,FALSE))*VLOOKUP($A48,SCH!$A$3:$S$23,MATCH(Q$28,SCH!$A$2:$S$2,0),FALSE)</f>
        <v>0</v>
      </c>
      <c r="R48" s="221">
        <f>+GPpcntSCH*(VLOOKUP($A48,FY17Rev!$A$4:$I$24,9,FALSE))*VLOOKUP($A48,SCH!$A$3:$S$23,MATCH(R$28,SCH!$A$2:$S$2,0),FALSE)</f>
        <v>0</v>
      </c>
      <c r="S48" s="221">
        <f>+GPpcntSCH*(VLOOKUP($A48,FY17Rev!$A$4:$I$24,9,FALSE))*VLOOKUP($A48,SCH!$A$3:$S$23,MATCH(S$28,SCH!$A$2:$S$2,0),FALSE)</f>
        <v>0</v>
      </c>
      <c r="T48" s="235">
        <f t="shared" si="4"/>
        <v>1152814.4833891417</v>
      </c>
    </row>
    <row r="49" spans="1:20" x14ac:dyDescent="0.25">
      <c r="A49" s="233" t="s">
        <v>98</v>
      </c>
      <c r="B49" s="239" t="s">
        <v>222</v>
      </c>
      <c r="C49" s="237">
        <f>+GPpcntSCH*(VLOOKUP($A49,FY17Rev!$A$4:$I$24,9,FALSE))*VLOOKUP($A49,SCH!$A$3:$S$23,MATCH(C$28,SCH!$A$2:$S$2,0),FALSE)</f>
        <v>0</v>
      </c>
      <c r="D49" s="237">
        <f>+GPpcntSCH*(VLOOKUP($A49,FY17Rev!$A$4:$I$24,9,FALSE))*VLOOKUP($A49,SCH!$A$3:$S$23,MATCH(D$28,SCH!$A$2:$S$2,0),FALSE)</f>
        <v>1739.7888695046047</v>
      </c>
      <c r="E49" s="237">
        <f>+GPpcntSCH*(VLOOKUP($A49,FY17Rev!$A$4:$I$24,9,FALSE))*VLOOKUP($A49,SCH!$A$3:$S$23,MATCH(E$28,SCH!$A$2:$S$2,0),FALSE)</f>
        <v>0</v>
      </c>
      <c r="F49" s="237">
        <f>+GPpcntSCH*(VLOOKUP($A49,FY17Rev!$A$4:$I$24,9,FALSE))*VLOOKUP($A49,SCH!$A$3:$S$23,MATCH(F$28,SCH!$A$2:$S$2,0),FALSE)</f>
        <v>0</v>
      </c>
      <c r="G49" s="237">
        <f>+GPpcntSCH*(VLOOKUP($A49,FY17Rev!$A$4:$I$24,9,FALSE))*VLOOKUP($A49,SCH!$A$3:$S$23,MATCH(G$28,SCH!$A$2:$S$2,0),FALSE)</f>
        <v>0</v>
      </c>
      <c r="H49" s="237">
        <f>+GPpcntSCH*(VLOOKUP($A49,FY17Rev!$A$4:$I$24,9,FALSE))*VLOOKUP($A49,SCH!$A$3:$S$23,MATCH(H$28,SCH!$A$2:$S$2,0),FALSE)</f>
        <v>0</v>
      </c>
      <c r="I49" s="237">
        <f>+GPpcntSCH*(VLOOKUP($A49,FY17Rev!$A$4:$I$24,9,FALSE))*VLOOKUP($A49,SCH!$A$3:$S$23,MATCH(I$28,SCH!$A$2:$S$2,0),FALSE)</f>
        <v>0</v>
      </c>
      <c r="J49" s="237">
        <f>+GPpcntSCH*(VLOOKUP($A49,FY17Rev!$A$4:$I$24,9,FALSE))*VLOOKUP($A49,SCH!$A$3:$S$23,MATCH(J$28,SCH!$A$2:$S$2,0),FALSE)</f>
        <v>0</v>
      </c>
      <c r="K49" s="237">
        <f>+GPpcntSCH*(VLOOKUP($A49,FY17Rev!$A$4:$I$24,9,FALSE))*VLOOKUP($A49,SCH!$A$3:$S$23,MATCH(K$28,SCH!$A$2:$S$2,0),FALSE)</f>
        <v>0</v>
      </c>
      <c r="L49" s="237">
        <f>+GPpcntSCH*(VLOOKUP($A49,FY17Rev!$A$4:$I$24,9,FALSE))*VLOOKUP($A49,SCH!$A$3:$S$23,MATCH(L$28,SCH!$A$2:$S$2,0),FALSE)</f>
        <v>0</v>
      </c>
      <c r="M49" s="237">
        <f>+GPpcntSCH*(VLOOKUP($A49,FY17Rev!$A$4:$I$24,9,FALSE))*VLOOKUP($A49,SCH!$A$3:$S$23,MATCH(M$28,SCH!$A$2:$S$2,0),FALSE)</f>
        <v>191168.00098116597</v>
      </c>
      <c r="N49" s="237">
        <f>+GPpcntSCH*(VLOOKUP($A49,FY17Rev!$A$4:$I$24,9,FALSE))*VLOOKUP($A49,SCH!$A$3:$S$23,MATCH(N$28,SCH!$A$2:$S$2,0),FALSE)</f>
        <v>3618.7608485695782</v>
      </c>
      <c r="O49" s="237">
        <f>+GPpcntSCH*(VLOOKUP($A49,FY17Rev!$A$4:$I$24,9,FALSE))*VLOOKUP($A49,SCH!$A$3:$S$23,MATCH(O$28,SCH!$A$2:$S$2,0),FALSE)</f>
        <v>0</v>
      </c>
      <c r="P49" s="237">
        <f>+GPpcntSCH*(VLOOKUP($A49,FY17Rev!$A$4:$I$24,9,FALSE))*VLOOKUP($A49,SCH!$A$3:$S$23,MATCH(P$28,SCH!$A$2:$S$2,0),FALSE)</f>
        <v>0</v>
      </c>
      <c r="Q49" s="237">
        <f>+GPpcntSCH*(VLOOKUP($A49,FY17Rev!$A$4:$I$24,9,FALSE))*VLOOKUP($A49,SCH!$A$3:$S$23,MATCH(Q$28,SCH!$A$2:$S$2,0),FALSE)</f>
        <v>1252.6479860433153</v>
      </c>
      <c r="R49" s="237">
        <f>+GPpcntSCH*(VLOOKUP($A49,FY17Rev!$A$4:$I$24,9,FALSE))*VLOOKUP($A49,SCH!$A$3:$S$23,MATCH(R$28,SCH!$A$2:$S$2,0),FALSE)</f>
        <v>0</v>
      </c>
      <c r="S49" s="237">
        <f>+GPpcntSCH*(VLOOKUP($A49,FY17Rev!$A$4:$I$24,9,FALSE))*VLOOKUP($A49,SCH!$A$3:$S$23,MATCH(S$28,SCH!$A$2:$S$2,0),FALSE)</f>
        <v>69.591554780184183</v>
      </c>
      <c r="T49" s="240">
        <f t="shared" si="4"/>
        <v>197848.79024006362</v>
      </c>
    </row>
    <row r="50" spans="1:20" x14ac:dyDescent="0.25">
      <c r="A50" s="241"/>
      <c r="B50" s="242" t="s">
        <v>187</v>
      </c>
      <c r="C50" s="243">
        <f t="shared" ref="C50:S50" si="5">SUM(C29:C49)</f>
        <v>4572980.6575635336</v>
      </c>
      <c r="D50" s="243">
        <f t="shared" si="5"/>
        <v>122687635.58577617</v>
      </c>
      <c r="E50" s="243">
        <f t="shared" si="5"/>
        <v>13005435.599510474</v>
      </c>
      <c r="F50" s="243">
        <f t="shared" si="5"/>
        <v>3475084.4863996985</v>
      </c>
      <c r="G50" s="243">
        <f t="shared" si="5"/>
        <v>17907241.883273166</v>
      </c>
      <c r="H50" s="243">
        <f t="shared" si="5"/>
        <v>11586056.869049551</v>
      </c>
      <c r="I50" s="243">
        <f t="shared" si="5"/>
        <v>2192349.0518893865</v>
      </c>
      <c r="J50" s="243">
        <f t="shared" si="5"/>
        <v>2437866.3522026539</v>
      </c>
      <c r="K50" s="243">
        <f t="shared" si="5"/>
        <v>899394.70393759303</v>
      </c>
      <c r="L50" s="243">
        <f t="shared" si="5"/>
        <v>1195209.8084465899</v>
      </c>
      <c r="M50" s="243">
        <f t="shared" si="5"/>
        <v>1206961.0707795068</v>
      </c>
      <c r="N50" s="243">
        <f t="shared" si="5"/>
        <v>8457117.828770211</v>
      </c>
      <c r="O50" s="243">
        <f t="shared" si="5"/>
        <v>1748918.6281007531</v>
      </c>
      <c r="P50" s="243">
        <f t="shared" si="5"/>
        <v>1325916.7369236778</v>
      </c>
      <c r="Q50" s="243">
        <f t="shared" si="5"/>
        <v>3087597.1943340953</v>
      </c>
      <c r="R50" s="243">
        <f t="shared" si="5"/>
        <v>2373937.2478860547</v>
      </c>
      <c r="S50" s="243">
        <f t="shared" si="5"/>
        <v>474533.93139960966</v>
      </c>
      <c r="T50" s="243">
        <f>SUM(C50:S50)</f>
        <v>198634237.63624272</v>
      </c>
    </row>
    <row r="51" spans="1:20" x14ac:dyDescent="0.25">
      <c r="B51" s="381" t="s">
        <v>300</v>
      </c>
      <c r="C51" s="381"/>
      <c r="D51" s="381"/>
      <c r="E51" s="381"/>
      <c r="F51" s="381"/>
      <c r="G51" s="381"/>
      <c r="H51" s="381"/>
      <c r="I51" s="381"/>
      <c r="J51" s="381"/>
      <c r="K51" s="381"/>
      <c r="L51" s="381"/>
      <c r="M51" s="381"/>
      <c r="N51" s="381"/>
      <c r="O51" s="381"/>
      <c r="P51" s="381"/>
      <c r="Q51" s="381"/>
      <c r="R51" s="381"/>
      <c r="S51" s="381"/>
      <c r="T51" s="381"/>
    </row>
    <row r="52" spans="1:20" ht="45" x14ac:dyDescent="0.25">
      <c r="B52" s="244"/>
      <c r="C52" s="245" t="s">
        <v>277</v>
      </c>
      <c r="D52" s="245" t="s">
        <v>278</v>
      </c>
      <c r="E52" s="245" t="s">
        <v>279</v>
      </c>
      <c r="F52" s="246" t="s">
        <v>280</v>
      </c>
      <c r="G52" s="245" t="s">
        <v>281</v>
      </c>
      <c r="H52" s="245" t="s">
        <v>282</v>
      </c>
      <c r="I52" s="245" t="s">
        <v>283</v>
      </c>
      <c r="J52" s="245" t="s">
        <v>284</v>
      </c>
      <c r="K52" s="245" t="s">
        <v>285</v>
      </c>
      <c r="L52" s="245" t="s">
        <v>286</v>
      </c>
      <c r="M52" s="245" t="s">
        <v>287</v>
      </c>
      <c r="N52" s="245" t="s">
        <v>288</v>
      </c>
      <c r="O52" s="245" t="s">
        <v>289</v>
      </c>
      <c r="P52" s="245" t="s">
        <v>290</v>
      </c>
      <c r="Q52" s="245" t="s">
        <v>291</v>
      </c>
      <c r="R52" s="245" t="s">
        <v>292</v>
      </c>
      <c r="S52" s="247" t="s">
        <v>293</v>
      </c>
      <c r="T52" s="248" t="s">
        <v>294</v>
      </c>
    </row>
    <row r="53" spans="1:20" x14ac:dyDescent="0.25">
      <c r="A53" s="229" t="s">
        <v>11</v>
      </c>
      <c r="B53" s="249" t="s">
        <v>12</v>
      </c>
      <c r="C53" s="250">
        <f>+UGpcntDeg*(VLOOKUP($A53,FY17Rev!$A$4:$I$24,9,FALSE))*VLOOKUP($A53,Majors!$A$3:$S$23,MATCH(C$28,Majors!$A$2:$S$2,0),FALSE)</f>
        <v>1826133.3305894404</v>
      </c>
      <c r="D53" s="250">
        <f>+UGpcntDeg*(VLOOKUP($A53,FY17Rev!$A$4:$I$24,9,FALSE))*VLOOKUP($A53,Majors!$A$3:$S$23,MATCH(D$28,Majors!$A$2:$S$2,0),FALSE)</f>
        <v>82639347.139510199</v>
      </c>
      <c r="E53" s="250">
        <f>+UGpcntDeg*(VLOOKUP($A53,FY17Rev!$A$4:$I$24,9,FALSE))*VLOOKUP($A53,Majors!$A$3:$S$23,MATCH(E$28,Majors!$A$2:$S$2,0),FALSE)</f>
        <v>11106706.45097309</v>
      </c>
      <c r="F53" s="250">
        <f>+UGpcntDeg*(VLOOKUP($A53,FY17Rev!$A$4:$I$24,9,FALSE))*VLOOKUP($A53,Majors!$A$3:$S$23,MATCH(F$28,Majors!$A$2:$S$2,0),FALSE)</f>
        <v>1076600.9934072075</v>
      </c>
      <c r="G53" s="250">
        <f>+UGpcntDeg*(VLOOKUP($A53,FY17Rev!$A$4:$I$24,9,FALSE))*VLOOKUP($A53,Majors!$A$3:$S$23,MATCH(G$28,Majors!$A$2:$S$2,0),FALSE)</f>
        <v>11501914.410578268</v>
      </c>
      <c r="H53" s="250">
        <f>+UGpcntDeg*(VLOOKUP($A53,FY17Rev!$A$4:$I$24,9,FALSE))*VLOOKUP($A53,Majors!$A$3:$S$23,MATCH(H$28,Majors!$A$2:$S$2,0),FALSE)</f>
        <v>3843056.7106434498</v>
      </c>
      <c r="I53" s="250">
        <f>+UGpcntDeg*(VLOOKUP($A53,FY17Rev!$A$4:$I$24,9,FALSE))*VLOOKUP($A53,Majors!$A$3:$S$23,MATCH(I$28,Majors!$A$2:$S$2,0),FALSE)</f>
        <v>1458181.0923363441</v>
      </c>
      <c r="J53" s="250">
        <f>+UGpcntDeg*(VLOOKUP($A53,FY17Rev!$A$4:$I$24,9,FALSE))*VLOOKUP($A53,Majors!$A$3:$S$23,MATCH(J$28,Majors!$A$2:$S$2,0),FALSE)</f>
        <v>0</v>
      </c>
      <c r="K53" s="250">
        <f>+UGpcntDeg*(VLOOKUP($A53,FY17Rev!$A$4:$I$24,9,FALSE))*VLOOKUP($A53,Majors!$A$3:$S$23,MATCH(K$28,Majors!$A$2:$S$2,0),FALSE)</f>
        <v>0</v>
      </c>
      <c r="L53" s="250">
        <f>+UGpcntDeg*(VLOOKUP($A53,FY17Rev!$A$4:$I$24,9,FALSE))*VLOOKUP($A53,Majors!$A$3:$S$23,MATCH(L$28,Majors!$A$2:$S$2,0),FALSE)</f>
        <v>585998.00906974578</v>
      </c>
      <c r="M53" s="250">
        <f>+UGpcntDeg*(VLOOKUP($A53,FY17Rev!$A$4:$I$24,9,FALSE))*VLOOKUP($A53,Majors!$A$3:$S$23,MATCH(M$28,Majors!$A$2:$S$2,0),FALSE)</f>
        <v>0</v>
      </c>
      <c r="N53" s="250">
        <f>+UGpcntDeg*(VLOOKUP($A53,FY17Rev!$A$4:$I$24,9,FALSE))*VLOOKUP($A53,Majors!$A$3:$S$23,MATCH(N$28,Majors!$A$2:$S$2,0),FALSE)</f>
        <v>2071434.8227581712</v>
      </c>
      <c r="O53" s="250">
        <f>+UGpcntDeg*(VLOOKUP($A53,FY17Rev!$A$4:$I$24,9,FALSE))*VLOOKUP($A53,Majors!$A$3:$S$23,MATCH(O$28,Majors!$A$2:$S$2,0),FALSE)</f>
        <v>1826133.3305894404</v>
      </c>
      <c r="P53" s="250">
        <f>+UGpcntDeg*(VLOOKUP($A53,FY17Rev!$A$4:$I$24,9,FALSE))*VLOOKUP($A53,Majors!$A$3:$S$23,MATCH(P$28,Majors!$A$2:$S$2,0),FALSE)</f>
        <v>0</v>
      </c>
      <c r="Q53" s="250">
        <f>+UGpcntDeg*(VLOOKUP($A53,FY17Rev!$A$4:$I$24,9,FALSE))*VLOOKUP($A53,Majors!$A$3:$S$23,MATCH(Q$28,Majors!$A$2:$S$2,0),FALSE)</f>
        <v>1417297.5103082226</v>
      </c>
      <c r="R53" s="250">
        <f>+UGpcntDeg*(VLOOKUP($A53,FY17Rev!$A$4:$I$24,9,FALSE))*VLOOKUP($A53,Majors!$A$3:$S$23,MATCH(R$28,Majors!$A$2:$S$2,0),FALSE)</f>
        <v>149906.4674364466</v>
      </c>
      <c r="S53" s="250">
        <f>+UGpcntDeg*(VLOOKUP($A53,FY17Rev!$A$4:$I$24,9,FALSE))*VLOOKUP($A53,Majors!$A$3:$S$23,MATCH(S$28,Majors!$A$2:$S$2,0),FALSE)</f>
        <v>681393.03380203003</v>
      </c>
      <c r="T53" s="289">
        <f t="shared" ref="T53:T74" si="6">SUM(C53:Q53)+R53+S53</f>
        <v>120184103.30200206</v>
      </c>
    </row>
    <row r="54" spans="1:20" s="45" customFormat="1" x14ac:dyDescent="0.25">
      <c r="A54" s="233" t="s">
        <v>19</v>
      </c>
      <c r="B54" s="234" t="s">
        <v>20</v>
      </c>
      <c r="C54" s="221">
        <f>+GPpcntMjr*(VLOOKUP($A54,FY17Rev!$A$4:$I$24,9,FALSE))*VLOOKUP($A54,Majors!$A$3:$S$23,MATCH(C$28,Majors!$A$2:$S$2,0),FALSE)</f>
        <v>52942.071286554739</v>
      </c>
      <c r="D54" s="221">
        <f>+GPpcntMjr*(VLOOKUP($A54,FY17Rev!$A$4:$I$24,9,FALSE))*VLOOKUP($A54,Majors!$A$3:$S$23,MATCH(D$28,Majors!$A$2:$S$2,0),FALSE)</f>
        <v>5849617.5856071459</v>
      </c>
      <c r="E54" s="221">
        <f>+GPpcntMjr*(VLOOKUP($A54,FY17Rev!$A$4:$I$24,9,FALSE))*VLOOKUP($A54,Majors!$A$3:$S$23,MATCH(E$28,Majors!$A$2:$S$2,0),FALSE)</f>
        <v>210805.7020319179</v>
      </c>
      <c r="F54" s="221">
        <f>+GPpcntMjr*(VLOOKUP($A54,FY17Rev!$A$4:$I$24,9,FALSE))*VLOOKUP($A54,Majors!$A$3:$S$23,MATCH(F$28,Majors!$A$2:$S$2,0),FALSE)</f>
        <v>0</v>
      </c>
      <c r="G54" s="221">
        <f>+GPpcntMjr*(VLOOKUP($A54,FY17Rev!$A$4:$I$24,9,FALSE))*VLOOKUP($A54,Majors!$A$3:$S$23,MATCH(G$28,Majors!$A$2:$S$2,0),FALSE)</f>
        <v>334016.34066244535</v>
      </c>
      <c r="H54" s="221">
        <f>+GPpcntMjr*(VLOOKUP($A54,FY17Rev!$A$4:$I$24,9,FALSE))*VLOOKUP($A54,Majors!$A$3:$S$23,MATCH(H$28,Majors!$A$2:$S$2,0),FALSE)</f>
        <v>0</v>
      </c>
      <c r="I54" s="221">
        <f>+GPpcntMjr*(VLOOKUP($A54,FY17Rev!$A$4:$I$24,9,FALSE))*VLOOKUP($A54,Majors!$A$3:$S$23,MATCH(I$28,Majors!$A$2:$S$2,0),FALSE)</f>
        <v>129948.72043063435</v>
      </c>
      <c r="J54" s="221">
        <f>+GPpcntMjr*(VLOOKUP($A54,FY17Rev!$A$4:$I$24,9,FALSE))*VLOOKUP($A54,Majors!$A$3:$S$23,MATCH(J$28,Majors!$A$2:$S$2,0),FALSE)</f>
        <v>2887.7493429029855</v>
      </c>
      <c r="K54" s="221">
        <f>+GPpcntMjr*(VLOOKUP($A54,FY17Rev!$A$4:$I$24,9,FALSE))*VLOOKUP($A54,Majors!$A$3:$S$23,MATCH(K$28,Majors!$A$2:$S$2,0),FALSE)</f>
        <v>53904.654400855725</v>
      </c>
      <c r="L54" s="221">
        <f>+GPpcntMjr*(VLOOKUP($A54,FY17Rev!$A$4:$I$24,9,FALSE))*VLOOKUP($A54,Majors!$A$3:$S$23,MATCH(L$28,Majors!$A$2:$S$2,0),FALSE)</f>
        <v>0</v>
      </c>
      <c r="M54" s="221">
        <f>+GPpcntMjr*(VLOOKUP($A54,FY17Rev!$A$4:$I$24,9,FALSE))*VLOOKUP($A54,Majors!$A$3:$S$23,MATCH(M$28,Majors!$A$2:$S$2,0),FALSE)</f>
        <v>0</v>
      </c>
      <c r="N54" s="221">
        <f>+GPpcntMjr*(VLOOKUP($A54,FY17Rev!$A$4:$I$24,9,FALSE))*VLOOKUP($A54,Majors!$A$3:$S$23,MATCH(N$28,Majors!$A$2:$S$2,0),FALSE)</f>
        <v>1209004.39156205</v>
      </c>
      <c r="O54" s="221">
        <f>+GPpcntMjr*(VLOOKUP($A54,FY17Rev!$A$4:$I$24,9,FALSE))*VLOOKUP($A54,Majors!$A$3:$S$23,MATCH(O$28,Majors!$A$2:$S$2,0),FALSE)</f>
        <v>1925.16622860199</v>
      </c>
      <c r="P54" s="221">
        <f>+GPpcntMjr*(VLOOKUP($A54,FY17Rev!$A$4:$I$24,9,FALSE))*VLOOKUP($A54,Majors!$A$3:$S$23,MATCH(P$28,Majors!$A$2:$S$2,0),FALSE)</f>
        <v>171339.79434557713</v>
      </c>
      <c r="Q54" s="221">
        <f>+GPpcntMjr*(VLOOKUP($A54,FY17Rev!$A$4:$I$24,9,FALSE))*VLOOKUP($A54,Majors!$A$3:$S$23,MATCH(Q$28,Majors!$A$2:$S$2,0),FALSE)</f>
        <v>2887.7493429029855</v>
      </c>
      <c r="R54" s="221">
        <f>+GPpcntMjr*(VLOOKUP($A54,FY17Rev!$A$4:$I$24,9,FALSE))*VLOOKUP($A54,Majors!$A$3:$S$23,MATCH(R$28,Majors!$A$2:$S$2,0),FALSE)</f>
        <v>0</v>
      </c>
      <c r="S54" s="221">
        <f>+GPpcntMjr*(VLOOKUP($A54,FY17Rev!$A$4:$I$24,9,FALSE))*VLOOKUP($A54,Majors!$A$3:$S$23,MATCH(S$28,Majors!$A$2:$S$2,0),FALSE)</f>
        <v>775841.99012660189</v>
      </c>
      <c r="T54" s="235">
        <f t="shared" si="6"/>
        <v>8795121.9153681882</v>
      </c>
    </row>
    <row r="55" spans="1:20" x14ac:dyDescent="0.25">
      <c r="A55" s="233" t="s">
        <v>22</v>
      </c>
      <c r="B55" s="251" t="s">
        <v>23</v>
      </c>
      <c r="C55" s="252">
        <f>+GPpcntMjr*(VLOOKUP($A55,FY17Rev!$A$4:$I$24,9,FALSE))*VLOOKUP($A55,Majors!$A$3:$S$23,MATCH(C$28,Majors!$A$2:$S$2,0),FALSE)</f>
        <v>0</v>
      </c>
      <c r="D55" s="252">
        <f>+GPpcntMjr*(VLOOKUP($A55,FY17Rev!$A$4:$I$24,9,FALSE))*VLOOKUP($A55,Majors!$A$3:$S$23,MATCH(D$28,Majors!$A$2:$S$2,0),FALSE)</f>
        <v>0</v>
      </c>
      <c r="E55" s="252">
        <f>+GPpcntMjr*(VLOOKUP($A55,FY17Rev!$A$4:$I$24,9,FALSE))*VLOOKUP($A55,Majors!$A$3:$S$23,MATCH(E$28,Majors!$A$2:$S$2,0),FALSE)</f>
        <v>0</v>
      </c>
      <c r="F55" s="252">
        <f>+GPpcntMjr*(VLOOKUP($A55,FY17Rev!$A$4:$I$24,9,FALSE))*VLOOKUP($A55,Majors!$A$3:$S$23,MATCH(F$28,Majors!$A$2:$S$2,0),FALSE)</f>
        <v>0</v>
      </c>
      <c r="G55" s="252">
        <f>+GPpcntMjr*(VLOOKUP($A55,FY17Rev!$A$4:$I$24,9,FALSE))*VLOOKUP($A55,Majors!$A$3:$S$23,MATCH(G$28,Majors!$A$2:$S$2,0),FALSE)</f>
        <v>0</v>
      </c>
      <c r="H55" s="252">
        <f>+GPpcntMjr*(VLOOKUP($A55,FY17Rev!$A$4:$I$24,9,FALSE))*VLOOKUP($A55,Majors!$A$3:$S$23,MATCH(H$28,Majors!$A$2:$S$2,0),FALSE)</f>
        <v>0</v>
      </c>
      <c r="I55" s="252">
        <f>+GPpcntMjr*(VLOOKUP($A55,FY17Rev!$A$4:$I$24,9,FALSE))*VLOOKUP($A55,Majors!$A$3:$S$23,MATCH(I$28,Majors!$A$2:$S$2,0),FALSE)</f>
        <v>0</v>
      </c>
      <c r="J55" s="252">
        <f>+GPpcntMjr*(VLOOKUP($A55,FY17Rev!$A$4:$I$24,9,FALSE))*VLOOKUP($A55,Majors!$A$3:$S$23,MATCH(J$28,Majors!$A$2:$S$2,0),FALSE)</f>
        <v>0</v>
      </c>
      <c r="K55" s="252">
        <f>+GPpcntMjr*(VLOOKUP($A55,FY17Rev!$A$4:$I$24,9,FALSE))*VLOOKUP($A55,Majors!$A$3:$S$23,MATCH(K$28,Majors!$A$2:$S$2,0),FALSE)</f>
        <v>0</v>
      </c>
      <c r="L55" s="252">
        <f>+GPpcntMjr*(VLOOKUP($A55,FY17Rev!$A$4:$I$24,9,FALSE))*VLOOKUP($A55,Majors!$A$3:$S$23,MATCH(L$28,Majors!$A$2:$S$2,0),FALSE)</f>
        <v>271556.70817800867</v>
      </c>
      <c r="M55" s="252">
        <f>+GPpcntMjr*(VLOOKUP($A55,FY17Rev!$A$4:$I$24,9,FALSE))*VLOOKUP($A55,Majors!$A$3:$S$23,MATCH(M$28,Majors!$A$2:$S$2,0),FALSE)</f>
        <v>0</v>
      </c>
      <c r="N55" s="252">
        <f>+GPpcntMjr*(VLOOKUP($A55,FY17Rev!$A$4:$I$24,9,FALSE))*VLOOKUP($A55,Majors!$A$3:$S$23,MATCH(N$28,Majors!$A$2:$S$2,0),FALSE)</f>
        <v>762447.68065363984</v>
      </c>
      <c r="O55" s="252">
        <f>+GPpcntMjr*(VLOOKUP($A55,FY17Rev!$A$4:$I$24,9,FALSE))*VLOOKUP($A55,Majors!$A$3:$S$23,MATCH(O$28,Majors!$A$2:$S$2,0),FALSE)</f>
        <v>0</v>
      </c>
      <c r="P55" s="252">
        <f>+GPpcntMjr*(VLOOKUP($A55,FY17Rev!$A$4:$I$24,9,FALSE))*VLOOKUP($A55,Majors!$A$3:$S$23,MATCH(P$28,Majors!$A$2:$S$2,0),FALSE)</f>
        <v>0</v>
      </c>
      <c r="Q55" s="252">
        <f>+GPpcntMjr*(VLOOKUP($A55,FY17Rev!$A$4:$I$24,9,FALSE))*VLOOKUP($A55,Majors!$A$3:$S$23,MATCH(Q$28,Majors!$A$2:$S$2,0),FALSE)</f>
        <v>0</v>
      </c>
      <c r="R55" s="252">
        <f>+GPpcntMjr*(VLOOKUP($A55,FY17Rev!$A$4:$I$24,9,FALSE))*VLOOKUP($A55,Majors!$A$3:$S$23,MATCH(R$28,Majors!$A$2:$S$2,0),FALSE)</f>
        <v>0</v>
      </c>
      <c r="S55" s="252">
        <f>+GPpcntMjr*(VLOOKUP($A55,FY17Rev!$A$4:$I$24,9,FALSE))*VLOOKUP($A55,Majors!$A$3:$S$23,MATCH(S$28,Majors!$A$2:$S$2,0),FALSE)</f>
        <v>0</v>
      </c>
      <c r="T55" s="290">
        <f t="shared" si="6"/>
        <v>1034004.3888316485</v>
      </c>
    </row>
    <row r="56" spans="1:20" s="45" customFormat="1" x14ac:dyDescent="0.25">
      <c r="A56" s="233" t="s">
        <v>24</v>
      </c>
      <c r="B56" s="234" t="s">
        <v>25</v>
      </c>
      <c r="C56" s="221">
        <f>+GPpcntMjr*(VLOOKUP($A56,FY17Rev!$A$4:$I$24,9,FALSE))*VLOOKUP($A56,Majors!$A$3:$S$23,MATCH(C$28,Majors!$A$2:$S$2,0),FALSE)</f>
        <v>0</v>
      </c>
      <c r="D56" s="221">
        <f>+GPpcntMjr*(VLOOKUP($A56,FY17Rev!$A$4:$I$24,9,FALSE))*VLOOKUP($A56,Majors!$A$3:$S$23,MATCH(D$28,Majors!$A$2:$S$2,0),FALSE)</f>
        <v>65003.213700889704</v>
      </c>
      <c r="E56" s="221">
        <f>+GPpcntMjr*(VLOOKUP($A56,FY17Rev!$A$4:$I$24,9,FALSE))*VLOOKUP($A56,Majors!$A$3:$S$23,MATCH(E$28,Majors!$A$2:$S$2,0),FALSE)</f>
        <v>16250.803425222422</v>
      </c>
      <c r="F56" s="221">
        <f>+GPpcntMjr*(VLOOKUP($A56,FY17Rev!$A$4:$I$24,9,FALSE))*VLOOKUP($A56,Majors!$A$3:$S$23,MATCH(F$28,Majors!$A$2:$S$2,0),FALSE)</f>
        <v>4062.7008563056056</v>
      </c>
      <c r="G56" s="221">
        <f>+GPpcntMjr*(VLOOKUP($A56,FY17Rev!$A$4:$I$24,9,FALSE))*VLOOKUP($A56,Majors!$A$3:$S$23,MATCH(G$28,Majors!$A$2:$S$2,0),FALSE)</f>
        <v>5864508.6860771431</v>
      </c>
      <c r="H56" s="221">
        <f>+GPpcntMjr*(VLOOKUP($A56,FY17Rev!$A$4:$I$24,9,FALSE))*VLOOKUP($A56,Majors!$A$3:$S$23,MATCH(H$28,Majors!$A$2:$S$2,0),FALSE)</f>
        <v>6094.0512844584091</v>
      </c>
      <c r="I56" s="221">
        <f>+GPpcntMjr*(VLOOKUP($A56,FY17Rev!$A$4:$I$24,9,FALSE))*VLOOKUP($A56,Majors!$A$3:$S$23,MATCH(I$28,Majors!$A$2:$S$2,0),FALSE)</f>
        <v>2031.3504281528028</v>
      </c>
      <c r="J56" s="221">
        <f>+GPpcntMjr*(VLOOKUP($A56,FY17Rev!$A$4:$I$24,9,FALSE))*VLOOKUP($A56,Majors!$A$3:$S$23,MATCH(J$28,Majors!$A$2:$S$2,0),FALSE)</f>
        <v>28438.905994139244</v>
      </c>
      <c r="K56" s="221">
        <f>+GPpcntMjr*(VLOOKUP($A56,FY17Rev!$A$4:$I$24,9,FALSE))*VLOOKUP($A56,Majors!$A$3:$S$23,MATCH(K$28,Majors!$A$2:$S$2,0),FALSE)</f>
        <v>2031.3504281528028</v>
      </c>
      <c r="L56" s="221">
        <f>+GPpcntMjr*(VLOOKUP($A56,FY17Rev!$A$4:$I$24,9,FALSE))*VLOOKUP($A56,Majors!$A$3:$S$23,MATCH(L$28,Majors!$A$2:$S$2,0),FALSE)</f>
        <v>4062.7008563056056</v>
      </c>
      <c r="M56" s="221">
        <f>+GPpcntMjr*(VLOOKUP($A56,FY17Rev!$A$4:$I$24,9,FALSE))*VLOOKUP($A56,Majors!$A$3:$S$23,MATCH(M$28,Majors!$A$2:$S$2,0),FALSE)</f>
        <v>0</v>
      </c>
      <c r="N56" s="221">
        <f>+GPpcntMjr*(VLOOKUP($A56,FY17Rev!$A$4:$I$24,9,FALSE))*VLOOKUP($A56,Majors!$A$3:$S$23,MATCH(N$28,Majors!$A$2:$S$2,0),FALSE)</f>
        <v>67034.564129042512</v>
      </c>
      <c r="O56" s="221">
        <f>+GPpcntMjr*(VLOOKUP($A56,FY17Rev!$A$4:$I$24,9,FALSE))*VLOOKUP($A56,Majors!$A$3:$S$23,MATCH(O$28,Majors!$A$2:$S$2,0),FALSE)</f>
        <v>379862.53006457421</v>
      </c>
      <c r="P56" s="221">
        <f>+GPpcntMjr*(VLOOKUP($A56,FY17Rev!$A$4:$I$24,9,FALSE))*VLOOKUP($A56,Majors!$A$3:$S$23,MATCH(P$28,Majors!$A$2:$S$2,0),FALSE)</f>
        <v>0</v>
      </c>
      <c r="Q56" s="221">
        <f>+GPpcntMjr*(VLOOKUP($A56,FY17Rev!$A$4:$I$24,9,FALSE))*VLOOKUP($A56,Majors!$A$3:$S$23,MATCH(Q$28,Majors!$A$2:$S$2,0),FALSE)</f>
        <v>58909.162416431282</v>
      </c>
      <c r="R56" s="221">
        <f>+GPpcntMjr*(VLOOKUP($A56,FY17Rev!$A$4:$I$24,9,FALSE))*VLOOKUP($A56,Majors!$A$3:$S$23,MATCH(R$28,Majors!$A$2:$S$2,0),FALSE)</f>
        <v>4062.7008563056056</v>
      </c>
      <c r="S56" s="221">
        <f>+GPpcntMjr*(VLOOKUP($A56,FY17Rev!$A$4:$I$24,9,FALSE))*VLOOKUP($A56,Majors!$A$3:$S$23,MATCH(S$28,Majors!$A$2:$S$2,0),FALSE)</f>
        <v>83285.367554264929</v>
      </c>
      <c r="T56" s="235">
        <f t="shared" si="6"/>
        <v>6585638.0880713891</v>
      </c>
    </row>
    <row r="57" spans="1:20" x14ac:dyDescent="0.25">
      <c r="A57" s="233" t="s">
        <v>28</v>
      </c>
      <c r="B57" s="251" t="s">
        <v>29</v>
      </c>
      <c r="C57" s="252">
        <f>+GPpcntMjr*(VLOOKUP($A57,FY17Rev!$A$4:$I$24,9,FALSE))*VLOOKUP($A57,Majors!$A$3:$S$23,MATCH(C$28,Majors!$A$2:$S$2,0),FALSE)</f>
        <v>0</v>
      </c>
      <c r="D57" s="252">
        <f>+GPpcntMjr*(VLOOKUP($A57,FY17Rev!$A$4:$I$24,9,FALSE))*VLOOKUP($A57,Majors!$A$3:$S$23,MATCH(D$28,Majors!$A$2:$S$2,0),FALSE)</f>
        <v>34285.798973688863</v>
      </c>
      <c r="E57" s="252">
        <f>+GPpcntMjr*(VLOOKUP($A57,FY17Rev!$A$4:$I$24,9,FALSE))*VLOOKUP($A57,Majors!$A$3:$S$23,MATCH(E$28,Majors!$A$2:$S$2,0),FALSE)</f>
        <v>0</v>
      </c>
      <c r="F57" s="252">
        <f>+GPpcntMjr*(VLOOKUP($A57,FY17Rev!$A$4:$I$24,9,FALSE))*VLOOKUP($A57,Majors!$A$3:$S$23,MATCH(F$28,Majors!$A$2:$S$2,0),FALSE)</f>
        <v>0</v>
      </c>
      <c r="G57" s="252">
        <f>+GPpcntMjr*(VLOOKUP($A57,FY17Rev!$A$4:$I$24,9,FALSE))*VLOOKUP($A57,Majors!$A$3:$S$23,MATCH(G$28,Majors!$A$2:$S$2,0),FALSE)</f>
        <v>2142.8624358555539</v>
      </c>
      <c r="H57" s="252">
        <f>+GPpcntMjr*(VLOOKUP($A57,FY17Rev!$A$4:$I$24,9,FALSE))*VLOOKUP($A57,Majors!$A$3:$S$23,MATCH(H$28,Majors!$A$2:$S$2,0),FALSE)</f>
        <v>3081436.1827602871</v>
      </c>
      <c r="I57" s="252">
        <f>+GPpcntMjr*(VLOOKUP($A57,FY17Rev!$A$4:$I$24,9,FALSE))*VLOOKUP($A57,Majors!$A$3:$S$23,MATCH(I$28,Majors!$A$2:$S$2,0),FALSE)</f>
        <v>0</v>
      </c>
      <c r="J57" s="252">
        <f>+GPpcntMjr*(VLOOKUP($A57,FY17Rev!$A$4:$I$24,9,FALSE))*VLOOKUP($A57,Majors!$A$3:$S$23,MATCH(J$28,Majors!$A$2:$S$2,0),FALSE)</f>
        <v>2142.8624358555539</v>
      </c>
      <c r="K57" s="252">
        <f>+GPpcntMjr*(VLOOKUP($A57,FY17Rev!$A$4:$I$24,9,FALSE))*VLOOKUP($A57,Majors!$A$3:$S$23,MATCH(K$28,Majors!$A$2:$S$2,0),FALSE)</f>
        <v>8571.4497434222158</v>
      </c>
      <c r="L57" s="252">
        <f>+GPpcntMjr*(VLOOKUP($A57,FY17Rev!$A$4:$I$24,9,FALSE))*VLOOKUP($A57,Majors!$A$3:$S$23,MATCH(L$28,Majors!$A$2:$S$2,0),FALSE)</f>
        <v>0</v>
      </c>
      <c r="M57" s="252">
        <f>+GPpcntMjr*(VLOOKUP($A57,FY17Rev!$A$4:$I$24,9,FALSE))*VLOOKUP($A57,Majors!$A$3:$S$23,MATCH(M$28,Majors!$A$2:$S$2,0),FALSE)</f>
        <v>0</v>
      </c>
      <c r="N57" s="252">
        <f>+GPpcntMjr*(VLOOKUP($A57,FY17Rev!$A$4:$I$24,9,FALSE))*VLOOKUP($A57,Majors!$A$3:$S$23,MATCH(N$28,Majors!$A$2:$S$2,0),FALSE)</f>
        <v>0</v>
      </c>
      <c r="O57" s="252">
        <f>+GPpcntMjr*(VLOOKUP($A57,FY17Rev!$A$4:$I$24,9,FALSE))*VLOOKUP($A57,Majors!$A$3:$S$23,MATCH(O$28,Majors!$A$2:$S$2,0),FALSE)</f>
        <v>0</v>
      </c>
      <c r="P57" s="252">
        <f>+GPpcntMjr*(VLOOKUP($A57,FY17Rev!$A$4:$I$24,9,FALSE))*VLOOKUP($A57,Majors!$A$3:$S$23,MATCH(P$28,Majors!$A$2:$S$2,0),FALSE)</f>
        <v>0</v>
      </c>
      <c r="Q57" s="252">
        <f>+GPpcntMjr*(VLOOKUP($A57,FY17Rev!$A$4:$I$24,9,FALSE))*VLOOKUP($A57,Majors!$A$3:$S$23,MATCH(Q$28,Majors!$A$2:$S$2,0),FALSE)</f>
        <v>0</v>
      </c>
      <c r="R57" s="252">
        <f>+GPpcntMjr*(VLOOKUP($A57,FY17Rev!$A$4:$I$24,9,FALSE))*VLOOKUP($A57,Majors!$A$3:$S$23,MATCH(R$28,Majors!$A$2:$S$2,0),FALSE)</f>
        <v>0</v>
      </c>
      <c r="S57" s="252">
        <f>+GPpcntMjr*(VLOOKUP($A57,FY17Rev!$A$4:$I$24,9,FALSE))*VLOOKUP($A57,Majors!$A$3:$S$23,MATCH(S$28,Majors!$A$2:$S$2,0),FALSE)</f>
        <v>8571.4497434222158</v>
      </c>
      <c r="T57" s="290">
        <f t="shared" si="6"/>
        <v>3137150.6060925312</v>
      </c>
    </row>
    <row r="58" spans="1:20" s="45" customFormat="1" x14ac:dyDescent="0.25">
      <c r="A58" s="233" t="s">
        <v>32</v>
      </c>
      <c r="B58" s="234" t="s">
        <v>33</v>
      </c>
      <c r="C58" s="221">
        <f>+GPpcntMjr*(VLOOKUP($A58,FY17Rev!$A$4:$I$24,9,FALSE))*VLOOKUP($A58,Majors!$A$3:$S$23,MATCH(C$28,Majors!$A$2:$S$2,0),FALSE)</f>
        <v>0</v>
      </c>
      <c r="D58" s="221">
        <f>+GPpcntMjr*(VLOOKUP($A58,FY17Rev!$A$4:$I$24,9,FALSE))*VLOOKUP($A58,Majors!$A$3:$S$23,MATCH(D$28,Majors!$A$2:$S$2,0),FALSE)</f>
        <v>13262.957240674699</v>
      </c>
      <c r="E58" s="221">
        <f>+GPpcntMjr*(VLOOKUP($A58,FY17Rev!$A$4:$I$24,9,FALSE))*VLOOKUP($A58,Majors!$A$3:$S$23,MATCH(E$28,Majors!$A$2:$S$2,0),FALSE)</f>
        <v>0</v>
      </c>
      <c r="F58" s="221">
        <f>+GPpcntMjr*(VLOOKUP($A58,FY17Rev!$A$4:$I$24,9,FALSE))*VLOOKUP($A58,Majors!$A$3:$S$23,MATCH(F$28,Majors!$A$2:$S$2,0),FALSE)</f>
        <v>3972255.6935820724</v>
      </c>
      <c r="G58" s="221">
        <f>+GPpcntMjr*(VLOOKUP($A58,FY17Rev!$A$4:$I$24,9,FALSE))*VLOOKUP($A58,Majors!$A$3:$S$23,MATCH(G$28,Majors!$A$2:$S$2,0),FALSE)</f>
        <v>0</v>
      </c>
      <c r="H58" s="221">
        <f>+GPpcntMjr*(VLOOKUP($A58,FY17Rev!$A$4:$I$24,9,FALSE))*VLOOKUP($A58,Majors!$A$3:$S$23,MATCH(H$28,Majors!$A$2:$S$2,0),FALSE)</f>
        <v>0</v>
      </c>
      <c r="I58" s="221">
        <f>+GPpcntMjr*(VLOOKUP($A58,FY17Rev!$A$4:$I$24,9,FALSE))*VLOOKUP($A58,Majors!$A$3:$S$23,MATCH(I$28,Majors!$A$2:$S$2,0),FALSE)</f>
        <v>0</v>
      </c>
      <c r="J58" s="221">
        <f>+GPpcntMjr*(VLOOKUP($A58,FY17Rev!$A$4:$I$24,9,FALSE))*VLOOKUP($A58,Majors!$A$3:$S$23,MATCH(J$28,Majors!$A$2:$S$2,0),FALSE)</f>
        <v>0</v>
      </c>
      <c r="K58" s="221">
        <f>+GPpcntMjr*(VLOOKUP($A58,FY17Rev!$A$4:$I$24,9,FALSE))*VLOOKUP($A58,Majors!$A$3:$S$23,MATCH(K$28,Majors!$A$2:$S$2,0),FALSE)</f>
        <v>0</v>
      </c>
      <c r="L58" s="221">
        <f>+GPpcntMjr*(VLOOKUP($A58,FY17Rev!$A$4:$I$24,9,FALSE))*VLOOKUP($A58,Majors!$A$3:$S$23,MATCH(L$28,Majors!$A$2:$S$2,0),FALSE)</f>
        <v>0</v>
      </c>
      <c r="M58" s="221">
        <f>+GPpcntMjr*(VLOOKUP($A58,FY17Rev!$A$4:$I$24,9,FALSE))*VLOOKUP($A58,Majors!$A$3:$S$23,MATCH(M$28,Majors!$A$2:$S$2,0),FALSE)</f>
        <v>0</v>
      </c>
      <c r="N58" s="221">
        <f>+GPpcntMjr*(VLOOKUP($A58,FY17Rev!$A$4:$I$24,9,FALSE))*VLOOKUP($A58,Majors!$A$3:$S$23,MATCH(N$28,Majors!$A$2:$S$2,0),FALSE)</f>
        <v>0</v>
      </c>
      <c r="O58" s="221">
        <f>+GPpcntMjr*(VLOOKUP($A58,FY17Rev!$A$4:$I$24,9,FALSE))*VLOOKUP($A58,Majors!$A$3:$S$23,MATCH(O$28,Majors!$A$2:$S$2,0),FALSE)</f>
        <v>0</v>
      </c>
      <c r="P58" s="221">
        <f>+GPpcntMjr*(VLOOKUP($A58,FY17Rev!$A$4:$I$24,9,FALSE))*VLOOKUP($A58,Majors!$A$3:$S$23,MATCH(P$28,Majors!$A$2:$S$2,0),FALSE)</f>
        <v>0</v>
      </c>
      <c r="Q58" s="221">
        <f>+GPpcntMjr*(VLOOKUP($A58,FY17Rev!$A$4:$I$24,9,FALSE))*VLOOKUP($A58,Majors!$A$3:$S$23,MATCH(Q$28,Majors!$A$2:$S$2,0),FALSE)</f>
        <v>0</v>
      </c>
      <c r="R58" s="221">
        <f>+GPpcntMjr*(VLOOKUP($A58,FY17Rev!$A$4:$I$24,9,FALSE))*VLOOKUP($A58,Majors!$A$3:$S$23,MATCH(R$28,Majors!$A$2:$S$2,0),FALSE)</f>
        <v>0</v>
      </c>
      <c r="S58" s="221">
        <f>+GPpcntMjr*(VLOOKUP($A58,FY17Rev!$A$4:$I$24,9,FALSE))*VLOOKUP($A58,Majors!$A$3:$S$23,MATCH(S$28,Majors!$A$2:$S$2,0),FALSE)</f>
        <v>0</v>
      </c>
      <c r="T58" s="235">
        <f t="shared" si="6"/>
        <v>3985518.650822747</v>
      </c>
    </row>
    <row r="59" spans="1:20" x14ac:dyDescent="0.25">
      <c r="A59" s="233" t="s">
        <v>38</v>
      </c>
      <c r="B59" s="251" t="s">
        <v>220</v>
      </c>
      <c r="C59" s="252">
        <f>+GPpcntMjr*(VLOOKUP($A59,FY17Rev!$A$4:$I$24,9,FALSE))*VLOOKUP($A59,Majors!$A$3:$S$23,MATCH(C$28,Majors!$A$2:$S$2,0),FALSE)</f>
        <v>0</v>
      </c>
      <c r="D59" s="252">
        <f>+GPpcntMjr*(VLOOKUP($A59,FY17Rev!$A$4:$I$24,9,FALSE))*VLOOKUP($A59,Majors!$A$3:$S$23,MATCH(D$28,Majors!$A$2:$S$2,0),FALSE)</f>
        <v>0</v>
      </c>
      <c r="E59" s="252">
        <f>+GPpcntMjr*(VLOOKUP($A59,FY17Rev!$A$4:$I$24,9,FALSE))*VLOOKUP($A59,Majors!$A$3:$S$23,MATCH(E$28,Majors!$A$2:$S$2,0),FALSE)</f>
        <v>0</v>
      </c>
      <c r="F59" s="252">
        <f>+GPpcntMjr*(VLOOKUP($A59,FY17Rev!$A$4:$I$24,9,FALSE))*VLOOKUP($A59,Majors!$A$3:$S$23,MATCH(F$28,Majors!$A$2:$S$2,0),FALSE)</f>
        <v>0</v>
      </c>
      <c r="G59" s="252">
        <f>+GPpcntMjr*(VLOOKUP($A59,FY17Rev!$A$4:$I$24,9,FALSE))*VLOOKUP($A59,Majors!$A$3:$S$23,MATCH(G$28,Majors!$A$2:$S$2,0),FALSE)</f>
        <v>0</v>
      </c>
      <c r="H59" s="252">
        <f>+GPpcntMjr*(VLOOKUP($A59,FY17Rev!$A$4:$I$24,9,FALSE))*VLOOKUP($A59,Majors!$A$3:$S$23,MATCH(H$28,Majors!$A$2:$S$2,0),FALSE)</f>
        <v>0</v>
      </c>
      <c r="I59" s="252">
        <f>+GPpcntMjr*(VLOOKUP($A59,FY17Rev!$A$4:$I$24,9,FALSE))*VLOOKUP($A59,Majors!$A$3:$S$23,MATCH(I$28,Majors!$A$2:$S$2,0),FALSE)</f>
        <v>0</v>
      </c>
      <c r="J59" s="252">
        <f>+GPpcntMjr*(VLOOKUP($A59,FY17Rev!$A$4:$I$24,9,FALSE))*VLOOKUP($A59,Majors!$A$3:$S$23,MATCH(J$28,Majors!$A$2:$S$2,0),FALSE)</f>
        <v>0</v>
      </c>
      <c r="K59" s="252">
        <f>+GPpcntMjr*(VLOOKUP($A59,FY17Rev!$A$4:$I$24,9,FALSE))*VLOOKUP($A59,Majors!$A$3:$S$23,MATCH(K$28,Majors!$A$2:$S$2,0),FALSE)</f>
        <v>0</v>
      </c>
      <c r="L59" s="252">
        <f>+GPpcntMjr*(VLOOKUP($A59,FY17Rev!$A$4:$I$24,9,FALSE))*VLOOKUP($A59,Majors!$A$3:$S$23,MATCH(L$28,Majors!$A$2:$S$2,0),FALSE)</f>
        <v>0</v>
      </c>
      <c r="M59" s="252">
        <f>+GPpcntMjr*(VLOOKUP($A59,FY17Rev!$A$4:$I$24,9,FALSE))*VLOOKUP($A59,Majors!$A$3:$S$23,MATCH(M$28,Majors!$A$2:$S$2,0),FALSE)</f>
        <v>0</v>
      </c>
      <c r="N59" s="252">
        <f>+GPpcntMjr*(VLOOKUP($A59,FY17Rev!$A$4:$I$24,9,FALSE))*VLOOKUP($A59,Majors!$A$3:$S$23,MATCH(N$28,Majors!$A$2:$S$2,0),FALSE)</f>
        <v>0</v>
      </c>
      <c r="O59" s="252">
        <f>+GPpcntMjr*(VLOOKUP($A59,FY17Rev!$A$4:$I$24,9,FALSE))*VLOOKUP($A59,Majors!$A$3:$S$23,MATCH(O$28,Majors!$A$2:$S$2,0),FALSE)</f>
        <v>0</v>
      </c>
      <c r="P59" s="252">
        <f>+GPpcntMjr*(VLOOKUP($A59,FY17Rev!$A$4:$I$24,9,FALSE))*VLOOKUP($A59,Majors!$A$3:$S$23,MATCH(P$28,Majors!$A$2:$S$2,0),FALSE)</f>
        <v>0</v>
      </c>
      <c r="Q59" s="252">
        <f>+GPpcntMjr*(VLOOKUP($A59,FY17Rev!$A$4:$I$24,9,FALSE))*VLOOKUP($A59,Majors!$A$3:$S$23,MATCH(Q$28,Majors!$A$2:$S$2,0),FALSE)</f>
        <v>0</v>
      </c>
      <c r="R59" s="252">
        <f>+GPpcntMjr*(VLOOKUP($A59,FY17Rev!$A$4:$I$24,9,FALSE))*VLOOKUP($A59,Majors!$A$3:$S$23,MATCH(R$28,Majors!$A$2:$S$2,0),FALSE)</f>
        <v>0</v>
      </c>
      <c r="S59" s="252">
        <f>+GPpcntMjr*(VLOOKUP($A59,FY17Rev!$A$4:$I$24,9,FALSE))*VLOOKUP($A59,Majors!$A$3:$S$23,MATCH(S$28,Majors!$A$2:$S$2,0),FALSE)</f>
        <v>0</v>
      </c>
      <c r="T59" s="290">
        <f t="shared" si="6"/>
        <v>0</v>
      </c>
    </row>
    <row r="60" spans="1:20" s="45" customFormat="1" x14ac:dyDescent="0.25">
      <c r="A60" s="233" t="s">
        <v>39</v>
      </c>
      <c r="B60" s="234" t="s">
        <v>40</v>
      </c>
      <c r="C60" s="221">
        <f>+GPpcntMjr*(VLOOKUP($A60,FY17Rev!$A$4:$I$24,9,FALSE))*VLOOKUP($A60,Majors!$A$3:$S$23,MATCH(C$28,Majors!$A$2:$S$2,0),FALSE)</f>
        <v>0</v>
      </c>
      <c r="D60" s="221">
        <f>+GPpcntMjr*(VLOOKUP($A60,FY17Rev!$A$4:$I$24,9,FALSE))*VLOOKUP($A60,Majors!$A$3:$S$23,MATCH(D$28,Majors!$A$2:$S$2,0),FALSE)</f>
        <v>0</v>
      </c>
      <c r="E60" s="221">
        <f>+GPpcntMjr*(VLOOKUP($A60,FY17Rev!$A$4:$I$24,9,FALSE))*VLOOKUP($A60,Majors!$A$3:$S$23,MATCH(E$28,Majors!$A$2:$S$2,0),FALSE)</f>
        <v>0</v>
      </c>
      <c r="F60" s="221">
        <f>+GPpcntMjr*(VLOOKUP($A60,FY17Rev!$A$4:$I$24,9,FALSE))*VLOOKUP($A60,Majors!$A$3:$S$23,MATCH(F$28,Majors!$A$2:$S$2,0),FALSE)</f>
        <v>0</v>
      </c>
      <c r="G60" s="221">
        <f>+GPpcntMjr*(VLOOKUP($A60,FY17Rev!$A$4:$I$24,9,FALSE))*VLOOKUP($A60,Majors!$A$3:$S$23,MATCH(G$28,Majors!$A$2:$S$2,0),FALSE)</f>
        <v>0</v>
      </c>
      <c r="H60" s="221">
        <f>+GPpcntMjr*(VLOOKUP($A60,FY17Rev!$A$4:$I$24,9,FALSE))*VLOOKUP($A60,Majors!$A$3:$S$23,MATCH(H$28,Majors!$A$2:$S$2,0),FALSE)</f>
        <v>0</v>
      </c>
      <c r="I60" s="221">
        <f>+GPpcntMjr*(VLOOKUP($A60,FY17Rev!$A$4:$I$24,9,FALSE))*VLOOKUP($A60,Majors!$A$3:$S$23,MATCH(I$28,Majors!$A$2:$S$2,0),FALSE)</f>
        <v>0</v>
      </c>
      <c r="J60" s="221">
        <f>+GPpcntMjr*(VLOOKUP($A60,FY17Rev!$A$4:$I$24,9,FALSE))*VLOOKUP($A60,Majors!$A$3:$S$23,MATCH(J$28,Majors!$A$2:$S$2,0),FALSE)</f>
        <v>0</v>
      </c>
      <c r="K60" s="221">
        <f>+GPpcntMjr*(VLOOKUP($A60,FY17Rev!$A$4:$I$24,9,FALSE))*VLOOKUP($A60,Majors!$A$3:$S$23,MATCH(K$28,Majors!$A$2:$S$2,0),FALSE)</f>
        <v>3111.2797723717099</v>
      </c>
      <c r="L60" s="221">
        <f>+GPpcntMjr*(VLOOKUP($A60,FY17Rev!$A$4:$I$24,9,FALSE))*VLOOKUP($A60,Majors!$A$3:$S$23,MATCH(L$28,Majors!$A$2:$S$2,0),FALSE)</f>
        <v>2258789.1147418614</v>
      </c>
      <c r="M60" s="221">
        <f>+GPpcntMjr*(VLOOKUP($A60,FY17Rev!$A$4:$I$24,9,FALSE))*VLOOKUP($A60,Majors!$A$3:$S$23,MATCH(M$28,Majors!$A$2:$S$2,0),FALSE)</f>
        <v>0</v>
      </c>
      <c r="N60" s="221">
        <f>+GPpcntMjr*(VLOOKUP($A60,FY17Rev!$A$4:$I$24,9,FALSE))*VLOOKUP($A60,Majors!$A$3:$S$23,MATCH(N$28,Majors!$A$2:$S$2,0),FALSE)</f>
        <v>3111.2797723717099</v>
      </c>
      <c r="O60" s="221">
        <f>+GPpcntMjr*(VLOOKUP($A60,FY17Rev!$A$4:$I$24,9,FALSE))*VLOOKUP($A60,Majors!$A$3:$S$23,MATCH(O$28,Majors!$A$2:$S$2,0),FALSE)</f>
        <v>0</v>
      </c>
      <c r="P60" s="221">
        <f>+GPpcntMjr*(VLOOKUP($A60,FY17Rev!$A$4:$I$24,9,FALSE))*VLOOKUP($A60,Majors!$A$3:$S$23,MATCH(P$28,Majors!$A$2:$S$2,0),FALSE)</f>
        <v>0</v>
      </c>
      <c r="Q60" s="221">
        <f>+GPpcntMjr*(VLOOKUP($A60,FY17Rev!$A$4:$I$24,9,FALSE))*VLOOKUP($A60,Majors!$A$3:$S$23,MATCH(Q$28,Majors!$A$2:$S$2,0),FALSE)</f>
        <v>12445.11908948684</v>
      </c>
      <c r="R60" s="221">
        <f>+GPpcntMjr*(VLOOKUP($A60,FY17Rev!$A$4:$I$24,9,FALSE))*VLOOKUP($A60,Majors!$A$3:$S$23,MATCH(R$28,Majors!$A$2:$S$2,0),FALSE)</f>
        <v>0</v>
      </c>
      <c r="S60" s="221">
        <f>+GPpcntMjr*(VLOOKUP($A60,FY17Rev!$A$4:$I$24,9,FALSE))*VLOOKUP($A60,Majors!$A$3:$S$23,MATCH(S$28,Majors!$A$2:$S$2,0),FALSE)</f>
        <v>3111.2797723717099</v>
      </c>
      <c r="T60" s="235">
        <f t="shared" si="6"/>
        <v>2280568.0731484629</v>
      </c>
    </row>
    <row r="61" spans="1:20" x14ac:dyDescent="0.25">
      <c r="A61" s="233" t="s">
        <v>44</v>
      </c>
      <c r="B61" s="251" t="s">
        <v>45</v>
      </c>
      <c r="C61" s="252">
        <f>+GPpcntMjr*(VLOOKUP($A61,FY17Rev!$A$4:$I$24,9,FALSE))*VLOOKUP($A61,Majors!$A$3:$S$23,MATCH(C$28,Majors!$A$2:$S$2,0),FALSE)</f>
        <v>0</v>
      </c>
      <c r="D61" s="252">
        <f>+GPpcntMjr*(VLOOKUP($A61,FY17Rev!$A$4:$I$24,9,FALSE))*VLOOKUP($A61,Majors!$A$3:$S$23,MATCH(D$28,Majors!$A$2:$S$2,0),FALSE)</f>
        <v>0</v>
      </c>
      <c r="E61" s="252">
        <f>+GPpcntMjr*(VLOOKUP($A61,FY17Rev!$A$4:$I$24,9,FALSE))*VLOOKUP($A61,Majors!$A$3:$S$23,MATCH(E$28,Majors!$A$2:$S$2,0),FALSE)</f>
        <v>0</v>
      </c>
      <c r="F61" s="252">
        <f>+GPpcntMjr*(VLOOKUP($A61,FY17Rev!$A$4:$I$24,9,FALSE))*VLOOKUP($A61,Majors!$A$3:$S$23,MATCH(F$28,Majors!$A$2:$S$2,0),FALSE)</f>
        <v>0</v>
      </c>
      <c r="G61" s="252">
        <f>+GPpcntMjr*(VLOOKUP($A61,FY17Rev!$A$4:$I$24,9,FALSE))*VLOOKUP($A61,Majors!$A$3:$S$23,MATCH(G$28,Majors!$A$2:$S$2,0),FALSE)</f>
        <v>0</v>
      </c>
      <c r="H61" s="252">
        <f>+GPpcntMjr*(VLOOKUP($A61,FY17Rev!$A$4:$I$24,9,FALSE))*VLOOKUP($A61,Majors!$A$3:$S$23,MATCH(H$28,Majors!$A$2:$S$2,0),FALSE)</f>
        <v>0</v>
      </c>
      <c r="I61" s="252">
        <f>+GPpcntMjr*(VLOOKUP($A61,FY17Rev!$A$4:$I$24,9,FALSE))*VLOOKUP($A61,Majors!$A$3:$S$23,MATCH(I$28,Majors!$A$2:$S$2,0),FALSE)</f>
        <v>0</v>
      </c>
      <c r="J61" s="252">
        <f>+GPpcntMjr*(VLOOKUP($A61,FY17Rev!$A$4:$I$24,9,FALSE))*VLOOKUP($A61,Majors!$A$3:$S$23,MATCH(J$28,Majors!$A$2:$S$2,0),FALSE)</f>
        <v>0</v>
      </c>
      <c r="K61" s="252">
        <f>+GPpcntMjr*(VLOOKUP($A61,FY17Rev!$A$4:$I$24,9,FALSE))*VLOOKUP($A61,Majors!$A$3:$S$23,MATCH(K$28,Majors!$A$2:$S$2,0),FALSE)</f>
        <v>0</v>
      </c>
      <c r="L61" s="252">
        <f>+GPpcntMjr*(VLOOKUP($A61,FY17Rev!$A$4:$I$24,9,FALSE))*VLOOKUP($A61,Majors!$A$3:$S$23,MATCH(L$28,Majors!$A$2:$S$2,0),FALSE)</f>
        <v>0</v>
      </c>
      <c r="M61" s="252">
        <f>+GPpcntMjr*(VLOOKUP($A61,FY17Rev!$A$4:$I$24,9,FALSE))*VLOOKUP($A61,Majors!$A$3:$S$23,MATCH(M$28,Majors!$A$2:$S$2,0),FALSE)</f>
        <v>0</v>
      </c>
      <c r="N61" s="252">
        <f>+GPpcntMjr*(VLOOKUP($A61,FY17Rev!$A$4:$I$24,9,FALSE))*VLOOKUP($A61,Majors!$A$3:$S$23,MATCH(N$28,Majors!$A$2:$S$2,0),FALSE)</f>
        <v>26622.9936993103</v>
      </c>
      <c r="O61" s="252">
        <f>+GPpcntMjr*(VLOOKUP($A61,FY17Rev!$A$4:$I$24,9,FALSE))*VLOOKUP($A61,Majors!$A$3:$S$23,MATCH(O$28,Majors!$A$2:$S$2,0),FALSE)</f>
        <v>0</v>
      </c>
      <c r="P61" s="252">
        <f>+GPpcntMjr*(VLOOKUP($A61,FY17Rev!$A$4:$I$24,9,FALSE))*VLOOKUP($A61,Majors!$A$3:$S$23,MATCH(P$28,Majors!$A$2:$S$2,0),FALSE)</f>
        <v>0</v>
      </c>
      <c r="Q61" s="252">
        <f>+GPpcntMjr*(VLOOKUP($A61,FY17Rev!$A$4:$I$24,9,FALSE))*VLOOKUP($A61,Majors!$A$3:$S$23,MATCH(Q$28,Majors!$A$2:$S$2,0),FALSE)</f>
        <v>2083249.2569710317</v>
      </c>
      <c r="R61" s="252">
        <f>+GPpcntMjr*(VLOOKUP($A61,FY17Rev!$A$4:$I$24,9,FALSE))*VLOOKUP($A61,Majors!$A$3:$S$23,MATCH(R$28,Majors!$A$2:$S$2,0),FALSE)</f>
        <v>0</v>
      </c>
      <c r="S61" s="252">
        <f>+GPpcntMjr*(VLOOKUP($A61,FY17Rev!$A$4:$I$24,9,FALSE))*VLOOKUP($A61,Majors!$A$3:$S$23,MATCH(S$28,Majors!$A$2:$S$2,0),FALSE)</f>
        <v>4437.1656165517161</v>
      </c>
      <c r="T61" s="290">
        <f t="shared" si="6"/>
        <v>2114309.4162868937</v>
      </c>
    </row>
    <row r="62" spans="1:20" s="45" customFormat="1" x14ac:dyDescent="0.25">
      <c r="A62" s="233" t="s">
        <v>48</v>
      </c>
      <c r="B62" s="234" t="s">
        <v>49</v>
      </c>
      <c r="C62" s="221">
        <f>+GPpcntMjr*(VLOOKUP($A62,FY17Rev!$A$4:$I$24,9,FALSE))*VLOOKUP($A62,Majors!$A$3:$S$23,MATCH(C$28,Majors!$A$2:$S$2,0),FALSE)</f>
        <v>4730.4382510747791</v>
      </c>
      <c r="D62" s="221">
        <f>+GPpcntMjr*(VLOOKUP($A62,FY17Rev!$A$4:$I$24,9,FALSE))*VLOOKUP($A62,Majors!$A$3:$S$23,MATCH(D$28,Majors!$A$2:$S$2,0),FALSE)</f>
        <v>22075.378505015637</v>
      </c>
      <c r="E62" s="221">
        <f>+GPpcntMjr*(VLOOKUP($A62,FY17Rev!$A$4:$I$24,9,FALSE))*VLOOKUP($A62,Majors!$A$3:$S$23,MATCH(E$28,Majors!$A$2:$S$2,0),FALSE)</f>
        <v>0</v>
      </c>
      <c r="F62" s="221">
        <f>+GPpcntMjr*(VLOOKUP($A62,FY17Rev!$A$4:$I$24,9,FALSE))*VLOOKUP($A62,Majors!$A$3:$S$23,MATCH(F$28,Majors!$A$2:$S$2,0),FALSE)</f>
        <v>0</v>
      </c>
      <c r="G62" s="221">
        <f>+GPpcntMjr*(VLOOKUP($A62,FY17Rev!$A$4:$I$24,9,FALSE))*VLOOKUP($A62,Majors!$A$3:$S$23,MATCH(G$28,Majors!$A$2:$S$2,0),FALSE)</f>
        <v>7884.0637517912974</v>
      </c>
      <c r="H62" s="221">
        <f>+GPpcntMjr*(VLOOKUP($A62,FY17Rev!$A$4:$I$24,9,FALSE))*VLOOKUP($A62,Majors!$A$3:$S$23,MATCH(H$28,Majors!$A$2:$S$2,0),FALSE)</f>
        <v>0</v>
      </c>
      <c r="I62" s="221">
        <f>+GPpcntMjr*(VLOOKUP($A62,FY17Rev!$A$4:$I$24,9,FALSE))*VLOOKUP($A62,Majors!$A$3:$S$23,MATCH(I$28,Majors!$A$2:$S$2,0),FALSE)</f>
        <v>0</v>
      </c>
      <c r="J62" s="221">
        <f>+GPpcntMjr*(VLOOKUP($A62,FY17Rev!$A$4:$I$24,9,FALSE))*VLOOKUP($A62,Majors!$A$3:$S$23,MATCH(J$28,Majors!$A$2:$S$2,0),FALSE)</f>
        <v>4730.4382510747791</v>
      </c>
      <c r="K62" s="221">
        <f>+GPpcntMjr*(VLOOKUP($A62,FY17Rev!$A$4:$I$24,9,FALSE))*VLOOKUP($A62,Majors!$A$3:$S$23,MATCH(K$28,Majors!$A$2:$S$2,0),FALSE)</f>
        <v>1576.8127503582593</v>
      </c>
      <c r="L62" s="221">
        <f>+GPpcntMjr*(VLOOKUP($A62,FY17Rev!$A$4:$I$24,9,FALSE))*VLOOKUP($A62,Majors!$A$3:$S$23,MATCH(L$28,Majors!$A$2:$S$2,0),FALSE)</f>
        <v>29959.442256806931</v>
      </c>
      <c r="M62" s="221">
        <f>+GPpcntMjr*(VLOOKUP($A62,FY17Rev!$A$4:$I$24,9,FALSE))*VLOOKUP($A62,Majors!$A$3:$S$23,MATCH(M$28,Majors!$A$2:$S$2,0),FALSE)</f>
        <v>0</v>
      </c>
      <c r="N62" s="221">
        <f>+GPpcntMjr*(VLOOKUP($A62,FY17Rev!$A$4:$I$24,9,FALSE))*VLOOKUP($A62,Majors!$A$3:$S$23,MATCH(N$28,Majors!$A$2:$S$2,0),FALSE)</f>
        <v>225484.2233012311</v>
      </c>
      <c r="O62" s="221">
        <f>+GPpcntMjr*(VLOOKUP($A62,FY17Rev!$A$4:$I$24,9,FALSE))*VLOOKUP($A62,Majors!$A$3:$S$23,MATCH(O$28,Majors!$A$2:$S$2,0),FALSE)</f>
        <v>1576.8127503582593</v>
      </c>
      <c r="P62" s="221">
        <f>+GPpcntMjr*(VLOOKUP($A62,FY17Rev!$A$4:$I$24,9,FALSE))*VLOOKUP($A62,Majors!$A$3:$S$23,MATCH(P$28,Majors!$A$2:$S$2,0),FALSE)</f>
        <v>0</v>
      </c>
      <c r="Q62" s="221">
        <f>+GPpcntMjr*(VLOOKUP($A62,FY17Rev!$A$4:$I$24,9,FALSE))*VLOOKUP($A62,Majors!$A$3:$S$23,MATCH(Q$28,Majors!$A$2:$S$2,0),FALSE)</f>
        <v>717449.80141300813</v>
      </c>
      <c r="R62" s="221">
        <f>+GPpcntMjr*(VLOOKUP($A62,FY17Rev!$A$4:$I$24,9,FALSE))*VLOOKUP($A62,Majors!$A$3:$S$23,MATCH(R$28,Majors!$A$2:$S$2,0),FALSE)</f>
        <v>0</v>
      </c>
      <c r="S62" s="221">
        <f>+GPpcntMjr*(VLOOKUP($A62,FY17Rev!$A$4:$I$24,9,FALSE))*VLOOKUP($A62,Majors!$A$3:$S$23,MATCH(S$28,Majors!$A$2:$S$2,0),FALSE)</f>
        <v>22075.378505015637</v>
      </c>
      <c r="T62" s="235">
        <f t="shared" si="6"/>
        <v>1037542.7897357348</v>
      </c>
    </row>
    <row r="63" spans="1:20" x14ac:dyDescent="0.25">
      <c r="A63" s="233" t="s">
        <v>41</v>
      </c>
      <c r="B63" s="251" t="s">
        <v>53</v>
      </c>
      <c r="C63" s="252">
        <f>+GPpcntMjr*(VLOOKUP($A63,FY17Rev!$A$4:$I$24,9,FALSE))*VLOOKUP($A63,Majors!$A$3:$S$23,MATCH(C$28,Majors!$A$2:$S$2,0),FALSE)</f>
        <v>3479131.8038962688</v>
      </c>
      <c r="D63" s="252">
        <f>+GPpcntMjr*(VLOOKUP($A63,FY17Rev!$A$4:$I$24,9,FALSE))*VLOOKUP($A63,Majors!$A$3:$S$23,MATCH(D$28,Majors!$A$2:$S$2,0),FALSE)</f>
        <v>3266.7904261936797</v>
      </c>
      <c r="E63" s="252">
        <f>+GPpcntMjr*(VLOOKUP($A63,FY17Rev!$A$4:$I$24,9,FALSE))*VLOOKUP($A63,Majors!$A$3:$S$23,MATCH(E$28,Majors!$A$2:$S$2,0),FALSE)</f>
        <v>6533.5808523873593</v>
      </c>
      <c r="F63" s="252">
        <f>+GPpcntMjr*(VLOOKUP($A63,FY17Rev!$A$4:$I$24,9,FALSE))*VLOOKUP($A63,Majors!$A$3:$S$23,MATCH(F$28,Majors!$A$2:$S$2,0),FALSE)</f>
        <v>0</v>
      </c>
      <c r="G63" s="252">
        <f>+GPpcntMjr*(VLOOKUP($A63,FY17Rev!$A$4:$I$24,9,FALSE))*VLOOKUP($A63,Majors!$A$3:$S$23,MATCH(G$28,Majors!$A$2:$S$2,0),FALSE)</f>
        <v>13067.161704774719</v>
      </c>
      <c r="H63" s="252">
        <f>+GPpcntMjr*(VLOOKUP($A63,FY17Rev!$A$4:$I$24,9,FALSE))*VLOOKUP($A63,Majors!$A$3:$S$23,MATCH(H$28,Majors!$A$2:$S$2,0),FALSE)</f>
        <v>9800.3712785810385</v>
      </c>
      <c r="I63" s="252">
        <f>+GPpcntMjr*(VLOOKUP($A63,FY17Rev!$A$4:$I$24,9,FALSE))*VLOOKUP($A63,Majors!$A$3:$S$23,MATCH(I$28,Majors!$A$2:$S$2,0),FALSE)</f>
        <v>0</v>
      </c>
      <c r="J63" s="252">
        <f>+GPpcntMjr*(VLOOKUP($A63,FY17Rev!$A$4:$I$24,9,FALSE))*VLOOKUP($A63,Majors!$A$3:$S$23,MATCH(J$28,Majors!$A$2:$S$2,0),FALSE)</f>
        <v>0</v>
      </c>
      <c r="K63" s="252">
        <f>+GPpcntMjr*(VLOOKUP($A63,FY17Rev!$A$4:$I$24,9,FALSE))*VLOOKUP($A63,Majors!$A$3:$S$23,MATCH(K$28,Majors!$A$2:$S$2,0),FALSE)</f>
        <v>19600.742557162077</v>
      </c>
      <c r="L63" s="252">
        <f>+GPpcntMjr*(VLOOKUP($A63,FY17Rev!$A$4:$I$24,9,FALSE))*VLOOKUP($A63,Majors!$A$3:$S$23,MATCH(L$28,Majors!$A$2:$S$2,0),FALSE)</f>
        <v>0</v>
      </c>
      <c r="M63" s="252">
        <f>+GPpcntMjr*(VLOOKUP($A63,FY17Rev!$A$4:$I$24,9,FALSE))*VLOOKUP($A63,Majors!$A$3:$S$23,MATCH(M$28,Majors!$A$2:$S$2,0),FALSE)</f>
        <v>0</v>
      </c>
      <c r="N63" s="252">
        <f>+GPpcntMjr*(VLOOKUP($A63,FY17Rev!$A$4:$I$24,9,FALSE))*VLOOKUP($A63,Majors!$A$3:$S$23,MATCH(N$28,Majors!$A$2:$S$2,0),FALSE)</f>
        <v>0</v>
      </c>
      <c r="O63" s="252">
        <f>+GPpcntMjr*(VLOOKUP($A63,FY17Rev!$A$4:$I$24,9,FALSE))*VLOOKUP($A63,Majors!$A$3:$S$23,MATCH(O$28,Majors!$A$2:$S$2,0),FALSE)</f>
        <v>0</v>
      </c>
      <c r="P63" s="252">
        <f>+GPpcntMjr*(VLOOKUP($A63,FY17Rev!$A$4:$I$24,9,FALSE))*VLOOKUP($A63,Majors!$A$3:$S$23,MATCH(P$28,Majors!$A$2:$S$2,0),FALSE)</f>
        <v>0</v>
      </c>
      <c r="Q63" s="252">
        <f>+GPpcntMjr*(VLOOKUP($A63,FY17Rev!$A$4:$I$24,9,FALSE))*VLOOKUP($A63,Majors!$A$3:$S$23,MATCH(Q$28,Majors!$A$2:$S$2,0),FALSE)</f>
        <v>0</v>
      </c>
      <c r="R63" s="252">
        <f>+GPpcntMjr*(VLOOKUP($A63,FY17Rev!$A$4:$I$24,9,FALSE))*VLOOKUP($A63,Majors!$A$3:$S$23,MATCH(R$28,Majors!$A$2:$S$2,0),FALSE)</f>
        <v>0</v>
      </c>
      <c r="S63" s="252">
        <f>+GPpcntMjr*(VLOOKUP($A63,FY17Rev!$A$4:$I$24,9,FALSE))*VLOOKUP($A63,Majors!$A$3:$S$23,MATCH(S$28,Majors!$A$2:$S$2,0),FALSE)</f>
        <v>65335.808523873602</v>
      </c>
      <c r="T63" s="290">
        <f t="shared" si="6"/>
        <v>3596736.2592392419</v>
      </c>
    </row>
    <row r="64" spans="1:20" s="45" customFormat="1" x14ac:dyDescent="0.25">
      <c r="A64" s="233" t="s">
        <v>34</v>
      </c>
      <c r="B64" s="234" t="s">
        <v>58</v>
      </c>
      <c r="C64" s="221">
        <f>+GPpcntMjr*(VLOOKUP($A64,FY17Rev!$A$4:$I$24,9,FALSE))*VLOOKUP($A64,Majors!$A$3:$S$23,MATCH(C$28,Majors!$A$2:$S$2,0),FALSE)</f>
        <v>0</v>
      </c>
      <c r="D64" s="221">
        <f>+GPpcntMjr*(VLOOKUP($A64,FY17Rev!$A$4:$I$24,9,FALSE))*VLOOKUP($A64,Majors!$A$3:$S$23,MATCH(D$28,Majors!$A$2:$S$2,0),FALSE)</f>
        <v>0</v>
      </c>
      <c r="E64" s="221">
        <f>+GPpcntMjr*(VLOOKUP($A64,FY17Rev!$A$4:$I$24,9,FALSE))*VLOOKUP($A64,Majors!$A$3:$S$23,MATCH(E$28,Majors!$A$2:$S$2,0),FALSE)</f>
        <v>0</v>
      </c>
      <c r="F64" s="221">
        <f>+GPpcntMjr*(VLOOKUP($A64,FY17Rev!$A$4:$I$24,9,FALSE))*VLOOKUP($A64,Majors!$A$3:$S$23,MATCH(F$28,Majors!$A$2:$S$2,0),FALSE)</f>
        <v>0</v>
      </c>
      <c r="G64" s="221">
        <f>+GPpcntMjr*(VLOOKUP($A64,FY17Rev!$A$4:$I$24,9,FALSE))*VLOOKUP($A64,Majors!$A$3:$S$23,MATCH(G$28,Majors!$A$2:$S$2,0),FALSE)</f>
        <v>442114.81345250824</v>
      </c>
      <c r="H64" s="221">
        <f>+GPpcntMjr*(VLOOKUP($A64,FY17Rev!$A$4:$I$24,9,FALSE))*VLOOKUP($A64,Majors!$A$3:$S$23,MATCH(H$28,Majors!$A$2:$S$2,0),FALSE)</f>
        <v>0</v>
      </c>
      <c r="I64" s="221">
        <f>+GPpcntMjr*(VLOOKUP($A64,FY17Rev!$A$4:$I$24,9,FALSE))*VLOOKUP($A64,Majors!$A$3:$S$23,MATCH(I$28,Majors!$A$2:$S$2,0),FALSE)</f>
        <v>0</v>
      </c>
      <c r="J64" s="221">
        <f>+GPpcntMjr*(VLOOKUP($A64,FY17Rev!$A$4:$I$24,9,FALSE))*VLOOKUP($A64,Majors!$A$3:$S$23,MATCH(J$28,Majors!$A$2:$S$2,0),FALSE)</f>
        <v>0</v>
      </c>
      <c r="K64" s="221">
        <f>+GPpcntMjr*(VLOOKUP($A64,FY17Rev!$A$4:$I$24,9,FALSE))*VLOOKUP($A64,Majors!$A$3:$S$23,MATCH(K$28,Majors!$A$2:$S$2,0),FALSE)</f>
        <v>0</v>
      </c>
      <c r="L64" s="221">
        <f>+GPpcntMjr*(VLOOKUP($A64,FY17Rev!$A$4:$I$24,9,FALSE))*VLOOKUP($A64,Majors!$A$3:$S$23,MATCH(L$28,Majors!$A$2:$S$2,0),FALSE)</f>
        <v>0</v>
      </c>
      <c r="M64" s="221">
        <f>+GPpcntMjr*(VLOOKUP($A64,FY17Rev!$A$4:$I$24,9,FALSE))*VLOOKUP($A64,Majors!$A$3:$S$23,MATCH(M$28,Majors!$A$2:$S$2,0),FALSE)</f>
        <v>0</v>
      </c>
      <c r="N64" s="221">
        <f>+GPpcntMjr*(VLOOKUP($A64,FY17Rev!$A$4:$I$24,9,FALSE))*VLOOKUP($A64,Majors!$A$3:$S$23,MATCH(N$28,Majors!$A$2:$S$2,0),FALSE)</f>
        <v>0</v>
      </c>
      <c r="O64" s="221">
        <f>+GPpcntMjr*(VLOOKUP($A64,FY17Rev!$A$4:$I$24,9,FALSE))*VLOOKUP($A64,Majors!$A$3:$S$23,MATCH(O$28,Majors!$A$2:$S$2,0),FALSE)</f>
        <v>0</v>
      </c>
      <c r="P64" s="221">
        <f>+GPpcntMjr*(VLOOKUP($A64,FY17Rev!$A$4:$I$24,9,FALSE))*VLOOKUP($A64,Majors!$A$3:$S$23,MATCH(P$28,Majors!$A$2:$S$2,0),FALSE)</f>
        <v>0</v>
      </c>
      <c r="Q64" s="221">
        <f>+GPpcntMjr*(VLOOKUP($A64,FY17Rev!$A$4:$I$24,9,FALSE))*VLOOKUP($A64,Majors!$A$3:$S$23,MATCH(Q$28,Majors!$A$2:$S$2,0),FALSE)</f>
        <v>0</v>
      </c>
      <c r="R64" s="221">
        <f>+GPpcntMjr*(VLOOKUP($A64,FY17Rev!$A$4:$I$24,9,FALSE))*VLOOKUP($A64,Majors!$A$3:$S$23,MATCH(R$28,Majors!$A$2:$S$2,0),FALSE)</f>
        <v>0</v>
      </c>
      <c r="S64" s="221">
        <f>+GPpcntMjr*(VLOOKUP($A64,FY17Rev!$A$4:$I$24,9,FALSE))*VLOOKUP($A64,Majors!$A$3:$S$23,MATCH(S$28,Majors!$A$2:$S$2,0),FALSE)</f>
        <v>0</v>
      </c>
      <c r="T64" s="235">
        <f t="shared" si="6"/>
        <v>442114.81345250824</v>
      </c>
    </row>
    <row r="65" spans="1:20" x14ac:dyDescent="0.25">
      <c r="A65" s="233" t="s">
        <v>65</v>
      </c>
      <c r="B65" s="251" t="s">
        <v>66</v>
      </c>
      <c r="C65" s="252">
        <f>+GPpcntMjr*(VLOOKUP($A65,FY17Rev!$A$4:$I$24,9,FALSE))*VLOOKUP($A65,Majors!$A$3:$S$23,MATCH(C$28,Majors!$A$2:$S$2,0),FALSE)</f>
        <v>62647.09885641421</v>
      </c>
      <c r="D65" s="252">
        <f>+GPpcntMjr*(VLOOKUP($A65,FY17Rev!$A$4:$I$24,9,FALSE))*VLOOKUP($A65,Majors!$A$3:$S$23,MATCH(D$28,Majors!$A$2:$S$2,0),FALSE)</f>
        <v>240696.74823780198</v>
      </c>
      <c r="E65" s="252">
        <f>+GPpcntMjr*(VLOOKUP($A65,FY17Rev!$A$4:$I$24,9,FALSE))*VLOOKUP($A65,Majors!$A$3:$S$23,MATCH(E$28,Majors!$A$2:$S$2,0),FALSE)</f>
        <v>0</v>
      </c>
      <c r="F65" s="252">
        <f>+GPpcntMjr*(VLOOKUP($A65,FY17Rev!$A$4:$I$24,9,FALSE))*VLOOKUP($A65,Majors!$A$3:$S$23,MATCH(F$28,Majors!$A$2:$S$2,0),FALSE)</f>
        <v>0</v>
      </c>
      <c r="G65" s="252">
        <f>+GPpcntMjr*(VLOOKUP($A65,FY17Rev!$A$4:$I$24,9,FALSE))*VLOOKUP($A65,Majors!$A$3:$S$23,MATCH(G$28,Majors!$A$2:$S$2,0),FALSE)</f>
        <v>0</v>
      </c>
      <c r="H65" s="252">
        <f>+GPpcntMjr*(VLOOKUP($A65,FY17Rev!$A$4:$I$24,9,FALSE))*VLOOKUP($A65,Majors!$A$3:$S$23,MATCH(H$28,Majors!$A$2:$S$2,0),FALSE)</f>
        <v>131888.62917139832</v>
      </c>
      <c r="I65" s="252">
        <f>+GPpcntMjr*(VLOOKUP($A65,FY17Rev!$A$4:$I$24,9,FALSE))*VLOOKUP($A65,Majors!$A$3:$S$23,MATCH(I$28,Majors!$A$2:$S$2,0),FALSE)</f>
        <v>26377.725834279667</v>
      </c>
      <c r="J65" s="252">
        <f>+GPpcntMjr*(VLOOKUP($A65,FY17Rev!$A$4:$I$24,9,FALSE))*VLOOKUP($A65,Majors!$A$3:$S$23,MATCH(J$28,Majors!$A$2:$S$2,0),FALSE)</f>
        <v>0</v>
      </c>
      <c r="K65" s="252">
        <f>+GPpcntMjr*(VLOOKUP($A65,FY17Rev!$A$4:$I$24,9,FALSE))*VLOOKUP($A65,Majors!$A$3:$S$23,MATCH(K$28,Majors!$A$2:$S$2,0),FALSE)</f>
        <v>3382943.3382463669</v>
      </c>
      <c r="L65" s="252">
        <f>+GPpcntMjr*(VLOOKUP($A65,FY17Rev!$A$4:$I$24,9,FALSE))*VLOOKUP($A65,Majors!$A$3:$S$23,MATCH(L$28,Majors!$A$2:$S$2,0),FALSE)</f>
        <v>26377.725834279667</v>
      </c>
      <c r="M65" s="252">
        <f>+GPpcntMjr*(VLOOKUP($A65,FY17Rev!$A$4:$I$24,9,FALSE))*VLOOKUP($A65,Majors!$A$3:$S$23,MATCH(M$28,Majors!$A$2:$S$2,0),FALSE)</f>
        <v>0</v>
      </c>
      <c r="N65" s="252">
        <f>+GPpcntMjr*(VLOOKUP($A65,FY17Rev!$A$4:$I$24,9,FALSE))*VLOOKUP($A65,Majors!$A$3:$S$23,MATCH(N$28,Majors!$A$2:$S$2,0),FALSE)</f>
        <v>6594.4314585699167</v>
      </c>
      <c r="O65" s="252">
        <f>+GPpcntMjr*(VLOOKUP($A65,FY17Rev!$A$4:$I$24,9,FALSE))*VLOOKUP($A65,Majors!$A$3:$S$23,MATCH(O$28,Majors!$A$2:$S$2,0),FALSE)</f>
        <v>0</v>
      </c>
      <c r="P65" s="252">
        <f>+GPpcntMjr*(VLOOKUP($A65,FY17Rev!$A$4:$I$24,9,FALSE))*VLOOKUP($A65,Majors!$A$3:$S$23,MATCH(P$28,Majors!$A$2:$S$2,0),FALSE)</f>
        <v>0</v>
      </c>
      <c r="Q65" s="252">
        <f>+GPpcntMjr*(VLOOKUP($A65,FY17Rev!$A$4:$I$24,9,FALSE))*VLOOKUP($A65,Majors!$A$3:$S$23,MATCH(Q$28,Majors!$A$2:$S$2,0),FALSE)</f>
        <v>72538.746044269079</v>
      </c>
      <c r="R65" s="252">
        <f>+GPpcntMjr*(VLOOKUP($A65,FY17Rev!$A$4:$I$24,9,FALSE))*VLOOKUP($A65,Majors!$A$3:$S$23,MATCH(R$28,Majors!$A$2:$S$2,0),FALSE)</f>
        <v>0</v>
      </c>
      <c r="S65" s="252">
        <f>+GPpcntMjr*(VLOOKUP($A65,FY17Rev!$A$4:$I$24,9,FALSE))*VLOOKUP($A65,Majors!$A$3:$S$23,MATCH(S$28,Majors!$A$2:$S$2,0),FALSE)</f>
        <v>3297.2157292849583</v>
      </c>
      <c r="T65" s="290">
        <f t="shared" si="6"/>
        <v>3953361.6594126653</v>
      </c>
    </row>
    <row r="66" spans="1:20" s="45" customFormat="1" x14ac:dyDescent="0.25">
      <c r="A66" s="233" t="s">
        <v>68</v>
      </c>
      <c r="B66" s="234" t="s">
        <v>69</v>
      </c>
      <c r="C66" s="221">
        <f>+GPpcntMjr*(VLOOKUP($A66,FY17Rev!$A$4:$I$24,9,FALSE))*VLOOKUP($A66,Majors!$A$3:$S$23,MATCH(C$28,Majors!$A$2:$S$2,0),FALSE)</f>
        <v>0</v>
      </c>
      <c r="D66" s="221">
        <f>+GPpcntMjr*(VLOOKUP($A66,FY17Rev!$A$4:$I$24,9,FALSE))*VLOOKUP($A66,Majors!$A$3:$S$23,MATCH(D$28,Majors!$A$2:$S$2,0),FALSE)</f>
        <v>21390.408337449659</v>
      </c>
      <c r="E66" s="221">
        <f>+GPpcntMjr*(VLOOKUP($A66,FY17Rev!$A$4:$I$24,9,FALSE))*VLOOKUP($A66,Majors!$A$3:$S$23,MATCH(E$28,Majors!$A$2:$S$2,0),FALSE)</f>
        <v>3689845.4382100659</v>
      </c>
      <c r="F66" s="221">
        <f>+GPpcntMjr*(VLOOKUP($A66,FY17Rev!$A$4:$I$24,9,FALSE))*VLOOKUP($A66,Majors!$A$3:$S$23,MATCH(F$28,Majors!$A$2:$S$2,0),FALSE)</f>
        <v>0</v>
      </c>
      <c r="G66" s="221">
        <f>+GPpcntMjr*(VLOOKUP($A66,FY17Rev!$A$4:$I$24,9,FALSE))*VLOOKUP($A66,Majors!$A$3:$S$23,MATCH(G$28,Majors!$A$2:$S$2,0),FALSE)</f>
        <v>0</v>
      </c>
      <c r="H66" s="221">
        <f>+GPpcntMjr*(VLOOKUP($A66,FY17Rev!$A$4:$I$24,9,FALSE))*VLOOKUP($A66,Majors!$A$3:$S$23,MATCH(H$28,Majors!$A$2:$S$2,0),FALSE)</f>
        <v>16042.806253087243</v>
      </c>
      <c r="I66" s="221">
        <f>+GPpcntMjr*(VLOOKUP($A66,FY17Rev!$A$4:$I$24,9,FALSE))*VLOOKUP($A66,Majors!$A$3:$S$23,MATCH(I$28,Majors!$A$2:$S$2,0),FALSE)</f>
        <v>0</v>
      </c>
      <c r="J66" s="221">
        <f>+GPpcntMjr*(VLOOKUP($A66,FY17Rev!$A$4:$I$24,9,FALSE))*VLOOKUP($A66,Majors!$A$3:$S$23,MATCH(J$28,Majors!$A$2:$S$2,0),FALSE)</f>
        <v>5347.6020843624146</v>
      </c>
      <c r="K66" s="221">
        <f>+GPpcntMjr*(VLOOKUP($A66,FY17Rev!$A$4:$I$24,9,FALSE))*VLOOKUP($A66,Majors!$A$3:$S$23,MATCH(K$28,Majors!$A$2:$S$2,0),FALSE)</f>
        <v>0</v>
      </c>
      <c r="L66" s="221">
        <f>+GPpcntMjr*(VLOOKUP($A66,FY17Rev!$A$4:$I$24,9,FALSE))*VLOOKUP($A66,Majors!$A$3:$S$23,MATCH(L$28,Majors!$A$2:$S$2,0),FALSE)</f>
        <v>0</v>
      </c>
      <c r="M66" s="221">
        <f>+GPpcntMjr*(VLOOKUP($A66,FY17Rev!$A$4:$I$24,9,FALSE))*VLOOKUP($A66,Majors!$A$3:$S$23,MATCH(M$28,Majors!$A$2:$S$2,0),FALSE)</f>
        <v>0</v>
      </c>
      <c r="N66" s="221">
        <f>+GPpcntMjr*(VLOOKUP($A66,FY17Rev!$A$4:$I$24,9,FALSE))*VLOOKUP($A66,Majors!$A$3:$S$23,MATCH(N$28,Majors!$A$2:$S$2,0),FALSE)</f>
        <v>0</v>
      </c>
      <c r="O66" s="221">
        <f>+GPpcntMjr*(VLOOKUP($A66,FY17Rev!$A$4:$I$24,9,FALSE))*VLOOKUP($A66,Majors!$A$3:$S$23,MATCH(O$28,Majors!$A$2:$S$2,0),FALSE)</f>
        <v>0</v>
      </c>
      <c r="P66" s="221">
        <f>+GPpcntMjr*(VLOOKUP($A66,FY17Rev!$A$4:$I$24,9,FALSE))*VLOOKUP($A66,Majors!$A$3:$S$23,MATCH(P$28,Majors!$A$2:$S$2,0),FALSE)</f>
        <v>0</v>
      </c>
      <c r="Q66" s="221">
        <f>+GPpcntMjr*(VLOOKUP($A66,FY17Rev!$A$4:$I$24,9,FALSE))*VLOOKUP($A66,Majors!$A$3:$S$23,MATCH(Q$28,Majors!$A$2:$S$2,0),FALSE)</f>
        <v>0</v>
      </c>
      <c r="R66" s="221">
        <f>+GPpcntMjr*(VLOOKUP($A66,FY17Rev!$A$4:$I$24,9,FALSE))*VLOOKUP($A66,Majors!$A$3:$S$23,MATCH(R$28,Majors!$A$2:$S$2,0),FALSE)</f>
        <v>0</v>
      </c>
      <c r="S66" s="221">
        <f>+GPpcntMjr*(VLOOKUP($A66,FY17Rev!$A$4:$I$24,9,FALSE))*VLOOKUP($A66,Majors!$A$3:$S$23,MATCH(S$28,Majors!$A$2:$S$2,0),FALSE)</f>
        <v>42780.816674899317</v>
      </c>
      <c r="T66" s="235">
        <f t="shared" si="6"/>
        <v>3775407.0715598646</v>
      </c>
    </row>
    <row r="67" spans="1:20" x14ac:dyDescent="0.25">
      <c r="A67" s="233" t="s">
        <v>55</v>
      </c>
      <c r="B67" s="251" t="s">
        <v>73</v>
      </c>
      <c r="C67" s="252">
        <f>+GPpcntMjr*(VLOOKUP($A67,FY17Rev!$A$4:$I$24,9,FALSE))*VLOOKUP($A67,Majors!$A$3:$S$23,MATCH(C$28,Majors!$A$2:$S$2,0),FALSE)</f>
        <v>0</v>
      </c>
      <c r="D67" s="252">
        <f>+GPpcntMjr*(VLOOKUP($A67,FY17Rev!$A$4:$I$24,9,FALSE))*VLOOKUP($A67,Majors!$A$3:$S$23,MATCH(D$28,Majors!$A$2:$S$2,0),FALSE)</f>
        <v>26952.410284775091</v>
      </c>
      <c r="E67" s="252">
        <f>+GPpcntMjr*(VLOOKUP($A67,FY17Rev!$A$4:$I$24,9,FALSE))*VLOOKUP($A67,Majors!$A$3:$S$23,MATCH(E$28,Majors!$A$2:$S$2,0),FALSE)</f>
        <v>59295.30262650521</v>
      </c>
      <c r="F67" s="252">
        <f>+GPpcntMjr*(VLOOKUP($A67,FY17Rev!$A$4:$I$24,9,FALSE))*VLOOKUP($A67,Majors!$A$3:$S$23,MATCH(F$28,Majors!$A$2:$S$2,0),FALSE)</f>
        <v>0</v>
      </c>
      <c r="G67" s="252">
        <f>+GPpcntMjr*(VLOOKUP($A67,FY17Rev!$A$4:$I$24,9,FALSE))*VLOOKUP($A67,Majors!$A$3:$S$23,MATCH(G$28,Majors!$A$2:$S$2,0),FALSE)</f>
        <v>21561.928227820074</v>
      </c>
      <c r="H67" s="252">
        <f>+GPpcntMjr*(VLOOKUP($A67,FY17Rev!$A$4:$I$24,9,FALSE))*VLOOKUP($A67,Majors!$A$3:$S$23,MATCH(H$28,Majors!$A$2:$S$2,0),FALSE)</f>
        <v>10780.964113910037</v>
      </c>
      <c r="I67" s="252">
        <f>+GPpcntMjr*(VLOOKUP($A67,FY17Rev!$A$4:$I$24,9,FALSE))*VLOOKUP($A67,Majors!$A$3:$S$23,MATCH(I$28,Majors!$A$2:$S$2,0),FALSE)</f>
        <v>16171.446170865056</v>
      </c>
      <c r="J67" s="252">
        <f>+GPpcntMjr*(VLOOKUP($A67,FY17Rev!$A$4:$I$24,9,FALSE))*VLOOKUP($A67,Majors!$A$3:$S$23,MATCH(J$28,Majors!$A$2:$S$2,0),FALSE)</f>
        <v>8608599.8449571636</v>
      </c>
      <c r="K67" s="252">
        <f>+GPpcntMjr*(VLOOKUP($A67,FY17Rev!$A$4:$I$24,9,FALSE))*VLOOKUP($A67,Majors!$A$3:$S$23,MATCH(K$28,Majors!$A$2:$S$2,0),FALSE)</f>
        <v>32342.892341730112</v>
      </c>
      <c r="L67" s="252">
        <f>+GPpcntMjr*(VLOOKUP($A67,FY17Rev!$A$4:$I$24,9,FALSE))*VLOOKUP($A67,Majors!$A$3:$S$23,MATCH(L$28,Majors!$A$2:$S$2,0),FALSE)</f>
        <v>0</v>
      </c>
      <c r="M67" s="252">
        <f>+GPpcntMjr*(VLOOKUP($A67,FY17Rev!$A$4:$I$24,9,FALSE))*VLOOKUP($A67,Majors!$A$3:$S$23,MATCH(M$28,Majors!$A$2:$S$2,0),FALSE)</f>
        <v>0</v>
      </c>
      <c r="N67" s="252">
        <f>+GPpcntMjr*(VLOOKUP($A67,FY17Rev!$A$4:$I$24,9,FALSE))*VLOOKUP($A67,Majors!$A$3:$S$23,MATCH(N$28,Majors!$A$2:$S$2,0),FALSE)</f>
        <v>0</v>
      </c>
      <c r="O67" s="252">
        <f>+GPpcntMjr*(VLOOKUP($A67,FY17Rev!$A$4:$I$24,9,FALSE))*VLOOKUP($A67,Majors!$A$3:$S$23,MATCH(O$28,Majors!$A$2:$S$2,0),FALSE)</f>
        <v>0</v>
      </c>
      <c r="P67" s="252">
        <f>+GPpcntMjr*(VLOOKUP($A67,FY17Rev!$A$4:$I$24,9,FALSE))*VLOOKUP($A67,Majors!$A$3:$S$23,MATCH(P$28,Majors!$A$2:$S$2,0),FALSE)</f>
        <v>0</v>
      </c>
      <c r="Q67" s="252">
        <f>+GPpcntMjr*(VLOOKUP($A67,FY17Rev!$A$4:$I$24,9,FALSE))*VLOOKUP($A67,Majors!$A$3:$S$23,MATCH(Q$28,Majors!$A$2:$S$2,0),FALSE)</f>
        <v>0</v>
      </c>
      <c r="R67" s="252">
        <f>+GPpcntMjr*(VLOOKUP($A67,FY17Rev!$A$4:$I$24,9,FALSE))*VLOOKUP($A67,Majors!$A$3:$S$23,MATCH(R$28,Majors!$A$2:$S$2,0),FALSE)</f>
        <v>0</v>
      </c>
      <c r="S67" s="252">
        <f>+GPpcntMjr*(VLOOKUP($A67,FY17Rev!$A$4:$I$24,9,FALSE))*VLOOKUP($A67,Majors!$A$3:$S$23,MATCH(S$28,Majors!$A$2:$S$2,0),FALSE)</f>
        <v>0</v>
      </c>
      <c r="T67" s="290">
        <f t="shared" si="6"/>
        <v>8775704.7887227684</v>
      </c>
    </row>
    <row r="68" spans="1:20" s="45" customFormat="1" x14ac:dyDescent="0.25">
      <c r="A68" s="233" t="s">
        <v>74</v>
      </c>
      <c r="B68" s="234" t="s">
        <v>75</v>
      </c>
      <c r="C68" s="221">
        <f>+GPpcntMjr*(VLOOKUP($A68,FY17Rev!$A$4:$I$24,9,FALSE))*VLOOKUP($A68,Majors!$A$3:$S$23,MATCH(C$28,Majors!$A$2:$S$2,0),FALSE)</f>
        <v>0</v>
      </c>
      <c r="D68" s="221">
        <f>+GPpcntMjr*(VLOOKUP($A68,FY17Rev!$A$4:$I$24,9,FALSE))*VLOOKUP($A68,Majors!$A$3:$S$23,MATCH(D$28,Majors!$A$2:$S$2,0),FALSE)</f>
        <v>0</v>
      </c>
      <c r="E68" s="221">
        <f>+GPpcntMjr*(VLOOKUP($A68,FY17Rev!$A$4:$I$24,9,FALSE))*VLOOKUP($A68,Majors!$A$3:$S$23,MATCH(E$28,Majors!$A$2:$S$2,0),FALSE)</f>
        <v>0</v>
      </c>
      <c r="F68" s="221">
        <f>+GPpcntMjr*(VLOOKUP($A68,FY17Rev!$A$4:$I$24,9,FALSE))*VLOOKUP($A68,Majors!$A$3:$S$23,MATCH(F$28,Majors!$A$2:$S$2,0),FALSE)</f>
        <v>0</v>
      </c>
      <c r="G68" s="221">
        <f>+GPpcntMjr*(VLOOKUP($A68,FY17Rev!$A$4:$I$24,9,FALSE))*VLOOKUP($A68,Majors!$A$3:$S$23,MATCH(G$28,Majors!$A$2:$S$2,0),FALSE)</f>
        <v>0</v>
      </c>
      <c r="H68" s="221">
        <f>+GPpcntMjr*(VLOOKUP($A68,FY17Rev!$A$4:$I$24,9,FALSE))*VLOOKUP($A68,Majors!$A$3:$S$23,MATCH(H$28,Majors!$A$2:$S$2,0),FALSE)</f>
        <v>0</v>
      </c>
      <c r="I68" s="221">
        <f>+GPpcntMjr*(VLOOKUP($A68,FY17Rev!$A$4:$I$24,9,FALSE))*VLOOKUP($A68,Majors!$A$3:$S$23,MATCH(I$28,Majors!$A$2:$S$2,0),FALSE)</f>
        <v>0</v>
      </c>
      <c r="J68" s="221">
        <f>+GPpcntMjr*(VLOOKUP($A68,FY17Rev!$A$4:$I$24,9,FALSE))*VLOOKUP($A68,Majors!$A$3:$S$23,MATCH(J$28,Majors!$A$2:$S$2,0),FALSE)</f>
        <v>1050418.0876030843</v>
      </c>
      <c r="K68" s="221">
        <f>+GPpcntMjr*(VLOOKUP($A68,FY17Rev!$A$4:$I$24,9,FALSE))*VLOOKUP($A68,Majors!$A$3:$S$23,MATCH(K$28,Majors!$A$2:$S$2,0),FALSE)</f>
        <v>0</v>
      </c>
      <c r="L68" s="221">
        <f>+GPpcntMjr*(VLOOKUP($A68,FY17Rev!$A$4:$I$24,9,FALSE))*VLOOKUP($A68,Majors!$A$3:$S$23,MATCH(L$28,Majors!$A$2:$S$2,0),FALSE)</f>
        <v>0</v>
      </c>
      <c r="M68" s="221">
        <f>+GPpcntMjr*(VLOOKUP($A68,FY17Rev!$A$4:$I$24,9,FALSE))*VLOOKUP($A68,Majors!$A$3:$S$23,MATCH(M$28,Majors!$A$2:$S$2,0),FALSE)</f>
        <v>0</v>
      </c>
      <c r="N68" s="221">
        <f>+GPpcntMjr*(VLOOKUP($A68,FY17Rev!$A$4:$I$24,9,FALSE))*VLOOKUP($A68,Majors!$A$3:$S$23,MATCH(N$28,Majors!$A$2:$S$2,0),FALSE)</f>
        <v>0</v>
      </c>
      <c r="O68" s="221">
        <f>+GPpcntMjr*(VLOOKUP($A68,FY17Rev!$A$4:$I$24,9,FALSE))*VLOOKUP($A68,Majors!$A$3:$S$23,MATCH(O$28,Majors!$A$2:$S$2,0),FALSE)</f>
        <v>0</v>
      </c>
      <c r="P68" s="221">
        <f>+GPpcntMjr*(VLOOKUP($A68,FY17Rev!$A$4:$I$24,9,FALSE))*VLOOKUP($A68,Majors!$A$3:$S$23,MATCH(P$28,Majors!$A$2:$S$2,0),FALSE)</f>
        <v>0</v>
      </c>
      <c r="Q68" s="221">
        <f>+GPpcntMjr*(VLOOKUP($A68,FY17Rev!$A$4:$I$24,9,FALSE))*VLOOKUP($A68,Majors!$A$3:$S$23,MATCH(Q$28,Majors!$A$2:$S$2,0),FALSE)</f>
        <v>0</v>
      </c>
      <c r="R68" s="221">
        <f>+GPpcntMjr*(VLOOKUP($A68,FY17Rev!$A$4:$I$24,9,FALSE))*VLOOKUP($A68,Majors!$A$3:$S$23,MATCH(R$28,Majors!$A$2:$S$2,0),FALSE)</f>
        <v>0</v>
      </c>
      <c r="S68" s="221">
        <f>+GPpcntMjr*(VLOOKUP($A68,FY17Rev!$A$4:$I$24,9,FALSE))*VLOOKUP($A68,Majors!$A$3:$S$23,MATCH(S$28,Majors!$A$2:$S$2,0),FALSE)</f>
        <v>0</v>
      </c>
      <c r="T68" s="235">
        <f t="shared" si="6"/>
        <v>1050418.0876030843</v>
      </c>
    </row>
    <row r="69" spans="1:20" x14ac:dyDescent="0.25">
      <c r="A69" s="233" t="s">
        <v>79</v>
      </c>
      <c r="B69" s="251" t="s">
        <v>240</v>
      </c>
      <c r="C69" s="252">
        <f>+GPpcntMjr*(VLOOKUP($A69,FY17Rev!$A$4:$I$24,9,FALSE))*VLOOKUP($A69,Majors!$A$3:$S$23,MATCH(C$28,Majors!$A$2:$S$2,0),FALSE)</f>
        <v>0</v>
      </c>
      <c r="D69" s="252">
        <f>+GPpcntMjr*(VLOOKUP($A69,FY17Rev!$A$4:$I$24,9,FALSE))*VLOOKUP($A69,Majors!$A$3:$S$23,MATCH(D$28,Majors!$A$2:$S$2,0),FALSE)</f>
        <v>0</v>
      </c>
      <c r="E69" s="252">
        <f>+GPpcntMjr*(VLOOKUP($A69,FY17Rev!$A$4:$I$24,9,FALSE))*VLOOKUP($A69,Majors!$A$3:$S$23,MATCH(E$28,Majors!$A$2:$S$2,0),FALSE)</f>
        <v>0</v>
      </c>
      <c r="F69" s="252">
        <f>+GPpcntMjr*(VLOOKUP($A69,FY17Rev!$A$4:$I$24,9,FALSE))*VLOOKUP($A69,Majors!$A$3:$S$23,MATCH(F$28,Majors!$A$2:$S$2,0),FALSE)</f>
        <v>0</v>
      </c>
      <c r="G69" s="252">
        <f>+GPpcntMjr*(VLOOKUP($A69,FY17Rev!$A$4:$I$24,9,FALSE))*VLOOKUP($A69,Majors!$A$3:$S$23,MATCH(G$28,Majors!$A$2:$S$2,0),FALSE)</f>
        <v>0</v>
      </c>
      <c r="H69" s="252">
        <f>+GPpcntMjr*(VLOOKUP($A69,FY17Rev!$A$4:$I$24,9,FALSE))*VLOOKUP($A69,Majors!$A$3:$S$23,MATCH(H$28,Majors!$A$2:$S$2,0),FALSE)</f>
        <v>0</v>
      </c>
      <c r="I69" s="252">
        <f>+GPpcntMjr*(VLOOKUP($A69,FY17Rev!$A$4:$I$24,9,FALSE))*VLOOKUP($A69,Majors!$A$3:$S$23,MATCH(I$28,Majors!$A$2:$S$2,0),FALSE)</f>
        <v>0</v>
      </c>
      <c r="J69" s="252">
        <f>+GPpcntMjr*(VLOOKUP($A69,FY17Rev!$A$4:$I$24,9,FALSE))*VLOOKUP($A69,Majors!$A$3:$S$23,MATCH(J$28,Majors!$A$2:$S$2,0),FALSE)</f>
        <v>0</v>
      </c>
      <c r="K69" s="252">
        <f>+GPpcntMjr*(VLOOKUP($A69,FY17Rev!$A$4:$I$24,9,FALSE))*VLOOKUP($A69,Majors!$A$3:$S$23,MATCH(K$28,Majors!$A$2:$S$2,0),FALSE)</f>
        <v>0</v>
      </c>
      <c r="L69" s="252">
        <f>+GPpcntMjr*(VLOOKUP($A69,FY17Rev!$A$4:$I$24,9,FALSE))*VLOOKUP($A69,Majors!$A$3:$S$23,MATCH(L$28,Majors!$A$2:$S$2,0),FALSE)</f>
        <v>0</v>
      </c>
      <c r="M69" s="252">
        <f>+GPpcntMjr*(VLOOKUP($A69,FY17Rev!$A$4:$I$24,9,FALSE))*VLOOKUP($A69,Majors!$A$3:$S$23,MATCH(M$28,Majors!$A$2:$S$2,0),FALSE)</f>
        <v>0</v>
      </c>
      <c r="N69" s="252">
        <f>+GPpcntMjr*(VLOOKUP($A69,FY17Rev!$A$4:$I$24,9,FALSE))*VLOOKUP($A69,Majors!$A$3:$S$23,MATCH(N$28,Majors!$A$2:$S$2,0),FALSE)</f>
        <v>0</v>
      </c>
      <c r="O69" s="252">
        <f>+GPpcntMjr*(VLOOKUP($A69,FY17Rev!$A$4:$I$24,9,FALSE))*VLOOKUP($A69,Majors!$A$3:$S$23,MATCH(O$28,Majors!$A$2:$S$2,0),FALSE)</f>
        <v>935777.98165677453</v>
      </c>
      <c r="P69" s="252">
        <f>+GPpcntMjr*(VLOOKUP($A69,FY17Rev!$A$4:$I$24,9,FALSE))*VLOOKUP($A69,Majors!$A$3:$S$23,MATCH(P$28,Majors!$A$2:$S$2,0),FALSE)</f>
        <v>0</v>
      </c>
      <c r="Q69" s="252">
        <f>+GPpcntMjr*(VLOOKUP($A69,FY17Rev!$A$4:$I$24,9,FALSE))*VLOOKUP($A69,Majors!$A$3:$S$23,MATCH(Q$28,Majors!$A$2:$S$2,0),FALSE)</f>
        <v>8585.1190977685728</v>
      </c>
      <c r="R69" s="252">
        <f>+GPpcntMjr*(VLOOKUP($A69,FY17Rev!$A$4:$I$24,9,FALSE))*VLOOKUP($A69,Majors!$A$3:$S$23,MATCH(R$28,Majors!$A$2:$S$2,0),FALSE)</f>
        <v>0</v>
      </c>
      <c r="S69" s="252">
        <f>+GPpcntMjr*(VLOOKUP($A69,FY17Rev!$A$4:$I$24,9,FALSE))*VLOOKUP($A69,Majors!$A$3:$S$23,MATCH(S$28,Majors!$A$2:$S$2,0),FALSE)</f>
        <v>0</v>
      </c>
      <c r="T69" s="290">
        <f t="shared" si="6"/>
        <v>944363.10075454309</v>
      </c>
    </row>
    <row r="70" spans="1:20" s="45" customFormat="1" x14ac:dyDescent="0.25">
      <c r="A70" s="233" t="s">
        <v>84</v>
      </c>
      <c r="B70" s="234" t="s">
        <v>85</v>
      </c>
      <c r="C70" s="221">
        <f>+GPpcntMjr*(VLOOKUP($A70,FY17Rev!$A$4:$I$24,9,FALSE))*VLOOKUP($A70,Majors!$A$3:$S$23,MATCH(C$28,Majors!$A$2:$S$2,0),FALSE)</f>
        <v>0</v>
      </c>
      <c r="D70" s="221">
        <f>+GPpcntMjr*(VLOOKUP($A70,FY17Rev!$A$4:$I$24,9,FALSE))*VLOOKUP($A70,Majors!$A$3:$S$23,MATCH(D$28,Majors!$A$2:$S$2,0),FALSE)</f>
        <v>0</v>
      </c>
      <c r="E70" s="221">
        <f>+GPpcntMjr*(VLOOKUP($A70,FY17Rev!$A$4:$I$24,9,FALSE))*VLOOKUP($A70,Majors!$A$3:$S$23,MATCH(E$28,Majors!$A$2:$S$2,0),FALSE)</f>
        <v>0</v>
      </c>
      <c r="F70" s="221">
        <f>+GPpcntMjr*(VLOOKUP($A70,FY17Rev!$A$4:$I$24,9,FALSE))*VLOOKUP($A70,Majors!$A$3:$S$23,MATCH(F$28,Majors!$A$2:$S$2,0),FALSE)</f>
        <v>0</v>
      </c>
      <c r="G70" s="221">
        <f>+GPpcntMjr*(VLOOKUP($A70,FY17Rev!$A$4:$I$24,9,FALSE))*VLOOKUP($A70,Majors!$A$3:$S$23,MATCH(G$28,Majors!$A$2:$S$2,0),FALSE)</f>
        <v>0</v>
      </c>
      <c r="H70" s="221">
        <f>+GPpcntMjr*(VLOOKUP($A70,FY17Rev!$A$4:$I$24,9,FALSE))*VLOOKUP($A70,Majors!$A$3:$S$23,MATCH(H$28,Majors!$A$2:$S$2,0),FALSE)</f>
        <v>0</v>
      </c>
      <c r="I70" s="221">
        <f>+GPpcntMjr*(VLOOKUP($A70,FY17Rev!$A$4:$I$24,9,FALSE))*VLOOKUP($A70,Majors!$A$3:$S$23,MATCH(I$28,Majors!$A$2:$S$2,0),FALSE)</f>
        <v>0</v>
      </c>
      <c r="J70" s="221">
        <f>+GPpcntMjr*(VLOOKUP($A70,FY17Rev!$A$4:$I$24,9,FALSE))*VLOOKUP($A70,Majors!$A$3:$S$23,MATCH(J$28,Majors!$A$2:$S$2,0),FALSE)</f>
        <v>0</v>
      </c>
      <c r="K70" s="221">
        <f>+GPpcntMjr*(VLOOKUP($A70,FY17Rev!$A$4:$I$24,9,FALSE))*VLOOKUP($A70,Majors!$A$3:$S$23,MATCH(K$28,Majors!$A$2:$S$2,0),FALSE)</f>
        <v>0</v>
      </c>
      <c r="L70" s="221">
        <f>+GPpcntMjr*(VLOOKUP($A70,FY17Rev!$A$4:$I$24,9,FALSE))*VLOOKUP($A70,Majors!$A$3:$S$23,MATCH(L$28,Majors!$A$2:$S$2,0),FALSE)</f>
        <v>0</v>
      </c>
      <c r="M70" s="221">
        <f>+GPpcntMjr*(VLOOKUP($A70,FY17Rev!$A$4:$I$24,9,FALSE))*VLOOKUP($A70,Majors!$A$3:$S$23,MATCH(M$28,Majors!$A$2:$S$2,0),FALSE)</f>
        <v>0</v>
      </c>
      <c r="N70" s="221">
        <f>+GPpcntMjr*(VLOOKUP($A70,FY17Rev!$A$4:$I$24,9,FALSE))*VLOOKUP($A70,Majors!$A$3:$S$23,MATCH(N$28,Majors!$A$2:$S$2,0),FALSE)</f>
        <v>0</v>
      </c>
      <c r="O70" s="221">
        <f>+GPpcntMjr*(VLOOKUP($A70,FY17Rev!$A$4:$I$24,9,FALSE))*VLOOKUP($A70,Majors!$A$3:$S$23,MATCH(O$28,Majors!$A$2:$S$2,0),FALSE)</f>
        <v>0</v>
      </c>
      <c r="P70" s="221">
        <f>+GPpcntMjr*(VLOOKUP($A70,FY17Rev!$A$4:$I$24,9,FALSE))*VLOOKUP($A70,Majors!$A$3:$S$23,MATCH(P$28,Majors!$A$2:$S$2,0),FALSE)</f>
        <v>5564859.7631654618</v>
      </c>
      <c r="Q70" s="221">
        <f>+GPpcntMjr*(VLOOKUP($A70,FY17Rev!$A$4:$I$24,9,FALSE))*VLOOKUP($A70,Majors!$A$3:$S$23,MATCH(Q$28,Majors!$A$2:$S$2,0),FALSE)</f>
        <v>0</v>
      </c>
      <c r="R70" s="221">
        <f>+GPpcntMjr*(VLOOKUP($A70,FY17Rev!$A$4:$I$24,9,FALSE))*VLOOKUP($A70,Majors!$A$3:$S$23,MATCH(R$28,Majors!$A$2:$S$2,0),FALSE)</f>
        <v>0</v>
      </c>
      <c r="S70" s="221">
        <f>+GPpcntMjr*(VLOOKUP($A70,FY17Rev!$A$4:$I$24,9,FALSE))*VLOOKUP($A70,Majors!$A$3:$S$23,MATCH(S$28,Majors!$A$2:$S$2,0),FALSE)</f>
        <v>0</v>
      </c>
      <c r="T70" s="235">
        <f t="shared" si="6"/>
        <v>5564859.7631654618</v>
      </c>
    </row>
    <row r="71" spans="1:20" x14ac:dyDescent="0.25">
      <c r="A71" s="233" t="s">
        <v>87</v>
      </c>
      <c r="B71" s="251" t="s">
        <v>88</v>
      </c>
      <c r="C71" s="252">
        <f>+GPpcntMjr*(VLOOKUP($A71,FY17Rev!$A$4:$I$24,9,FALSE))*VLOOKUP($A71,Majors!$A$3:$S$23,MATCH(C$28,Majors!$A$2:$S$2,0),FALSE)</f>
        <v>0</v>
      </c>
      <c r="D71" s="252">
        <f>+GPpcntMjr*(VLOOKUP($A71,FY17Rev!$A$4:$I$24,9,FALSE))*VLOOKUP($A71,Majors!$A$3:$S$23,MATCH(D$28,Majors!$A$2:$S$2,0),FALSE)</f>
        <v>0</v>
      </c>
      <c r="E71" s="252">
        <f>+GPpcntMjr*(VLOOKUP($A71,FY17Rev!$A$4:$I$24,9,FALSE))*VLOOKUP($A71,Majors!$A$3:$S$23,MATCH(E$28,Majors!$A$2:$S$2,0),FALSE)</f>
        <v>0</v>
      </c>
      <c r="F71" s="252">
        <f>+GPpcntMjr*(VLOOKUP($A71,FY17Rev!$A$4:$I$24,9,FALSE))*VLOOKUP($A71,Majors!$A$3:$S$23,MATCH(F$28,Majors!$A$2:$S$2,0),FALSE)</f>
        <v>0</v>
      </c>
      <c r="G71" s="252">
        <f>+GPpcntMjr*(VLOOKUP($A71,FY17Rev!$A$4:$I$24,9,FALSE))*VLOOKUP($A71,Majors!$A$3:$S$23,MATCH(G$28,Majors!$A$2:$S$2,0),FALSE)</f>
        <v>27998.785773868985</v>
      </c>
      <c r="H71" s="252">
        <f>+GPpcntMjr*(VLOOKUP($A71,FY17Rev!$A$4:$I$24,9,FALSE))*VLOOKUP($A71,Majors!$A$3:$S$23,MATCH(H$28,Majors!$A$2:$S$2,0),FALSE)</f>
        <v>0</v>
      </c>
      <c r="I71" s="252">
        <f>+GPpcntMjr*(VLOOKUP($A71,FY17Rev!$A$4:$I$24,9,FALSE))*VLOOKUP($A71,Majors!$A$3:$S$23,MATCH(I$28,Majors!$A$2:$S$2,0),FALSE)</f>
        <v>0</v>
      </c>
      <c r="J71" s="252">
        <f>+GPpcntMjr*(VLOOKUP($A71,FY17Rev!$A$4:$I$24,9,FALSE))*VLOOKUP($A71,Majors!$A$3:$S$23,MATCH(J$28,Majors!$A$2:$S$2,0),FALSE)</f>
        <v>0</v>
      </c>
      <c r="K71" s="252">
        <f>+GPpcntMjr*(VLOOKUP($A71,FY17Rev!$A$4:$I$24,9,FALSE))*VLOOKUP($A71,Majors!$A$3:$S$23,MATCH(K$28,Majors!$A$2:$S$2,0),FALSE)</f>
        <v>0</v>
      </c>
      <c r="L71" s="252">
        <f>+GPpcntMjr*(VLOOKUP($A71,FY17Rev!$A$4:$I$24,9,FALSE))*VLOOKUP($A71,Majors!$A$3:$S$23,MATCH(L$28,Majors!$A$2:$S$2,0),FALSE)</f>
        <v>0</v>
      </c>
      <c r="M71" s="252">
        <f>+GPpcntMjr*(VLOOKUP($A71,FY17Rev!$A$4:$I$24,9,FALSE))*VLOOKUP($A71,Majors!$A$3:$S$23,MATCH(M$28,Majors!$A$2:$S$2,0),FALSE)</f>
        <v>0</v>
      </c>
      <c r="N71" s="252">
        <f>+GPpcntMjr*(VLOOKUP($A71,FY17Rev!$A$4:$I$24,9,FALSE))*VLOOKUP($A71,Majors!$A$3:$S$23,MATCH(N$28,Majors!$A$2:$S$2,0),FALSE)</f>
        <v>10709535.558504885</v>
      </c>
      <c r="O71" s="252">
        <f>+GPpcntMjr*(VLOOKUP($A71,FY17Rev!$A$4:$I$24,9,FALSE))*VLOOKUP($A71,Majors!$A$3:$S$23,MATCH(O$28,Majors!$A$2:$S$2,0),FALSE)</f>
        <v>0</v>
      </c>
      <c r="P71" s="252">
        <f>+GPpcntMjr*(VLOOKUP($A71,FY17Rev!$A$4:$I$24,9,FALSE))*VLOOKUP($A71,Majors!$A$3:$S$23,MATCH(P$28,Majors!$A$2:$S$2,0),FALSE)</f>
        <v>0</v>
      </c>
      <c r="Q71" s="252">
        <f>+GPpcntMjr*(VLOOKUP($A71,FY17Rev!$A$4:$I$24,9,FALSE))*VLOOKUP($A71,Majors!$A$3:$S$23,MATCH(Q$28,Majors!$A$2:$S$2,0),FALSE)</f>
        <v>135327.4645737001</v>
      </c>
      <c r="R71" s="252">
        <f>+GPpcntMjr*(VLOOKUP($A71,FY17Rev!$A$4:$I$24,9,FALSE))*VLOOKUP($A71,Majors!$A$3:$S$23,MATCH(R$28,Majors!$A$2:$S$2,0),FALSE)</f>
        <v>0</v>
      </c>
      <c r="S71" s="252">
        <f>+GPpcntMjr*(VLOOKUP($A71,FY17Rev!$A$4:$I$24,9,FALSE))*VLOOKUP($A71,Majors!$A$3:$S$23,MATCH(S$28,Majors!$A$2:$S$2,0),FALSE)</f>
        <v>83996.357321606949</v>
      </c>
      <c r="T71" s="290">
        <f t="shared" si="6"/>
        <v>10956858.166174062</v>
      </c>
    </row>
    <row r="72" spans="1:20" s="45" customFormat="1" x14ac:dyDescent="0.25">
      <c r="A72" s="233" t="s">
        <v>90</v>
      </c>
      <c r="B72" s="234" t="s">
        <v>91</v>
      </c>
      <c r="C72" s="221">
        <f>+GPpcntMjr*(VLOOKUP($A72,FY17Rev!$A$4:$I$24,9,FALSE))*VLOOKUP($A72,Majors!$A$3:$S$23,MATCH(C$28,Majors!$A$2:$S$2,0),FALSE)</f>
        <v>0</v>
      </c>
      <c r="D72" s="221">
        <f>+GPpcntMjr*(VLOOKUP($A72,FY17Rev!$A$4:$I$24,9,FALSE))*VLOOKUP($A72,Majors!$A$3:$S$23,MATCH(D$28,Majors!$A$2:$S$2,0),FALSE)</f>
        <v>0</v>
      </c>
      <c r="E72" s="221">
        <f>+GPpcntMjr*(VLOOKUP($A72,FY17Rev!$A$4:$I$24,9,FALSE))*VLOOKUP($A72,Majors!$A$3:$S$23,MATCH(E$28,Majors!$A$2:$S$2,0),FALSE)</f>
        <v>0</v>
      </c>
      <c r="F72" s="221">
        <f>+GPpcntMjr*(VLOOKUP($A72,FY17Rev!$A$4:$I$24,9,FALSE))*VLOOKUP($A72,Majors!$A$3:$S$23,MATCH(F$28,Majors!$A$2:$S$2,0),FALSE)</f>
        <v>0</v>
      </c>
      <c r="G72" s="221">
        <f>+GPpcntMjr*(VLOOKUP($A72,FY17Rev!$A$4:$I$24,9,FALSE))*VLOOKUP($A72,Majors!$A$3:$S$23,MATCH(G$28,Majors!$A$2:$S$2,0),FALSE)</f>
        <v>0</v>
      </c>
      <c r="H72" s="221">
        <f>+GPpcntMjr*(VLOOKUP($A72,FY17Rev!$A$4:$I$24,9,FALSE))*VLOOKUP($A72,Majors!$A$3:$S$23,MATCH(H$28,Majors!$A$2:$S$2,0),FALSE)</f>
        <v>0</v>
      </c>
      <c r="I72" s="221">
        <f>+GPpcntMjr*(VLOOKUP($A72,FY17Rev!$A$4:$I$24,9,FALSE))*VLOOKUP($A72,Majors!$A$3:$S$23,MATCH(I$28,Majors!$A$2:$S$2,0),FALSE)</f>
        <v>0</v>
      </c>
      <c r="J72" s="221">
        <f>+GPpcntMjr*(VLOOKUP($A72,FY17Rev!$A$4:$I$24,9,FALSE))*VLOOKUP($A72,Majors!$A$3:$S$23,MATCH(J$28,Majors!$A$2:$S$2,0),FALSE)</f>
        <v>0</v>
      </c>
      <c r="K72" s="221">
        <f>+GPpcntMjr*(VLOOKUP($A72,FY17Rev!$A$4:$I$24,9,FALSE))*VLOOKUP($A72,Majors!$A$3:$S$23,MATCH(K$28,Majors!$A$2:$S$2,0),FALSE)</f>
        <v>0</v>
      </c>
      <c r="L72" s="221">
        <f>+GPpcntMjr*(VLOOKUP($A72,FY17Rev!$A$4:$I$24,9,FALSE))*VLOOKUP($A72,Majors!$A$3:$S$23,MATCH(L$28,Majors!$A$2:$S$2,0),FALSE)</f>
        <v>0</v>
      </c>
      <c r="M72" s="221">
        <f>+GPpcntMjr*(VLOOKUP($A72,FY17Rev!$A$4:$I$24,9,FALSE))*VLOOKUP($A72,Majors!$A$3:$S$23,MATCH(M$28,Majors!$A$2:$S$2,0),FALSE)</f>
        <v>4611257.9335565669</v>
      </c>
      <c r="N72" s="221">
        <f>+GPpcntMjr*(VLOOKUP($A72,FY17Rev!$A$4:$I$24,9,FALSE))*VLOOKUP($A72,Majors!$A$3:$S$23,MATCH(N$28,Majors!$A$2:$S$2,0),FALSE)</f>
        <v>0</v>
      </c>
      <c r="O72" s="221">
        <f>+GPpcntMjr*(VLOOKUP($A72,FY17Rev!$A$4:$I$24,9,FALSE))*VLOOKUP($A72,Majors!$A$3:$S$23,MATCH(O$28,Majors!$A$2:$S$2,0),FALSE)</f>
        <v>0</v>
      </c>
      <c r="P72" s="221">
        <f>+GPpcntMjr*(VLOOKUP($A72,FY17Rev!$A$4:$I$24,9,FALSE))*VLOOKUP($A72,Majors!$A$3:$S$23,MATCH(P$28,Majors!$A$2:$S$2,0),FALSE)</f>
        <v>0</v>
      </c>
      <c r="Q72" s="221">
        <f>+GPpcntMjr*(VLOOKUP($A72,FY17Rev!$A$4:$I$24,9,FALSE))*VLOOKUP($A72,Majors!$A$3:$S$23,MATCH(Q$28,Majors!$A$2:$S$2,0),FALSE)</f>
        <v>0</v>
      </c>
      <c r="R72" s="221">
        <f>+GPpcntMjr*(VLOOKUP($A72,FY17Rev!$A$4:$I$24,9,FALSE))*VLOOKUP($A72,Majors!$A$3:$S$23,MATCH(R$28,Majors!$A$2:$S$2,0),FALSE)</f>
        <v>0</v>
      </c>
      <c r="S72" s="221">
        <f>+GPpcntMjr*(VLOOKUP($A72,FY17Rev!$A$4:$I$24,9,FALSE))*VLOOKUP($A72,Majors!$A$3:$S$23,MATCH(S$28,Majors!$A$2:$S$2,0),FALSE)</f>
        <v>0</v>
      </c>
      <c r="T72" s="235">
        <f t="shared" si="6"/>
        <v>4611257.9335565669</v>
      </c>
    </row>
    <row r="73" spans="1:20" x14ac:dyDescent="0.25">
      <c r="A73" s="253" t="s">
        <v>98</v>
      </c>
      <c r="B73" s="254" t="s">
        <v>222</v>
      </c>
      <c r="C73" s="252">
        <f>+GPpcntMjr*(VLOOKUP($A73,FY17Rev!$A$4:$I$24,9,FALSE))*VLOOKUP($A73,Majors!$A$3:$S$23,MATCH(C$28,Majors!$A$2:$S$2,0),FALSE)</f>
        <v>0</v>
      </c>
      <c r="D73" s="252">
        <f>+GPpcntMjr*(VLOOKUP($A73,FY17Rev!$A$4:$I$24,9,FALSE))*VLOOKUP($A73,Majors!$A$3:$S$23,MATCH(D$28,Majors!$A$2:$S$2,0),FALSE)</f>
        <v>0</v>
      </c>
      <c r="E73" s="252">
        <f>+GPpcntMjr*(VLOOKUP($A73,FY17Rev!$A$4:$I$24,9,FALSE))*VLOOKUP($A73,Majors!$A$3:$S$23,MATCH(E$28,Majors!$A$2:$S$2,0),FALSE)</f>
        <v>0</v>
      </c>
      <c r="F73" s="252">
        <f>+GPpcntMjr*(VLOOKUP($A73,FY17Rev!$A$4:$I$24,9,FALSE))*VLOOKUP($A73,Majors!$A$3:$S$23,MATCH(F$28,Majors!$A$2:$S$2,0),FALSE)</f>
        <v>0</v>
      </c>
      <c r="G73" s="252">
        <f>+GPpcntMjr*(VLOOKUP($A73,FY17Rev!$A$4:$I$24,9,FALSE))*VLOOKUP($A73,Majors!$A$3:$S$23,MATCH(G$28,Majors!$A$2:$S$2,0),FALSE)</f>
        <v>0</v>
      </c>
      <c r="H73" s="252">
        <f>+GPpcntMjr*(VLOOKUP($A73,FY17Rev!$A$4:$I$24,9,FALSE))*VLOOKUP($A73,Majors!$A$3:$S$23,MATCH(H$28,Majors!$A$2:$S$2,0),FALSE)</f>
        <v>0</v>
      </c>
      <c r="I73" s="252">
        <f>+GPpcntMjr*(VLOOKUP($A73,FY17Rev!$A$4:$I$24,9,FALSE))*VLOOKUP($A73,Majors!$A$3:$S$23,MATCH(I$28,Majors!$A$2:$S$2,0),FALSE)</f>
        <v>0</v>
      </c>
      <c r="J73" s="252">
        <f>+GPpcntMjr*(VLOOKUP($A73,FY17Rev!$A$4:$I$24,9,FALSE))*VLOOKUP($A73,Majors!$A$3:$S$23,MATCH(J$28,Majors!$A$2:$S$2,0),FALSE)</f>
        <v>0</v>
      </c>
      <c r="K73" s="252">
        <f>+GPpcntMjr*(VLOOKUP($A73,FY17Rev!$A$4:$I$24,9,FALSE))*VLOOKUP($A73,Majors!$A$3:$S$23,MATCH(K$28,Majors!$A$2:$S$2,0),FALSE)</f>
        <v>0</v>
      </c>
      <c r="L73" s="252">
        <f>+GPpcntMjr*(VLOOKUP($A73,FY17Rev!$A$4:$I$24,9,FALSE))*VLOOKUP($A73,Majors!$A$3:$S$23,MATCH(L$28,Majors!$A$2:$S$2,0),FALSE)</f>
        <v>0</v>
      </c>
      <c r="M73" s="252">
        <f>+GPpcntMjr*(VLOOKUP($A73,FY17Rev!$A$4:$I$24,9,FALSE))*VLOOKUP($A73,Majors!$A$3:$S$23,MATCH(M$28,Majors!$A$2:$S$2,0),FALSE)</f>
        <v>791395.16096025461</v>
      </c>
      <c r="N73" s="252">
        <f>+GPpcntMjr*(VLOOKUP($A73,FY17Rev!$A$4:$I$24,9,FALSE))*VLOOKUP($A73,Majors!$A$3:$S$23,MATCH(N$28,Majors!$A$2:$S$2,0),FALSE)</f>
        <v>0</v>
      </c>
      <c r="O73" s="252">
        <f>+GPpcntMjr*(VLOOKUP($A73,FY17Rev!$A$4:$I$24,9,FALSE))*VLOOKUP($A73,Majors!$A$3:$S$23,MATCH(O$28,Majors!$A$2:$S$2,0),FALSE)</f>
        <v>0</v>
      </c>
      <c r="P73" s="252">
        <f>+GPpcntMjr*(VLOOKUP($A73,FY17Rev!$A$4:$I$24,9,FALSE))*VLOOKUP($A73,Majors!$A$3:$S$23,MATCH(P$28,Majors!$A$2:$S$2,0),FALSE)</f>
        <v>0</v>
      </c>
      <c r="Q73" s="252">
        <f>+GPpcntMjr*(VLOOKUP($A73,FY17Rev!$A$4:$I$24,9,FALSE))*VLOOKUP($A73,Majors!$A$3:$S$23,MATCH(Q$28,Majors!$A$2:$S$2,0),FALSE)</f>
        <v>0</v>
      </c>
      <c r="R73" s="252">
        <f>+GPpcntMjr*(VLOOKUP($A73,FY17Rev!$A$4:$I$24,9,FALSE))*VLOOKUP($A73,Majors!$A$3:$S$23,MATCH(R$28,Majors!$A$2:$S$2,0),FALSE)</f>
        <v>0</v>
      </c>
      <c r="S73" s="252">
        <f>+GPpcntMjr*(VLOOKUP($A73,FY17Rev!$A$4:$I$24,9,FALSE))*VLOOKUP($A73,Majors!$A$3:$S$23,MATCH(S$28,Majors!$A$2:$S$2,0),FALSE)</f>
        <v>0</v>
      </c>
      <c r="T73" s="290">
        <f t="shared" si="6"/>
        <v>791395.16096025461</v>
      </c>
    </row>
    <row r="74" spans="1:20" x14ac:dyDescent="0.25">
      <c r="B74" s="255" t="s">
        <v>187</v>
      </c>
      <c r="C74" s="256">
        <f t="shared" ref="C74:S74" si="7">SUM(C53:C73)</f>
        <v>5425584.742879753</v>
      </c>
      <c r="D74" s="256">
        <f t="shared" si="7"/>
        <v>88915898.430823833</v>
      </c>
      <c r="E74" s="256">
        <f t="shared" si="7"/>
        <v>15089437.27811919</v>
      </c>
      <c r="F74" s="256">
        <f t="shared" si="7"/>
        <v>5052919.3878455851</v>
      </c>
      <c r="G74" s="256">
        <f t="shared" si="7"/>
        <v>18215209.052664474</v>
      </c>
      <c r="H74" s="256">
        <f t="shared" si="7"/>
        <v>7099099.7155051725</v>
      </c>
      <c r="I74" s="256">
        <f t="shared" si="7"/>
        <v>1632710.335200276</v>
      </c>
      <c r="J74" s="256">
        <f t="shared" si="7"/>
        <v>9702565.4906685837</v>
      </c>
      <c r="K74" s="256">
        <f t="shared" si="7"/>
        <v>3504082.52024042</v>
      </c>
      <c r="L74" s="256">
        <f t="shared" si="7"/>
        <v>3176743.700937008</v>
      </c>
      <c r="M74" s="256">
        <f t="shared" si="7"/>
        <v>5402653.0945168212</v>
      </c>
      <c r="N74" s="256">
        <f t="shared" si="7"/>
        <v>15081269.945839271</v>
      </c>
      <c r="O74" s="256">
        <f t="shared" si="7"/>
        <v>3145275.8212897494</v>
      </c>
      <c r="P74" s="256">
        <f t="shared" si="7"/>
        <v>5736199.5575110391</v>
      </c>
      <c r="Q74" s="256">
        <f t="shared" si="7"/>
        <v>4508689.9292568211</v>
      </c>
      <c r="R74" s="256">
        <f t="shared" si="7"/>
        <v>153969.16829275221</v>
      </c>
      <c r="S74" s="256">
        <f t="shared" si="7"/>
        <v>1774125.8633699231</v>
      </c>
      <c r="T74" s="256">
        <f t="shared" si="6"/>
        <v>193616434.03496066</v>
      </c>
    </row>
  </sheetData>
  <mergeCells count="5">
    <mergeCell ref="B1:F1"/>
    <mergeCell ref="A2:A3"/>
    <mergeCell ref="B4:T4"/>
    <mergeCell ref="B27:T27"/>
    <mergeCell ref="B51:T5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topLeftCell="A21" workbookViewId="0">
      <selection activeCell="H30" sqref="H30:I34"/>
    </sheetView>
  </sheetViews>
  <sheetFormatPr defaultRowHeight="15" x14ac:dyDescent="0.25"/>
  <cols>
    <col min="1" max="1" width="9.140625" style="151"/>
    <col min="2" max="2" width="47.7109375" style="151" customWidth="1"/>
    <col min="3" max="4" width="15.85546875" style="151" customWidth="1"/>
    <col min="5" max="6" width="14.7109375" style="151" customWidth="1"/>
    <col min="7" max="8" width="18.140625" style="151" customWidth="1"/>
    <col min="9" max="9" width="18.7109375" style="151" customWidth="1"/>
    <col min="10" max="10" width="3.42578125" style="151" customWidth="1"/>
    <col min="11" max="11" width="21.28515625" style="151" customWidth="1"/>
    <col min="12" max="12" width="21.85546875" style="151" customWidth="1"/>
    <col min="13" max="16384" width="9.140625" style="151"/>
  </cols>
  <sheetData>
    <row r="1" spans="1:11" ht="15.75" x14ac:dyDescent="0.25">
      <c r="B1" s="387" t="s">
        <v>306</v>
      </c>
      <c r="C1" s="387"/>
      <c r="D1" s="387"/>
      <c r="E1" s="387"/>
      <c r="F1" s="387"/>
      <c r="G1" s="387"/>
      <c r="H1" s="387"/>
      <c r="I1" s="387"/>
      <c r="J1" s="283"/>
    </row>
    <row r="2" spans="1:11" s="152" customFormat="1" ht="30" x14ac:dyDescent="0.25">
      <c r="B2" s="165" t="s">
        <v>260</v>
      </c>
      <c r="C2" s="165" t="s">
        <v>200</v>
      </c>
      <c r="D2" s="166" t="s">
        <v>127</v>
      </c>
      <c r="E2" s="167" t="s">
        <v>261</v>
      </c>
      <c r="F2" s="167" t="s">
        <v>262</v>
      </c>
      <c r="G2" s="167" t="s">
        <v>263</v>
      </c>
      <c r="H2" s="167" t="s">
        <v>275</v>
      </c>
      <c r="I2" s="168" t="s">
        <v>264</v>
      </c>
      <c r="J2" s="284"/>
    </row>
    <row r="3" spans="1:11" s="152" customFormat="1" x14ac:dyDescent="0.25">
      <c r="B3" s="196"/>
      <c r="C3" s="197"/>
      <c r="D3" s="198"/>
      <c r="E3" s="199"/>
      <c r="F3" s="199"/>
      <c r="G3" s="199"/>
      <c r="H3" s="201">
        <v>0.01</v>
      </c>
      <c r="I3" s="200"/>
      <c r="J3" s="285"/>
    </row>
    <row r="4" spans="1:11" x14ac:dyDescent="0.25">
      <c r="A4" s="151" t="s">
        <v>11</v>
      </c>
      <c r="B4" s="169" t="s">
        <v>12</v>
      </c>
      <c r="C4" s="175">
        <v>26450.159461224535</v>
      </c>
      <c r="D4" s="176">
        <v>405934713.37958723</v>
      </c>
      <c r="E4" s="177">
        <f>+[1]FY13Revenue!D3+951000</f>
        <v>13463000</v>
      </c>
      <c r="F4" s="177">
        <v>6000000</v>
      </c>
      <c r="G4" s="177">
        <f>+D4-E4-F4</f>
        <v>386471713.37958723</v>
      </c>
      <c r="H4" s="177">
        <f t="shared" ref="H4:H24" si="0">+G4*(1-$H$3)</f>
        <v>382606996.24579138</v>
      </c>
      <c r="I4" s="178">
        <f>+H4*0.7</f>
        <v>267824897.37205395</v>
      </c>
      <c r="J4" s="286"/>
      <c r="K4" s="153"/>
    </row>
    <row r="5" spans="1:11" x14ac:dyDescent="0.25">
      <c r="A5" s="151" t="s">
        <v>19</v>
      </c>
      <c r="B5" s="170" t="s">
        <v>20</v>
      </c>
      <c r="C5" s="179">
        <v>3024.0944444286529</v>
      </c>
      <c r="D5" s="180">
        <v>21450926.060354911</v>
      </c>
      <c r="E5" s="181"/>
      <c r="F5" s="181"/>
      <c r="G5" s="181">
        <f t="shared" ref="G5:G24" si="1">+D5-E5-F5</f>
        <v>21450926.060354911</v>
      </c>
      <c r="H5" s="181">
        <f t="shared" si="0"/>
        <v>21236416.79975136</v>
      </c>
      <c r="I5" s="182">
        <f t="shared" ref="I5:I24" si="2">+H5*0.7</f>
        <v>14865491.75982595</v>
      </c>
      <c r="J5" s="286"/>
      <c r="K5" s="153"/>
    </row>
    <row r="6" spans="1:11" x14ac:dyDescent="0.25">
      <c r="A6" s="151" t="s">
        <v>22</v>
      </c>
      <c r="B6" s="170" t="s">
        <v>23</v>
      </c>
      <c r="C6" s="179">
        <v>165.52777777681001</v>
      </c>
      <c r="D6" s="180">
        <v>1832546.8319316134</v>
      </c>
      <c r="E6" s="181"/>
      <c r="F6" s="181"/>
      <c r="G6" s="181">
        <f t="shared" si="1"/>
        <v>1832546.8319316134</v>
      </c>
      <c r="H6" s="181">
        <f t="shared" si="0"/>
        <v>1814221.3636122972</v>
      </c>
      <c r="I6" s="182">
        <f t="shared" si="2"/>
        <v>1269954.9545286079</v>
      </c>
      <c r="J6" s="286"/>
      <c r="K6" s="153"/>
    </row>
    <row r="7" spans="1:11" x14ac:dyDescent="0.25">
      <c r="A7" s="151" t="s">
        <v>24</v>
      </c>
      <c r="B7" s="170" t="s">
        <v>25</v>
      </c>
      <c r="C7" s="179">
        <v>1095.5499999859619</v>
      </c>
      <c r="D7" s="180">
        <v>11603498.9380328</v>
      </c>
      <c r="E7" s="181"/>
      <c r="F7" s="181"/>
      <c r="G7" s="181">
        <f t="shared" si="1"/>
        <v>11603498.9380328</v>
      </c>
      <c r="H7" s="181">
        <f t="shared" si="0"/>
        <v>11487463.948652472</v>
      </c>
      <c r="I7" s="182">
        <f t="shared" si="2"/>
        <v>8041224.7640567301</v>
      </c>
      <c r="J7" s="286"/>
      <c r="K7" s="153"/>
    </row>
    <row r="8" spans="1:11" x14ac:dyDescent="0.25">
      <c r="A8" s="151" t="s">
        <v>28</v>
      </c>
      <c r="B8" s="170" t="s">
        <v>29</v>
      </c>
      <c r="C8" s="179">
        <v>537.47777777416991</v>
      </c>
      <c r="D8" s="180">
        <v>5335460.2860207679</v>
      </c>
      <c r="E8" s="181"/>
      <c r="F8" s="181"/>
      <c r="G8" s="181">
        <f t="shared" si="1"/>
        <v>5335460.2860207679</v>
      </c>
      <c r="H8" s="181">
        <f t="shared" si="0"/>
        <v>5282105.6831605602</v>
      </c>
      <c r="I8" s="182">
        <f t="shared" si="2"/>
        <v>3697473.978212392</v>
      </c>
      <c r="J8" s="286"/>
      <c r="K8" s="153"/>
    </row>
    <row r="9" spans="1:11" x14ac:dyDescent="0.25">
      <c r="A9" s="151" t="s">
        <v>32</v>
      </c>
      <c r="B9" s="170" t="s">
        <v>33</v>
      </c>
      <c r="C9" s="179">
        <v>689.25555555423398</v>
      </c>
      <c r="D9" s="180">
        <v>6792212.1887075612</v>
      </c>
      <c r="E9" s="181"/>
      <c r="F9" s="181"/>
      <c r="G9" s="181">
        <f t="shared" si="1"/>
        <v>6792212.1887075612</v>
      </c>
      <c r="H9" s="181">
        <f t="shared" si="0"/>
        <v>6724290.0668204855</v>
      </c>
      <c r="I9" s="182">
        <f t="shared" si="2"/>
        <v>4707003.0467743399</v>
      </c>
      <c r="J9" s="286"/>
      <c r="K9" s="153"/>
    </row>
    <row r="10" spans="1:11" x14ac:dyDescent="0.25">
      <c r="A10" s="151" t="s">
        <v>38</v>
      </c>
      <c r="B10" s="170" t="s">
        <v>220</v>
      </c>
      <c r="C10" s="179">
        <v>0</v>
      </c>
      <c r="D10" s="180">
        <v>0</v>
      </c>
      <c r="E10" s="181"/>
      <c r="F10" s="181"/>
      <c r="G10" s="181">
        <f t="shared" si="1"/>
        <v>0</v>
      </c>
      <c r="H10" s="181">
        <f t="shared" si="0"/>
        <v>0</v>
      </c>
      <c r="I10" s="182">
        <f t="shared" si="2"/>
        <v>0</v>
      </c>
      <c r="J10" s="286"/>
      <c r="K10" s="153"/>
    </row>
    <row r="11" spans="1:11" x14ac:dyDescent="0.25">
      <c r="A11" s="151" t="s">
        <v>39</v>
      </c>
      <c r="B11" s="170" t="s">
        <v>40</v>
      </c>
      <c r="C11" s="179">
        <v>313.93333333182102</v>
      </c>
      <c r="D11" s="180">
        <v>3876636.7871245756</v>
      </c>
      <c r="E11" s="181"/>
      <c r="F11" s="181"/>
      <c r="G11" s="181">
        <f t="shared" si="1"/>
        <v>3876636.7871245756</v>
      </c>
      <c r="H11" s="181">
        <f t="shared" si="0"/>
        <v>3837870.4192533297</v>
      </c>
      <c r="I11" s="182">
        <f t="shared" si="2"/>
        <v>2686509.2934773308</v>
      </c>
      <c r="J11" s="286"/>
      <c r="K11" s="153"/>
    </row>
    <row r="12" spans="1:11" x14ac:dyDescent="0.25">
      <c r="A12" s="151" t="s">
        <v>44</v>
      </c>
      <c r="B12" s="170" t="s">
        <v>45</v>
      </c>
      <c r="C12" s="179">
        <v>328.39444443991999</v>
      </c>
      <c r="D12" s="180">
        <v>3598901.9179448369</v>
      </c>
      <c r="E12" s="181"/>
      <c r="F12" s="181"/>
      <c r="G12" s="181">
        <f t="shared" si="1"/>
        <v>3598901.9179448369</v>
      </c>
      <c r="H12" s="181">
        <f t="shared" si="0"/>
        <v>3562912.8987653884</v>
      </c>
      <c r="I12" s="182">
        <f t="shared" si="2"/>
        <v>2494039.0291357716</v>
      </c>
      <c r="J12" s="286"/>
      <c r="K12" s="153"/>
    </row>
    <row r="13" spans="1:11" x14ac:dyDescent="0.25">
      <c r="A13" s="151" t="s">
        <v>48</v>
      </c>
      <c r="B13" s="170" t="s">
        <v>49</v>
      </c>
      <c r="C13" s="179">
        <v>184.0777777751801</v>
      </c>
      <c r="D13" s="180">
        <v>1774166.1891273505</v>
      </c>
      <c r="E13" s="181"/>
      <c r="F13" s="181"/>
      <c r="G13" s="181">
        <f t="shared" si="1"/>
        <v>1774166.1891273505</v>
      </c>
      <c r="H13" s="181">
        <f t="shared" si="0"/>
        <v>1756424.527236077</v>
      </c>
      <c r="I13" s="182">
        <f t="shared" si="2"/>
        <v>1229497.1690652538</v>
      </c>
      <c r="J13" s="286"/>
      <c r="K13" s="153"/>
    </row>
    <row r="14" spans="1:11" x14ac:dyDescent="0.25">
      <c r="A14" s="151" t="s">
        <v>41</v>
      </c>
      <c r="B14" s="170" t="s">
        <v>53</v>
      </c>
      <c r="C14" s="179">
        <v>388.45555555622002</v>
      </c>
      <c r="D14" s="180">
        <v>6114507.2872453555</v>
      </c>
      <c r="E14" s="181"/>
      <c r="F14" s="181"/>
      <c r="G14" s="181">
        <f t="shared" si="1"/>
        <v>6114507.2872453555</v>
      </c>
      <c r="H14" s="181">
        <f t="shared" si="0"/>
        <v>6053362.2143729022</v>
      </c>
      <c r="I14" s="182">
        <f t="shared" si="2"/>
        <v>4237353.5500610312</v>
      </c>
      <c r="J14" s="286"/>
      <c r="K14" s="153"/>
    </row>
    <row r="15" spans="1:11" x14ac:dyDescent="0.25">
      <c r="A15" s="151" t="s">
        <v>34</v>
      </c>
      <c r="B15" s="170" t="s">
        <v>58</v>
      </c>
      <c r="C15" s="179">
        <v>32.711111110769998</v>
      </c>
      <c r="D15" s="180">
        <v>751581.18093999999</v>
      </c>
      <c r="E15" s="181"/>
      <c r="F15" s="181"/>
      <c r="G15" s="181">
        <f t="shared" si="1"/>
        <v>751581.18093999999</v>
      </c>
      <c r="H15" s="181">
        <f t="shared" si="0"/>
        <v>744065.36913060001</v>
      </c>
      <c r="I15" s="182">
        <f t="shared" si="2"/>
        <v>520845.75839141995</v>
      </c>
      <c r="J15" s="286"/>
      <c r="K15" s="153"/>
    </row>
    <row r="16" spans="1:11" x14ac:dyDescent="0.25">
      <c r="A16" s="151" t="s">
        <v>65</v>
      </c>
      <c r="B16" s="170" t="s">
        <v>66</v>
      </c>
      <c r="C16" s="179">
        <v>414.57777776813094</v>
      </c>
      <c r="D16" s="180">
        <v>6727785.1594120907</v>
      </c>
      <c r="E16" s="181"/>
      <c r="F16" s="181"/>
      <c r="G16" s="181">
        <f t="shared" si="1"/>
        <v>6727785.1594120907</v>
      </c>
      <c r="H16" s="181">
        <f t="shared" si="0"/>
        <v>6660507.3078179695</v>
      </c>
      <c r="I16" s="182">
        <f t="shared" si="2"/>
        <v>4662355.1154725784</v>
      </c>
      <c r="J16" s="286"/>
      <c r="K16" s="153"/>
    </row>
    <row r="17" spans="1:12" ht="15.95" customHeight="1" x14ac:dyDescent="0.25">
      <c r="A17" s="151" t="s">
        <v>68</v>
      </c>
      <c r="B17" s="170" t="s">
        <v>69</v>
      </c>
      <c r="C17" s="179">
        <v>354.54444444159003</v>
      </c>
      <c r="D17" s="180">
        <v>6414606.1433106707</v>
      </c>
      <c r="E17" s="181"/>
      <c r="F17" s="181"/>
      <c r="G17" s="181">
        <f t="shared" si="1"/>
        <v>6414606.1433106707</v>
      </c>
      <c r="H17" s="181">
        <f t="shared" si="0"/>
        <v>6350460.0818775641</v>
      </c>
      <c r="I17" s="182">
        <f t="shared" si="2"/>
        <v>4445322.0573142944</v>
      </c>
      <c r="J17" s="286"/>
      <c r="K17" s="153"/>
    </row>
    <row r="18" spans="1:12" x14ac:dyDescent="0.25">
      <c r="A18" s="151" t="s">
        <v>55</v>
      </c>
      <c r="B18" s="170" t="s">
        <v>73</v>
      </c>
      <c r="C18" s="179">
        <v>766.01111110863894</v>
      </c>
      <c r="D18" s="180">
        <v>14922553.225875795</v>
      </c>
      <c r="E18" s="181"/>
      <c r="F18" s="181"/>
      <c r="G18" s="181">
        <f t="shared" si="1"/>
        <v>14922553.225875795</v>
      </c>
      <c r="H18" s="181">
        <f t="shared" si="0"/>
        <v>14773327.693617037</v>
      </c>
      <c r="I18" s="182">
        <f t="shared" si="2"/>
        <v>10341329.385531925</v>
      </c>
      <c r="J18" s="286"/>
      <c r="K18" s="153"/>
    </row>
    <row r="19" spans="1:12" x14ac:dyDescent="0.25">
      <c r="A19" s="151" t="s">
        <v>74</v>
      </c>
      <c r="B19" s="170" t="s">
        <v>75</v>
      </c>
      <c r="C19" s="179">
        <v>80.144444444070103</v>
      </c>
      <c r="D19" s="180">
        <v>1711918.9956430388</v>
      </c>
      <c r="E19" s="181"/>
      <c r="F19" s="181"/>
      <c r="G19" s="181">
        <f t="shared" si="1"/>
        <v>1711918.9956430388</v>
      </c>
      <c r="H19" s="181">
        <f t="shared" si="0"/>
        <v>1694799.8056866084</v>
      </c>
      <c r="I19" s="182">
        <f t="shared" si="2"/>
        <v>1186359.8639806258</v>
      </c>
      <c r="J19" s="286"/>
      <c r="K19" s="153"/>
    </row>
    <row r="20" spans="1:12" x14ac:dyDescent="0.25">
      <c r="A20" s="151" t="s">
        <v>79</v>
      </c>
      <c r="B20" s="170" t="s">
        <v>80</v>
      </c>
      <c r="C20" s="179">
        <v>78.322222222150003</v>
      </c>
      <c r="D20" s="180">
        <v>1597741.8689817567</v>
      </c>
      <c r="E20" s="181"/>
      <c r="F20" s="181"/>
      <c r="G20" s="181">
        <f t="shared" si="1"/>
        <v>1597741.8689817567</v>
      </c>
      <c r="H20" s="181">
        <f t="shared" si="0"/>
        <v>1581764.4502919391</v>
      </c>
      <c r="I20" s="182">
        <f t="shared" si="2"/>
        <v>1107235.1152043573</v>
      </c>
      <c r="J20" s="286"/>
      <c r="K20" s="153"/>
    </row>
    <row r="21" spans="1:12" x14ac:dyDescent="0.25">
      <c r="A21" s="151" t="s">
        <v>84</v>
      </c>
      <c r="B21" s="170" t="s">
        <v>85</v>
      </c>
      <c r="C21" s="179">
        <v>605.36666666587803</v>
      </c>
      <c r="D21" s="180">
        <v>9756443.0506838523</v>
      </c>
      <c r="E21" s="181"/>
      <c r="F21" s="181"/>
      <c r="G21" s="181">
        <f t="shared" si="1"/>
        <v>9756443.0506838523</v>
      </c>
      <c r="H21" s="181">
        <f t="shared" si="0"/>
        <v>9658878.6201770138</v>
      </c>
      <c r="I21" s="182">
        <f t="shared" si="2"/>
        <v>6761215.0341239097</v>
      </c>
      <c r="J21" s="286"/>
      <c r="K21" s="153"/>
    </row>
    <row r="22" spans="1:12" x14ac:dyDescent="0.25">
      <c r="A22" s="151" t="s">
        <v>87</v>
      </c>
      <c r="B22" s="170" t="s">
        <v>88</v>
      </c>
      <c r="C22" s="179">
        <v>1349.6166666610559</v>
      </c>
      <c r="D22" s="180">
        <v>19195267.942597911</v>
      </c>
      <c r="E22" s="181"/>
      <c r="F22" s="181"/>
      <c r="G22" s="181">
        <f t="shared" si="1"/>
        <v>19195267.942597911</v>
      </c>
      <c r="H22" s="181">
        <f t="shared" si="0"/>
        <v>19003315.26317193</v>
      </c>
      <c r="I22" s="182">
        <f t="shared" si="2"/>
        <v>13302320.684220349</v>
      </c>
      <c r="J22" s="286"/>
      <c r="K22" s="153"/>
    </row>
    <row r="23" spans="1:12" x14ac:dyDescent="0.25">
      <c r="A23" s="151" t="s">
        <v>90</v>
      </c>
      <c r="B23" s="170" t="s">
        <v>91</v>
      </c>
      <c r="C23" s="179">
        <v>542.09999998996</v>
      </c>
      <c r="D23" s="180">
        <v>8074817.3690014537</v>
      </c>
      <c r="E23" s="181"/>
      <c r="F23" s="181"/>
      <c r="G23" s="181">
        <f t="shared" si="1"/>
        <v>8074817.3690014537</v>
      </c>
      <c r="H23" s="181">
        <f t="shared" si="0"/>
        <v>7994069.1953114392</v>
      </c>
      <c r="I23" s="182">
        <f t="shared" si="2"/>
        <v>5595848.4367180075</v>
      </c>
      <c r="J23" s="286"/>
      <c r="K23" s="153"/>
    </row>
    <row r="24" spans="1:12" x14ac:dyDescent="0.25">
      <c r="A24" s="151" t="s">
        <v>98</v>
      </c>
      <c r="B24" s="170" t="s">
        <v>99</v>
      </c>
      <c r="C24" s="179">
        <v>94.188888887819999</v>
      </c>
      <c r="D24" s="180">
        <v>1349240.4469988893</v>
      </c>
      <c r="E24" s="181"/>
      <c r="F24" s="181"/>
      <c r="G24" s="181">
        <f t="shared" si="1"/>
        <v>1349240.4469988893</v>
      </c>
      <c r="H24" s="181">
        <f t="shared" si="0"/>
        <v>1335748.0425289003</v>
      </c>
      <c r="I24" s="182">
        <f t="shared" si="2"/>
        <v>935023.62977023015</v>
      </c>
      <c r="J24" s="286"/>
      <c r="K24" s="153"/>
    </row>
    <row r="25" spans="1:12" x14ac:dyDescent="0.25">
      <c r="B25" s="171" t="s">
        <v>265</v>
      </c>
      <c r="C25" s="184">
        <f t="shared" ref="C25:H25" si="3">SUM(C4:C24)</f>
        <v>37494.509461147565</v>
      </c>
      <c r="D25" s="157">
        <f t="shared" si="3"/>
        <v>538815525.24952233</v>
      </c>
      <c r="E25" s="157">
        <f t="shared" si="3"/>
        <v>13463000</v>
      </c>
      <c r="F25" s="157">
        <f t="shared" si="3"/>
        <v>6000000</v>
      </c>
      <c r="G25" s="157">
        <f t="shared" si="3"/>
        <v>519352525.24952239</v>
      </c>
      <c r="H25" s="157">
        <f t="shared" si="3"/>
        <v>514158999.99702728</v>
      </c>
      <c r="I25" s="185">
        <f>+H25*0.7</f>
        <v>359911299.99791908</v>
      </c>
      <c r="J25" s="286"/>
      <c r="K25" s="151" t="s">
        <v>307</v>
      </c>
      <c r="L25" s="155">
        <f>0.0075*H25</f>
        <v>3856192.4999777046</v>
      </c>
    </row>
    <row r="26" spans="1:12" x14ac:dyDescent="0.25">
      <c r="B26" s="172" t="s">
        <v>266</v>
      </c>
      <c r="C26" s="194">
        <v>4348.9483791070879</v>
      </c>
      <c r="D26" s="176">
        <v>53513943.996427342</v>
      </c>
      <c r="E26" s="186">
        <v>2974000</v>
      </c>
      <c r="F26" s="187"/>
      <c r="G26" s="187">
        <f t="shared" ref="G26:G27" si="4">+D26-E26-F26</f>
        <v>50539943.996427342</v>
      </c>
      <c r="H26" s="187">
        <f>+G26*(1-$H$3)</f>
        <v>50034544.55646307</v>
      </c>
      <c r="I26" s="188"/>
      <c r="J26" s="28"/>
    </row>
    <row r="27" spans="1:12" x14ac:dyDescent="0.25">
      <c r="B27" s="173" t="s">
        <v>267</v>
      </c>
      <c r="C27" s="195">
        <v>4049.8930772975937</v>
      </c>
      <c r="D27" s="183">
        <v>47674037.317305453</v>
      </c>
      <c r="E27" s="189">
        <v>2689000</v>
      </c>
      <c r="F27" s="190"/>
      <c r="G27" s="190">
        <f t="shared" si="4"/>
        <v>44985037.317305453</v>
      </c>
      <c r="H27" s="190">
        <f>+G27*(1-$H$3)</f>
        <v>44535186.944132395</v>
      </c>
      <c r="I27" s="191"/>
      <c r="J27" s="28"/>
    </row>
    <row r="28" spans="1:12" x14ac:dyDescent="0.25">
      <c r="B28" s="174" t="s">
        <v>194</v>
      </c>
      <c r="C28" s="192">
        <f t="shared" ref="C28:F28" si="5">SUM(C25:C27)</f>
        <v>45893.350917552249</v>
      </c>
      <c r="D28" s="158">
        <f>SUM(D25:D27)</f>
        <v>640003506.56325507</v>
      </c>
      <c r="E28" s="158">
        <f t="shared" si="5"/>
        <v>19126000</v>
      </c>
      <c r="F28" s="157">
        <f t="shared" si="5"/>
        <v>6000000</v>
      </c>
      <c r="G28" s="158">
        <f>SUM(G25:G27)</f>
        <v>614877506.56325519</v>
      </c>
      <c r="H28" s="158">
        <f>SUM(H25:H27)</f>
        <v>608728731.49762285</v>
      </c>
      <c r="I28" s="193"/>
      <c r="J28" s="287"/>
    </row>
    <row r="29" spans="1:12" x14ac:dyDescent="0.25">
      <c r="B29" s="159"/>
      <c r="C29" s="160"/>
      <c r="D29" s="161"/>
      <c r="E29" s="161"/>
      <c r="F29" s="162"/>
      <c r="G29" s="161"/>
      <c r="H29" s="161"/>
    </row>
    <row r="30" spans="1:12" x14ac:dyDescent="0.25">
      <c r="B30" s="159"/>
      <c r="C30" s="163"/>
      <c r="D30" s="164"/>
      <c r="E30" s="161"/>
      <c r="F30" s="162"/>
      <c r="G30" s="161"/>
      <c r="H30" s="161"/>
      <c r="I30" s="161"/>
      <c r="J30" s="161"/>
      <c r="K30" s="155"/>
    </row>
    <row r="31" spans="1:12" x14ac:dyDescent="0.25">
      <c r="B31" s="159"/>
      <c r="C31" s="163"/>
      <c r="D31" s="164"/>
      <c r="E31" s="161"/>
      <c r="F31" s="162"/>
      <c r="G31" s="161"/>
      <c r="H31" s="161"/>
      <c r="I31" s="155"/>
    </row>
    <row r="32" spans="1:12" x14ac:dyDescent="0.25">
      <c r="C32" s="156"/>
      <c r="D32" s="164"/>
      <c r="E32" s="153"/>
      <c r="G32" s="161"/>
      <c r="H32" s="161"/>
      <c r="I32" s="154"/>
      <c r="J32" s="154"/>
    </row>
    <row r="33" spans="3:10" x14ac:dyDescent="0.25">
      <c r="C33" s="156"/>
      <c r="D33" s="164"/>
      <c r="H33" s="153"/>
      <c r="I33" s="153"/>
      <c r="J33" s="153"/>
    </row>
    <row r="34" spans="3:10" x14ac:dyDescent="0.25">
      <c r="C34" s="156"/>
      <c r="D34" s="288"/>
      <c r="I34" s="153"/>
      <c r="J34" s="153"/>
    </row>
  </sheetData>
  <mergeCells count="1">
    <mergeCell ref="B1:I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opLeftCell="A14" workbookViewId="0">
      <selection activeCell="F5" sqref="F5"/>
    </sheetView>
  </sheetViews>
  <sheetFormatPr defaultRowHeight="15" x14ac:dyDescent="0.25"/>
  <cols>
    <col min="2" max="2" width="30.7109375" customWidth="1"/>
    <col min="3" max="3" width="12.85546875" customWidth="1"/>
    <col min="4" max="4" width="15.42578125" customWidth="1"/>
    <col min="5" max="7" width="18.42578125" customWidth="1"/>
    <col min="8" max="9" width="18.140625" customWidth="1"/>
    <col min="10" max="10" width="18.7109375" customWidth="1"/>
    <col min="11" max="11" width="3.42578125" customWidth="1"/>
    <col min="12" max="12" width="48.28515625" customWidth="1"/>
    <col min="13" max="13" width="27.7109375" customWidth="1"/>
    <col min="14" max="14" width="16.5703125" customWidth="1"/>
    <col min="15" max="15" width="14.85546875" bestFit="1" customWidth="1"/>
    <col min="16" max="17" width="16.7109375" customWidth="1"/>
    <col min="18" max="18" width="33.42578125" customWidth="1"/>
    <col min="19" max="19" width="11.85546875" bestFit="1" customWidth="1"/>
    <col min="20" max="20" width="14.28515625" customWidth="1"/>
    <col min="21" max="21" width="12.42578125" customWidth="1"/>
  </cols>
  <sheetData>
    <row r="1" spans="1:10" s="151" customFormat="1" x14ac:dyDescent="0.25"/>
    <row r="2" spans="1:10" ht="28.5" customHeight="1" x14ac:dyDescent="0.25">
      <c r="A2" s="152"/>
      <c r="B2" s="165" t="s">
        <v>260</v>
      </c>
      <c r="C2" s="165" t="s">
        <v>200</v>
      </c>
      <c r="D2" s="166" t="s">
        <v>127</v>
      </c>
      <c r="E2" s="167" t="s">
        <v>261</v>
      </c>
      <c r="F2" s="167" t="s">
        <v>262</v>
      </c>
      <c r="G2" s="167" t="s">
        <v>263</v>
      </c>
      <c r="H2" s="167" t="s">
        <v>276</v>
      </c>
      <c r="I2" s="168" t="s">
        <v>264</v>
      </c>
    </row>
    <row r="3" spans="1:10" x14ac:dyDescent="0.25">
      <c r="A3" s="152"/>
      <c r="B3" s="196"/>
      <c r="C3" s="197"/>
      <c r="D3" s="198"/>
      <c r="E3" s="199"/>
      <c r="F3" s="199"/>
      <c r="G3" s="199"/>
      <c r="H3" s="201">
        <v>0.01</v>
      </c>
      <c r="I3" s="200"/>
    </row>
    <row r="4" spans="1:10" ht="15.95" customHeight="1" x14ac:dyDescent="0.25">
      <c r="A4" s="151" t="s">
        <v>11</v>
      </c>
      <c r="B4" s="169" t="s">
        <v>12</v>
      </c>
      <c r="C4" s="175">
        <f>SUM('Select Headcount Changes'!N8:N11)</f>
        <v>26830.983573334433</v>
      </c>
      <c r="D4" s="176">
        <f>SUM(FY16Calculations!R3:R6)</f>
        <v>428125742.8607229</v>
      </c>
      <c r="E4" s="177">
        <f>+FY16Calculations!R131</f>
        <v>15870000</v>
      </c>
      <c r="F4" s="181">
        <f>+FY16Calculations!R135</f>
        <v>6000000</v>
      </c>
      <c r="G4" s="177">
        <f>+D4-E4-F4</f>
        <v>406255742.8607229</v>
      </c>
      <c r="H4" s="177">
        <f>+(1-H$3)*G4</f>
        <v>402193185.43211567</v>
      </c>
      <c r="I4" s="178">
        <f>0.7*H4</f>
        <v>281535229.80248094</v>
      </c>
      <c r="J4" s="153">
        <f>+I4-FY15Rev!I4</f>
        <v>13710332.430426985</v>
      </c>
    </row>
    <row r="5" spans="1:10" ht="15.95" customHeight="1" x14ac:dyDescent="0.25">
      <c r="A5" s="151" t="s">
        <v>19</v>
      </c>
      <c r="B5" s="170" t="s">
        <v>20</v>
      </c>
      <c r="C5" s="179">
        <f>+'Select Headcount Changes'!N12+'Select Headcount Changes'!N13</f>
        <v>3024.0944444286461</v>
      </c>
      <c r="D5" s="180">
        <f>+FY16Calculations!R7+FY16Calculations!R8</f>
        <v>21327198.996781934</v>
      </c>
      <c r="E5" s="181"/>
      <c r="F5" s="181"/>
      <c r="G5" s="181">
        <f t="shared" ref="G5:G27" si="0">+D5-E5-F5</f>
        <v>21327198.996781934</v>
      </c>
      <c r="H5" s="181">
        <f t="shared" ref="H5:H27" si="1">+(1-H$3)*G5</f>
        <v>21113927.006814115</v>
      </c>
      <c r="I5" s="182">
        <f t="shared" ref="I5:I24" si="2">0.7*H5</f>
        <v>14779748.904769879</v>
      </c>
      <c r="J5" s="153">
        <f>+I5-FY15Rev!I5</f>
        <v>-85742.855056071654</v>
      </c>
    </row>
    <row r="6" spans="1:10" ht="15.95" customHeight="1" x14ac:dyDescent="0.25">
      <c r="A6" s="151" t="s">
        <v>22</v>
      </c>
      <c r="B6" s="170" t="s">
        <v>23</v>
      </c>
      <c r="C6" s="179">
        <f>+'Select Headcount Changes'!N14+'Select Headcount Changes'!N15</f>
        <v>165.52777777680998</v>
      </c>
      <c r="D6" s="180">
        <f>+FY16Calculations!R9+FY16Calculations!R10</f>
        <v>1828824.2759316149</v>
      </c>
      <c r="E6" s="181"/>
      <c r="F6" s="181"/>
      <c r="G6" s="181">
        <f t="shared" si="0"/>
        <v>1828824.2759316149</v>
      </c>
      <c r="H6" s="181">
        <f t="shared" si="1"/>
        <v>1810536.0331722987</v>
      </c>
      <c r="I6" s="182">
        <f t="shared" si="2"/>
        <v>1267375.2232206089</v>
      </c>
      <c r="J6" s="153">
        <f>+I6-FY15Rev!I6</f>
        <v>-2579.7313079989981</v>
      </c>
    </row>
    <row r="7" spans="1:10" ht="15.95" customHeight="1" x14ac:dyDescent="0.25">
      <c r="A7" s="151" t="s">
        <v>24</v>
      </c>
      <c r="B7" s="170" t="s">
        <v>25</v>
      </c>
      <c r="C7" s="179">
        <f>SUM('Select Headcount Changes'!N16:N19)</f>
        <v>1095.5499999859601</v>
      </c>
      <c r="D7" s="180">
        <f>SUM(FY16Calculations!R11:R14)</f>
        <v>11592325.536528377</v>
      </c>
      <c r="E7" s="181"/>
      <c r="F7" s="181"/>
      <c r="G7" s="181">
        <f t="shared" si="0"/>
        <v>11592325.536528377</v>
      </c>
      <c r="H7" s="181">
        <f t="shared" si="1"/>
        <v>11476402.281163093</v>
      </c>
      <c r="I7" s="182">
        <f t="shared" si="2"/>
        <v>8033481.596814164</v>
      </c>
      <c r="J7" s="153">
        <f>+I7-FY15Rev!I7</f>
        <v>-7743.1672425661236</v>
      </c>
    </row>
    <row r="8" spans="1:10" ht="15.95" customHeight="1" x14ac:dyDescent="0.25">
      <c r="A8" s="151" t="s">
        <v>28</v>
      </c>
      <c r="B8" s="170" t="s">
        <v>29</v>
      </c>
      <c r="C8" s="179">
        <f>+'Select Headcount Changes'!N20+'Select Headcount Changes'!N21</f>
        <v>537.47777777417002</v>
      </c>
      <c r="D8" s="180">
        <f>+FY16Calculations!R15+FY16Calculations!R16</f>
        <v>5493334.8571164552</v>
      </c>
      <c r="E8" s="181"/>
      <c r="F8" s="181"/>
      <c r="G8" s="181">
        <f t="shared" si="0"/>
        <v>5493334.8571164552</v>
      </c>
      <c r="H8" s="181">
        <f t="shared" si="1"/>
        <v>5438401.5085452907</v>
      </c>
      <c r="I8" s="182">
        <f t="shared" si="2"/>
        <v>3806881.0559817031</v>
      </c>
      <c r="J8" s="153">
        <f>+I8-FY15Rev!I8</f>
        <v>109407.07776931114</v>
      </c>
    </row>
    <row r="9" spans="1:10" ht="15.95" customHeight="1" x14ac:dyDescent="0.25">
      <c r="A9" s="151" t="s">
        <v>32</v>
      </c>
      <c r="B9" s="170" t="s">
        <v>33</v>
      </c>
      <c r="C9" s="179">
        <f>SUM('Select Headcount Changes'!N22:N25)</f>
        <v>689.25555555423216</v>
      </c>
      <c r="D9" s="180">
        <f>SUM(FY16Calculations!R17:R20)</f>
        <v>6979140.5443183854</v>
      </c>
      <c r="E9" s="181"/>
      <c r="F9" s="181"/>
      <c r="G9" s="181">
        <f t="shared" si="0"/>
        <v>6979140.5443183854</v>
      </c>
      <c r="H9" s="181">
        <f t="shared" si="1"/>
        <v>6909349.1388752013</v>
      </c>
      <c r="I9" s="182">
        <f t="shared" si="2"/>
        <v>4836544.3972126404</v>
      </c>
      <c r="J9" s="153">
        <f>+I9-FY15Rev!I9</f>
        <v>129541.35043830052</v>
      </c>
    </row>
    <row r="10" spans="1:10" s="151" customFormat="1" ht="15.95" customHeight="1" x14ac:dyDescent="0.25">
      <c r="A10" s="151" t="s">
        <v>38</v>
      </c>
      <c r="B10" s="170" t="s">
        <v>220</v>
      </c>
      <c r="C10" s="179">
        <v>0</v>
      </c>
      <c r="D10" s="180">
        <v>0</v>
      </c>
      <c r="E10" s="181"/>
      <c r="F10" s="181"/>
      <c r="G10" s="181">
        <f t="shared" ref="G10" si="3">+D10-E10-F10</f>
        <v>0</v>
      </c>
      <c r="H10" s="181">
        <f t="shared" si="1"/>
        <v>0</v>
      </c>
      <c r="I10" s="182">
        <f t="shared" si="2"/>
        <v>0</v>
      </c>
      <c r="J10" s="153">
        <f>+I10-FY15Rev!I10</f>
        <v>0</v>
      </c>
    </row>
    <row r="11" spans="1:10" ht="15.95" customHeight="1" x14ac:dyDescent="0.25">
      <c r="A11" s="151" t="s">
        <v>39</v>
      </c>
      <c r="B11" s="170" t="s">
        <v>40</v>
      </c>
      <c r="C11" s="179">
        <f>+'Select Headcount Changes'!N26+'Select Headcount Changes'!N27</f>
        <v>313.9333333318209</v>
      </c>
      <c r="D11" s="180">
        <f>+FY16Calculations!R21+FY16Calculations!R22</f>
        <v>3993296.2913554502</v>
      </c>
      <c r="E11" s="181"/>
      <c r="F11" s="181"/>
      <c r="G11" s="181">
        <f t="shared" si="0"/>
        <v>3993296.2913554502</v>
      </c>
      <c r="H11" s="181">
        <f t="shared" si="1"/>
        <v>3953363.3284418955</v>
      </c>
      <c r="I11" s="182">
        <f t="shared" si="2"/>
        <v>2767354.3299093265</v>
      </c>
      <c r="J11" s="153">
        <f>+I11-FY15Rev!I11</f>
        <v>80845.036431995686</v>
      </c>
    </row>
    <row r="12" spans="1:10" ht="15.95" customHeight="1" x14ac:dyDescent="0.25">
      <c r="A12" s="151" t="s">
        <v>44</v>
      </c>
      <c r="B12" s="170" t="s">
        <v>45</v>
      </c>
      <c r="C12" s="179">
        <f>+'Select Headcount Changes'!N28+'Select Headcount Changes'!N29</f>
        <v>328.39444443991903</v>
      </c>
      <c r="D12" s="180">
        <f>+FY16Calculations!R23+FY16Calculations!R24</f>
        <v>3702207.835554488</v>
      </c>
      <c r="E12" s="181"/>
      <c r="F12" s="181"/>
      <c r="G12" s="181">
        <f t="shared" si="0"/>
        <v>3702207.835554488</v>
      </c>
      <c r="H12" s="181">
        <f t="shared" si="1"/>
        <v>3665185.7571989433</v>
      </c>
      <c r="I12" s="182">
        <f t="shared" si="2"/>
        <v>2565630.0300392602</v>
      </c>
      <c r="J12" s="153">
        <f>+I12-FY15Rev!I12</f>
        <v>71591.000903488602</v>
      </c>
    </row>
    <row r="13" spans="1:10" ht="15.95" customHeight="1" x14ac:dyDescent="0.25">
      <c r="A13" s="151" t="s">
        <v>48</v>
      </c>
      <c r="B13" s="170" t="s">
        <v>49</v>
      </c>
      <c r="C13" s="179">
        <f>+'Select Headcount Changes'!N30+'Select Headcount Changes'!N31</f>
        <v>184.0777777751801</v>
      </c>
      <c r="D13" s="180">
        <f>+FY16Calculations!R25+FY16Calculations!R26</f>
        <v>1816814.8489163346</v>
      </c>
      <c r="E13" s="181"/>
      <c r="F13" s="181"/>
      <c r="G13" s="181">
        <f t="shared" si="0"/>
        <v>1816814.8489163346</v>
      </c>
      <c r="H13" s="181">
        <f t="shared" si="1"/>
        <v>1798646.7004271713</v>
      </c>
      <c r="I13" s="182">
        <f t="shared" si="2"/>
        <v>1259052.6902990199</v>
      </c>
      <c r="J13" s="153">
        <f>+I13-FY15Rev!I13</f>
        <v>29555.521233766107</v>
      </c>
    </row>
    <row r="14" spans="1:10" ht="15.95" customHeight="1" x14ac:dyDescent="0.25">
      <c r="A14" s="151" t="s">
        <v>41</v>
      </c>
      <c r="B14" s="170" t="s">
        <v>53</v>
      </c>
      <c r="C14" s="179">
        <f>SUM('Select Headcount Changes'!N32:N35)</f>
        <v>388.45555555622002</v>
      </c>
      <c r="D14" s="180">
        <f>SUM(FY16Calculations!R27:R30)</f>
        <v>6298396.8743542284</v>
      </c>
      <c r="E14" s="181"/>
      <c r="F14" s="181"/>
      <c r="G14" s="181">
        <f t="shared" si="0"/>
        <v>6298396.8743542284</v>
      </c>
      <c r="H14" s="181">
        <f t="shared" si="1"/>
        <v>6235412.9056106862</v>
      </c>
      <c r="I14" s="182">
        <f t="shared" si="2"/>
        <v>4364789.0339274798</v>
      </c>
      <c r="J14" s="153">
        <f>+I14-FY15Rev!I14</f>
        <v>127435.48386644851</v>
      </c>
    </row>
    <row r="15" spans="1:10" ht="15.95" customHeight="1" x14ac:dyDescent="0.25">
      <c r="A15" s="151" t="s">
        <v>34</v>
      </c>
      <c r="B15" s="170" t="s">
        <v>58</v>
      </c>
      <c r="C15" s="179">
        <f>SUM('Select Headcount Changes'!N36:N41)</f>
        <v>32.711111110769998</v>
      </c>
      <c r="D15" s="180">
        <f>SUM(FY16Calculations!R31:R36)</f>
        <v>774181.91719022184</v>
      </c>
      <c r="E15" s="181"/>
      <c r="F15" s="181"/>
      <c r="G15" s="181">
        <f t="shared" si="0"/>
        <v>774181.91719022184</v>
      </c>
      <c r="H15" s="181">
        <f t="shared" si="1"/>
        <v>766440.09801831958</v>
      </c>
      <c r="I15" s="182">
        <f t="shared" si="2"/>
        <v>536508.06861282373</v>
      </c>
      <c r="J15" s="153">
        <f>+I15-FY15Rev!I15</f>
        <v>15662.310221403779</v>
      </c>
    </row>
    <row r="16" spans="1:10" ht="15.95" customHeight="1" x14ac:dyDescent="0.25">
      <c r="A16" s="151" t="s">
        <v>65</v>
      </c>
      <c r="B16" s="170" t="s">
        <v>66</v>
      </c>
      <c r="C16" s="179">
        <f>+'Select Headcount Changes'!N42+'Select Headcount Changes'!N43</f>
        <v>414.57777776812998</v>
      </c>
      <c r="D16" s="180">
        <f>+FY16Calculations!R37+FY16Calculations!R38</f>
        <v>6922499.4713628888</v>
      </c>
      <c r="E16" s="181"/>
      <c r="F16" s="181"/>
      <c r="G16" s="181">
        <f t="shared" si="0"/>
        <v>6922499.4713628888</v>
      </c>
      <c r="H16" s="181">
        <f t="shared" si="1"/>
        <v>6853274.4766492601</v>
      </c>
      <c r="I16" s="182">
        <f t="shared" si="2"/>
        <v>4797292.1336544817</v>
      </c>
      <c r="J16" s="153">
        <f>+I16-FY15Rev!I16</f>
        <v>134937.01818190329</v>
      </c>
    </row>
    <row r="17" spans="1:10" ht="15.95" customHeight="1" x14ac:dyDescent="0.25">
      <c r="A17" s="151" t="s">
        <v>68</v>
      </c>
      <c r="B17" s="170" t="s">
        <v>69</v>
      </c>
      <c r="C17" s="179">
        <f>SUM('Select Headcount Changes'!N44:N47)</f>
        <v>354.54444444159014</v>
      </c>
      <c r="D17" s="180">
        <f>SUM(FY16Calculations!R39:R42)</f>
        <v>6611405.2666624822</v>
      </c>
      <c r="E17" s="181"/>
      <c r="F17" s="181"/>
      <c r="G17" s="181">
        <f t="shared" si="0"/>
        <v>6611405.2666624822</v>
      </c>
      <c r="H17" s="181">
        <f t="shared" si="1"/>
        <v>6545291.2139958572</v>
      </c>
      <c r="I17" s="182">
        <f t="shared" si="2"/>
        <v>4581703.8497970998</v>
      </c>
      <c r="J17" s="153">
        <f>+I17-FY15Rev!I17</f>
        <v>136381.79248280544</v>
      </c>
    </row>
    <row r="18" spans="1:10" ht="15.95" customHeight="1" x14ac:dyDescent="0.25">
      <c r="A18" s="151" t="s">
        <v>55</v>
      </c>
      <c r="B18" s="170" t="s">
        <v>73</v>
      </c>
      <c r="C18" s="179">
        <f>+'Select Headcount Changes'!N48+'Select Headcount Changes'!N49</f>
        <v>766.01111110863894</v>
      </c>
      <c r="D18" s="180">
        <f>+FY16Calculations!R43+FY16Calculations!R44</f>
        <v>15366896.382162631</v>
      </c>
      <c r="E18" s="181"/>
      <c r="F18" s="181"/>
      <c r="G18" s="181">
        <f t="shared" si="0"/>
        <v>15366896.382162631</v>
      </c>
      <c r="H18" s="181">
        <f t="shared" si="1"/>
        <v>15213227.418341003</v>
      </c>
      <c r="I18" s="182">
        <f t="shared" si="2"/>
        <v>10649259.192838702</v>
      </c>
      <c r="J18" s="153">
        <f>+I18-FY15Rev!I18</f>
        <v>307929.80730677769</v>
      </c>
    </row>
    <row r="19" spans="1:10" ht="15.95" customHeight="1" x14ac:dyDescent="0.25">
      <c r="A19" s="151" t="s">
        <v>74</v>
      </c>
      <c r="B19" s="170" t="s">
        <v>75</v>
      </c>
      <c r="C19" s="179">
        <f>SUM('Select Headcount Changes'!N50:N53)</f>
        <v>80.14444444406999</v>
      </c>
      <c r="D19" s="180">
        <f>SUM(FY16Calculations!R45:R48)</f>
        <v>1763334.3235829624</v>
      </c>
      <c r="E19" s="181"/>
      <c r="F19" s="181"/>
      <c r="G19" s="181">
        <f t="shared" si="0"/>
        <v>1763334.3235829624</v>
      </c>
      <c r="H19" s="181">
        <f t="shared" si="1"/>
        <v>1745700.9803471328</v>
      </c>
      <c r="I19" s="182">
        <f t="shared" si="2"/>
        <v>1221990.6862429928</v>
      </c>
      <c r="J19" s="153">
        <f>+I19-FY15Rev!I19</f>
        <v>35630.822262367001</v>
      </c>
    </row>
    <row r="20" spans="1:10" ht="15.95" customHeight="1" x14ac:dyDescent="0.25">
      <c r="A20" s="151" t="s">
        <v>79</v>
      </c>
      <c r="B20" s="170" t="s">
        <v>80</v>
      </c>
      <c r="C20" s="179">
        <f>+'Select Headcount Changes'!N54+'Select Headcount Changes'!N55</f>
        <v>78.322222222150003</v>
      </c>
      <c r="D20" s="180">
        <f>+FY16Calculations!R49+FY16Calculations!R50</f>
        <v>1653625.1569808219</v>
      </c>
      <c r="E20" s="181"/>
      <c r="F20" s="181"/>
      <c r="G20" s="181">
        <f t="shared" si="0"/>
        <v>1653625.1569808219</v>
      </c>
      <c r="H20" s="181">
        <f t="shared" si="1"/>
        <v>1637088.9054110136</v>
      </c>
      <c r="I20" s="182">
        <f t="shared" si="2"/>
        <v>1145962.2337877094</v>
      </c>
      <c r="J20" s="153">
        <f>+I20-FY15Rev!I20</f>
        <v>38727.118583352072</v>
      </c>
    </row>
    <row r="21" spans="1:10" ht="15.95" customHeight="1" x14ac:dyDescent="0.25">
      <c r="A21" s="151" t="s">
        <v>84</v>
      </c>
      <c r="B21" s="170" t="s">
        <v>85</v>
      </c>
      <c r="C21" s="179">
        <f>+'Select Headcount Changes'!N56+'Select Headcount Changes'!N57</f>
        <v>605.36666666587803</v>
      </c>
      <c r="D21" s="180">
        <f>+FY16Calculations!R51+FY16Calculations!R52</f>
        <v>10037625.835435536</v>
      </c>
      <c r="E21" s="181"/>
      <c r="F21" s="181"/>
      <c r="G21" s="181">
        <f t="shared" si="0"/>
        <v>10037625.835435536</v>
      </c>
      <c r="H21" s="181">
        <f t="shared" si="1"/>
        <v>9937249.5770811811</v>
      </c>
      <c r="I21" s="182">
        <f t="shared" si="2"/>
        <v>6956074.7039568266</v>
      </c>
      <c r="J21" s="153">
        <f>+I21-FY15Rev!I21</f>
        <v>194859.66983291693</v>
      </c>
    </row>
    <row r="22" spans="1:10" ht="15.95" customHeight="1" x14ac:dyDescent="0.25">
      <c r="A22" s="151" t="s">
        <v>87</v>
      </c>
      <c r="B22" s="170" t="s">
        <v>88</v>
      </c>
      <c r="C22" s="179">
        <f>+'Select Headcount Changes'!N58+'Select Headcount Changes'!N59</f>
        <v>1349.6166666610561</v>
      </c>
      <c r="D22" s="180">
        <f>+FY16Calculations!R53+FY16Calculations!R54</f>
        <v>19763452.680689141</v>
      </c>
      <c r="E22" s="181"/>
      <c r="F22" s="181"/>
      <c r="G22" s="181">
        <f t="shared" si="0"/>
        <v>19763452.680689141</v>
      </c>
      <c r="H22" s="181">
        <f t="shared" si="1"/>
        <v>19565818.15388225</v>
      </c>
      <c r="I22" s="182">
        <f t="shared" si="2"/>
        <v>13696072.707717575</v>
      </c>
      <c r="J22" s="153">
        <f>+I22-FY15Rev!I22</f>
        <v>393752.02349722572</v>
      </c>
    </row>
    <row r="23" spans="1:10" ht="15.95" customHeight="1" x14ac:dyDescent="0.25">
      <c r="A23" s="151" t="s">
        <v>90</v>
      </c>
      <c r="B23" s="170" t="s">
        <v>91</v>
      </c>
      <c r="C23" s="179">
        <f>SUM('Select Headcount Changes'!N60:N67)</f>
        <v>542.09999998996011</v>
      </c>
      <c r="D23" s="180">
        <f>SUM(FY16Calculations!R55:R62)</f>
        <v>8317564.8152174717</v>
      </c>
      <c r="E23" s="181"/>
      <c r="F23" s="181"/>
      <c r="G23" s="181">
        <f t="shared" si="0"/>
        <v>8317564.8152174717</v>
      </c>
      <c r="H23" s="181">
        <f t="shared" si="1"/>
        <v>8234389.1670652973</v>
      </c>
      <c r="I23" s="182">
        <f t="shared" si="2"/>
        <v>5764072.416945708</v>
      </c>
      <c r="J23" s="153">
        <f>+I23-FY15Rev!I23</f>
        <v>168223.98022770043</v>
      </c>
    </row>
    <row r="24" spans="1:10" ht="15.95" customHeight="1" x14ac:dyDescent="0.25">
      <c r="A24" s="151" t="s">
        <v>98</v>
      </c>
      <c r="B24" s="170" t="s">
        <v>99</v>
      </c>
      <c r="C24" s="179">
        <f>SUM('Select Headcount Changes'!N68:N75)</f>
        <v>94.188888887819985</v>
      </c>
      <c r="D24" s="180">
        <f>SUM(FY16Calculations!R63:R70)</f>
        <v>1385736.8239097199</v>
      </c>
      <c r="E24" s="181"/>
      <c r="F24" s="181"/>
      <c r="G24" s="181">
        <f t="shared" si="0"/>
        <v>1385736.8239097199</v>
      </c>
      <c r="H24" s="181">
        <f t="shared" si="1"/>
        <v>1371879.4556706226</v>
      </c>
      <c r="I24" s="182">
        <f t="shared" si="2"/>
        <v>960315.6189694358</v>
      </c>
      <c r="J24" s="153">
        <f>+I24-FY15Rev!I24</f>
        <v>25291.989199205651</v>
      </c>
    </row>
    <row r="25" spans="1:10" ht="15.95" customHeight="1" x14ac:dyDescent="0.25">
      <c r="A25" s="151"/>
      <c r="B25" s="171" t="s">
        <v>265</v>
      </c>
      <c r="C25" s="184">
        <f t="shared" ref="C25:I25" si="4">SUM(C4:C24)</f>
        <v>37875.333573257449</v>
      </c>
      <c r="D25" s="157">
        <f t="shared" si="4"/>
        <v>563753605.59477401</v>
      </c>
      <c r="E25" s="157">
        <f t="shared" si="4"/>
        <v>15870000</v>
      </c>
      <c r="F25" s="157">
        <f t="shared" si="4"/>
        <v>6000000</v>
      </c>
      <c r="G25" s="157">
        <f t="shared" si="4"/>
        <v>541883605.59477401</v>
      </c>
      <c r="H25" s="157">
        <f t="shared" si="4"/>
        <v>536464769.53882641</v>
      </c>
      <c r="I25" s="185">
        <f t="shared" si="4"/>
        <v>375525338.67717838</v>
      </c>
      <c r="J25" s="153">
        <f>+I25-FY15Rev!I25</f>
        <v>15614038.6792593</v>
      </c>
    </row>
    <row r="26" spans="1:10" ht="15.95" customHeight="1" x14ac:dyDescent="0.25">
      <c r="A26" s="151"/>
      <c r="B26" s="172" t="s">
        <v>266</v>
      </c>
      <c r="C26" s="194">
        <f>SUM('Select Headcount Changes'!N77:N94)</f>
        <v>4697.3020614446168</v>
      </c>
      <c r="D26" s="177">
        <f>SUM(FY16Calculations!R78:R95)</f>
        <v>59175378.859329902</v>
      </c>
      <c r="E26" s="207">
        <f>+FY16Calculations!R132</f>
        <v>3486000</v>
      </c>
      <c r="F26" s="187"/>
      <c r="G26" s="209">
        <f t="shared" si="0"/>
        <v>55689378.859329902</v>
      </c>
      <c r="H26" s="209">
        <f t="shared" si="1"/>
        <v>55132485.070736602</v>
      </c>
      <c r="I26" s="211"/>
    </row>
    <row r="27" spans="1:10" ht="15.95" customHeight="1" x14ac:dyDescent="0.25">
      <c r="A27" s="151"/>
      <c r="B27" s="173" t="s">
        <v>267</v>
      </c>
      <c r="C27" s="195">
        <f>SUM('Select Headcount Changes'!N96:N113)</f>
        <v>4311.9424168657297</v>
      </c>
      <c r="D27" s="183">
        <f>SUM(FY16Calculations!R103:R119)</f>
        <v>51905302.981720947</v>
      </c>
      <c r="E27" s="208">
        <f>+FY16Calculations!R133</f>
        <v>3145000</v>
      </c>
      <c r="F27" s="190"/>
      <c r="G27" s="210">
        <f t="shared" si="0"/>
        <v>48760302.981720947</v>
      </c>
      <c r="H27" s="210">
        <f t="shared" si="1"/>
        <v>48272699.951903738</v>
      </c>
      <c r="I27" s="212"/>
    </row>
    <row r="28" spans="1:10" ht="15.95" customHeight="1" x14ac:dyDescent="0.25">
      <c r="A28" s="151"/>
      <c r="B28" s="174" t="s">
        <v>194</v>
      </c>
      <c r="C28" s="192">
        <f t="shared" ref="C28:H28" si="5">SUM(C25:C27)</f>
        <v>46884.578051567791</v>
      </c>
      <c r="D28" s="158">
        <f t="shared" si="5"/>
        <v>674834287.43582487</v>
      </c>
      <c r="E28" s="158">
        <f t="shared" si="5"/>
        <v>22501000</v>
      </c>
      <c r="F28" s="158">
        <f t="shared" si="5"/>
        <v>6000000</v>
      </c>
      <c r="G28" s="158">
        <f t="shared" si="5"/>
        <v>646333287.43582487</v>
      </c>
      <c r="H28" s="158">
        <f t="shared" si="5"/>
        <v>639869954.56146669</v>
      </c>
      <c r="I28" s="213"/>
    </row>
    <row r="29" spans="1:10" ht="15.95" customHeight="1" x14ac:dyDescent="0.25">
      <c r="A29" s="151"/>
      <c r="B29" s="159"/>
      <c r="C29" s="160"/>
      <c r="D29" s="161"/>
      <c r="E29" s="161"/>
      <c r="F29" s="162"/>
      <c r="G29" s="161"/>
      <c r="H29" s="161"/>
      <c r="I29" s="151"/>
    </row>
    <row r="30" spans="1:10" ht="15.95" customHeight="1" x14ac:dyDescent="0.25">
      <c r="A30" s="151"/>
      <c r="B30" s="159"/>
      <c r="C30" s="163"/>
      <c r="D30" s="164"/>
      <c r="E30" s="161"/>
      <c r="F30" s="162"/>
      <c r="G30" s="161"/>
      <c r="H30" s="161"/>
      <c r="I30" s="161"/>
    </row>
    <row r="31" spans="1:10" ht="15.75" customHeight="1" x14ac:dyDescent="0.25">
      <c r="A31" s="151"/>
      <c r="B31" s="159"/>
      <c r="C31" s="163"/>
      <c r="D31" s="164"/>
      <c r="E31" s="161"/>
      <c r="F31" s="162"/>
      <c r="G31" s="161"/>
      <c r="H31" s="161"/>
      <c r="I31" s="155"/>
    </row>
    <row r="32" spans="1:10" ht="18.75" customHeight="1" x14ac:dyDescent="0.25">
      <c r="A32" s="151"/>
      <c r="B32" s="151"/>
      <c r="C32" s="156"/>
      <c r="D32" s="164"/>
      <c r="E32" s="153"/>
      <c r="F32" s="151"/>
      <c r="G32" s="161"/>
      <c r="H32" s="161"/>
      <c r="I32" s="154"/>
    </row>
    <row r="33" spans="3:9" x14ac:dyDescent="0.25">
      <c r="C33" s="156"/>
      <c r="D33" s="164"/>
      <c r="E33" s="151"/>
      <c r="F33" s="151"/>
      <c r="G33" s="151"/>
      <c r="H33" s="153"/>
      <c r="I33" s="153"/>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3"/>
  <sheetViews>
    <sheetView workbookViewId="0">
      <selection activeCell="A10" sqref="A10:B10"/>
    </sheetView>
  </sheetViews>
  <sheetFormatPr defaultRowHeight="15" x14ac:dyDescent="0.25"/>
  <cols>
    <col min="1" max="1" width="9.140625" style="151"/>
    <col min="2" max="2" width="30.7109375" style="151" customWidth="1"/>
    <col min="3" max="3" width="12.85546875" style="151" customWidth="1"/>
    <col min="4" max="4" width="15.42578125" style="151" customWidth="1"/>
    <col min="5" max="7" width="18.42578125" style="151" customWidth="1"/>
    <col min="8" max="9" width="18.140625" style="151" customWidth="1"/>
    <col min="10" max="10" width="18.7109375" style="151" customWidth="1"/>
    <col min="11" max="11" width="3.42578125" style="151" customWidth="1"/>
    <col min="12" max="12" width="48.28515625" style="151" customWidth="1"/>
    <col min="13" max="13" width="27.7109375" style="151" customWidth="1"/>
    <col min="14" max="14" width="16.5703125" style="151" customWidth="1"/>
    <col min="15" max="15" width="14.85546875" style="151" bestFit="1" customWidth="1"/>
    <col min="16" max="17" width="16.7109375" style="151" customWidth="1"/>
    <col min="18" max="18" width="33.42578125" style="151" customWidth="1"/>
    <col min="19" max="19" width="11.85546875" style="151" bestFit="1" customWidth="1"/>
    <col min="20" max="20" width="14.28515625" style="151" customWidth="1"/>
    <col min="21" max="21" width="12.42578125" style="151" customWidth="1"/>
    <col min="22" max="16384" width="9.140625" style="151"/>
  </cols>
  <sheetData>
    <row r="2" spans="1:9" ht="28.5" customHeight="1" x14ac:dyDescent="0.25">
      <c r="A2" s="152"/>
      <c r="B2" s="165" t="s">
        <v>260</v>
      </c>
      <c r="C2" s="165" t="s">
        <v>200</v>
      </c>
      <c r="D2" s="166" t="s">
        <v>127</v>
      </c>
      <c r="E2" s="167" t="s">
        <v>261</v>
      </c>
      <c r="F2" s="167" t="s">
        <v>262</v>
      </c>
      <c r="G2" s="167" t="s">
        <v>263</v>
      </c>
      <c r="H2" s="167" t="s">
        <v>276</v>
      </c>
      <c r="I2" s="168" t="s">
        <v>264</v>
      </c>
    </row>
    <row r="3" spans="1:9" x14ac:dyDescent="0.25">
      <c r="A3" s="152"/>
      <c r="B3" s="196"/>
      <c r="C3" s="197"/>
      <c r="D3" s="198"/>
      <c r="E3" s="199"/>
      <c r="F3" s="199"/>
      <c r="G3" s="199"/>
      <c r="H3" s="201">
        <v>0.01</v>
      </c>
      <c r="I3" s="200"/>
    </row>
    <row r="4" spans="1:9" ht="15.95" customHeight="1" x14ac:dyDescent="0.25">
      <c r="A4" s="151" t="s">
        <v>11</v>
      </c>
      <c r="B4" s="169" t="s">
        <v>12</v>
      </c>
      <c r="C4" s="175">
        <f>SUM('Select Headcount Changes'!O8:O11)</f>
        <v>27256.618667453047</v>
      </c>
      <c r="D4" s="176">
        <f>SUM(FY17Calculations!R3:R6)</f>
        <v>451960586.22655869</v>
      </c>
      <c r="E4" s="177">
        <f>+FY17Calculations!R131</f>
        <v>18396000</v>
      </c>
      <c r="F4" s="177"/>
      <c r="G4" s="177">
        <f>+D4-E4-F4</f>
        <v>433564586.22655869</v>
      </c>
      <c r="H4" s="177">
        <f>+(1-H$3)*G4</f>
        <v>429228940.3642931</v>
      </c>
      <c r="I4" s="178">
        <f>0.7*H4</f>
        <v>300460258.25500512</v>
      </c>
    </row>
    <row r="5" spans="1:9" ht="15.95" customHeight="1" x14ac:dyDescent="0.25">
      <c r="A5" s="151" t="s">
        <v>19</v>
      </c>
      <c r="B5" s="170" t="s">
        <v>20</v>
      </c>
      <c r="C5" s="179">
        <f>+'Select Headcount Changes'!O12+'Select Headcount Changes'!O13</f>
        <v>3024.0944444286461</v>
      </c>
      <c r="D5" s="180">
        <f>+FY17Calculations!R7+FY17Calculations!R8</f>
        <v>21864217.019062389</v>
      </c>
      <c r="E5" s="181"/>
      <c r="F5" s="181">
        <f>+FY17Calculations!R135</f>
        <v>6000000</v>
      </c>
      <c r="G5" s="181">
        <f t="shared" ref="G5:G27" si="0">+D5-E5-F5</f>
        <v>15864217.019062389</v>
      </c>
      <c r="H5" s="181">
        <f t="shared" ref="H5:H27" si="1">+(1-H$3)*G5</f>
        <v>15705574.848871764</v>
      </c>
      <c r="I5" s="182">
        <f t="shared" ref="I5:I24" si="2">0.7*H5</f>
        <v>10993902.394210234</v>
      </c>
    </row>
    <row r="6" spans="1:9" ht="15.95" customHeight="1" x14ac:dyDescent="0.25">
      <c r="A6" s="151" t="s">
        <v>22</v>
      </c>
      <c r="B6" s="170" t="s">
        <v>23</v>
      </c>
      <c r="C6" s="179">
        <f>+'Select Headcount Changes'!O14+'Select Headcount Changes'!O15</f>
        <v>165.52777777680998</v>
      </c>
      <c r="D6" s="180">
        <f>+FY17Calculations!R9+FY17Calculations!R10</f>
        <v>1865087.2814423675</v>
      </c>
      <c r="E6" s="181"/>
      <c r="F6" s="181"/>
      <c r="G6" s="181">
        <f t="shared" si="0"/>
        <v>1865087.2814423675</v>
      </c>
      <c r="H6" s="181">
        <f t="shared" si="1"/>
        <v>1846436.4086279438</v>
      </c>
      <c r="I6" s="182">
        <f t="shared" si="2"/>
        <v>1292505.4860395605</v>
      </c>
    </row>
    <row r="7" spans="1:9" ht="15.95" customHeight="1" x14ac:dyDescent="0.25">
      <c r="A7" s="151" t="s">
        <v>24</v>
      </c>
      <c r="B7" s="170" t="s">
        <v>25</v>
      </c>
      <c r="C7" s="179">
        <f>SUM('Select Headcount Changes'!O16:O19)</f>
        <v>1095.5499999859601</v>
      </c>
      <c r="D7" s="180">
        <f>SUM(FY17Calculations!R11:R14)</f>
        <v>11878856.580215348</v>
      </c>
      <c r="E7" s="181"/>
      <c r="F7" s="181"/>
      <c r="G7" s="181">
        <f t="shared" si="0"/>
        <v>11878856.580215348</v>
      </c>
      <c r="H7" s="181">
        <f t="shared" si="1"/>
        <v>11760068.014413195</v>
      </c>
      <c r="I7" s="182">
        <f t="shared" si="2"/>
        <v>8232047.6100892359</v>
      </c>
    </row>
    <row r="8" spans="1:9" ht="15.95" customHeight="1" x14ac:dyDescent="0.25">
      <c r="A8" s="151" t="s">
        <v>28</v>
      </c>
      <c r="B8" s="170" t="s">
        <v>29</v>
      </c>
      <c r="C8" s="179">
        <f>+'Select Headcount Changes'!O20+'Select Headcount Changes'!O21</f>
        <v>537.47777777417002</v>
      </c>
      <c r="D8" s="180">
        <f>+FY17Calculations!R15+FY17Calculations!R16</f>
        <v>5658641.0643804679</v>
      </c>
      <c r="E8" s="181"/>
      <c r="F8" s="181"/>
      <c r="G8" s="181">
        <f t="shared" si="0"/>
        <v>5658641.0643804679</v>
      </c>
      <c r="H8" s="181">
        <f t="shared" si="1"/>
        <v>5602054.6537366631</v>
      </c>
      <c r="I8" s="182">
        <f t="shared" si="2"/>
        <v>3921438.257615664</v>
      </c>
    </row>
    <row r="9" spans="1:9" ht="15.95" customHeight="1" x14ac:dyDescent="0.25">
      <c r="A9" s="151" t="s">
        <v>32</v>
      </c>
      <c r="B9" s="170" t="s">
        <v>33</v>
      </c>
      <c r="C9" s="179">
        <f>SUM('Select Headcount Changes'!O22:O25)</f>
        <v>689.25555555423216</v>
      </c>
      <c r="D9" s="180">
        <f>SUM(FY17Calculations!R17:R20)</f>
        <v>7188886.4553079857</v>
      </c>
      <c r="E9" s="181"/>
      <c r="F9" s="181"/>
      <c r="G9" s="181">
        <f t="shared" si="0"/>
        <v>7188886.4553079857</v>
      </c>
      <c r="H9" s="181">
        <f t="shared" si="1"/>
        <v>7116997.5907549057</v>
      </c>
      <c r="I9" s="182">
        <f t="shared" si="2"/>
        <v>4981898.3135284334</v>
      </c>
    </row>
    <row r="10" spans="1:9" ht="15.95" customHeight="1" x14ac:dyDescent="0.25">
      <c r="A10" s="151" t="s">
        <v>38</v>
      </c>
      <c r="B10" s="170" t="s">
        <v>220</v>
      </c>
      <c r="C10" s="179"/>
      <c r="D10" s="180"/>
      <c r="E10" s="181"/>
      <c r="F10" s="181"/>
      <c r="G10" s="181"/>
      <c r="H10" s="181"/>
      <c r="I10" s="182"/>
    </row>
    <row r="11" spans="1:9" ht="15.95" customHeight="1" x14ac:dyDescent="0.25">
      <c r="A11" s="151" t="s">
        <v>39</v>
      </c>
      <c r="B11" s="170" t="s">
        <v>40</v>
      </c>
      <c r="C11" s="179">
        <f>+'Select Headcount Changes'!O26+'Select Headcount Changes'!O27</f>
        <v>313.9333333318209</v>
      </c>
      <c r="D11" s="180">
        <f>+FY17Calculations!R21+FY17Calculations!R22</f>
        <v>4113578.7755203173</v>
      </c>
      <c r="E11" s="181"/>
      <c r="F11" s="181"/>
      <c r="G11" s="181">
        <f t="shared" si="0"/>
        <v>4113578.7755203173</v>
      </c>
      <c r="H11" s="181">
        <f t="shared" si="1"/>
        <v>4072442.9877651138</v>
      </c>
      <c r="I11" s="182">
        <f t="shared" si="2"/>
        <v>2850710.0914355796</v>
      </c>
    </row>
    <row r="12" spans="1:9" ht="15.95" customHeight="1" x14ac:dyDescent="0.25">
      <c r="A12" s="151" t="s">
        <v>44</v>
      </c>
      <c r="B12" s="170" t="s">
        <v>45</v>
      </c>
      <c r="C12" s="179">
        <f>+'Select Headcount Changes'!O28+'Select Headcount Changes'!O29</f>
        <v>328.39444443991903</v>
      </c>
      <c r="D12" s="180">
        <f>+FY17Calculations!R23+FY17Calculations!R24</f>
        <v>3813689.4233169081</v>
      </c>
      <c r="E12" s="181"/>
      <c r="F12" s="181"/>
      <c r="G12" s="181">
        <f t="shared" si="0"/>
        <v>3813689.4233169081</v>
      </c>
      <c r="H12" s="181">
        <f t="shared" si="1"/>
        <v>3775552.529083739</v>
      </c>
      <c r="I12" s="182">
        <f t="shared" si="2"/>
        <v>2642886.770358617</v>
      </c>
    </row>
    <row r="13" spans="1:9" ht="15.95" customHeight="1" x14ac:dyDescent="0.25">
      <c r="A13" s="151" t="s">
        <v>48</v>
      </c>
      <c r="B13" s="170" t="s">
        <v>49</v>
      </c>
      <c r="C13" s="179">
        <f>+'Select Headcount Changes'!O30+'Select Headcount Changes'!O31</f>
        <v>184.0777777751801</v>
      </c>
      <c r="D13" s="180">
        <f>+FY17Calculations!R25+FY17Calculations!R26</f>
        <v>1871469.6784555102</v>
      </c>
      <c r="E13" s="181"/>
      <c r="F13" s="181"/>
      <c r="G13" s="181">
        <f t="shared" si="0"/>
        <v>1871469.6784555102</v>
      </c>
      <c r="H13" s="181">
        <f t="shared" si="1"/>
        <v>1852754.981670955</v>
      </c>
      <c r="I13" s="182">
        <f t="shared" si="2"/>
        <v>1296928.4871696683</v>
      </c>
    </row>
    <row r="14" spans="1:9" ht="15.95" customHeight="1" x14ac:dyDescent="0.25">
      <c r="A14" s="151" t="s">
        <v>41</v>
      </c>
      <c r="B14" s="170" t="s">
        <v>53</v>
      </c>
      <c r="C14" s="179">
        <f>SUM('Select Headcount Changes'!O32:O35)</f>
        <v>388.45555555622002</v>
      </c>
      <c r="D14" s="180">
        <f>SUM(FY17Calculations!R27:R30)</f>
        <v>6487619.515222298</v>
      </c>
      <c r="E14" s="181"/>
      <c r="F14" s="181"/>
      <c r="G14" s="181">
        <f t="shared" si="0"/>
        <v>6487619.515222298</v>
      </c>
      <c r="H14" s="181">
        <f t="shared" si="1"/>
        <v>6422743.3200700749</v>
      </c>
      <c r="I14" s="182">
        <f t="shared" si="2"/>
        <v>4495920.3240490519</v>
      </c>
    </row>
    <row r="15" spans="1:9" ht="15.95" customHeight="1" x14ac:dyDescent="0.25">
      <c r="A15" s="151" t="s">
        <v>34</v>
      </c>
      <c r="B15" s="170" t="s">
        <v>58</v>
      </c>
      <c r="C15" s="179">
        <f>SUM('Select Headcount Changes'!O36:O41)</f>
        <v>32.711111110769998</v>
      </c>
      <c r="D15" s="180">
        <f>SUM(FY17Calculations!R31:R36)</f>
        <v>797465.39223035402</v>
      </c>
      <c r="E15" s="181"/>
      <c r="F15" s="181"/>
      <c r="G15" s="181">
        <f t="shared" si="0"/>
        <v>797465.39223035402</v>
      </c>
      <c r="H15" s="181">
        <f t="shared" si="1"/>
        <v>789490.73830805044</v>
      </c>
      <c r="I15" s="182">
        <f t="shared" si="2"/>
        <v>552643.51681563526</v>
      </c>
    </row>
    <row r="16" spans="1:9" ht="15.95" customHeight="1" x14ac:dyDescent="0.25">
      <c r="A16" s="151" t="s">
        <v>65</v>
      </c>
      <c r="B16" s="170" t="s">
        <v>66</v>
      </c>
      <c r="C16" s="179">
        <f>+'Select Headcount Changes'!O42+'Select Headcount Changes'!O43</f>
        <v>414.57777776812998</v>
      </c>
      <c r="D16" s="180">
        <f>+FY17Calculations!R37+FY17Calculations!R38</f>
        <v>7130883.2240488194</v>
      </c>
      <c r="E16" s="181"/>
      <c r="F16" s="181"/>
      <c r="G16" s="181">
        <f t="shared" si="0"/>
        <v>7130883.2240488194</v>
      </c>
      <c r="H16" s="181">
        <f t="shared" si="1"/>
        <v>7059574.391808331</v>
      </c>
      <c r="I16" s="182">
        <f t="shared" si="2"/>
        <v>4941702.0742658312</v>
      </c>
    </row>
    <row r="17" spans="1:9" ht="15.95" customHeight="1" x14ac:dyDescent="0.25">
      <c r="A17" s="151" t="s">
        <v>68</v>
      </c>
      <c r="B17" s="170" t="s">
        <v>69</v>
      </c>
      <c r="C17" s="179">
        <f>SUM('Select Headcount Changes'!O44:O47)</f>
        <v>354.54444444159014</v>
      </c>
      <c r="D17" s="180">
        <f>SUM(FY17Calculations!R39:R42)</f>
        <v>6809897.3152234228</v>
      </c>
      <c r="E17" s="181"/>
      <c r="F17" s="181"/>
      <c r="G17" s="181">
        <f t="shared" si="0"/>
        <v>6809897.3152234228</v>
      </c>
      <c r="H17" s="181">
        <f t="shared" si="1"/>
        <v>6741798.3420711886</v>
      </c>
      <c r="I17" s="182">
        <f t="shared" si="2"/>
        <v>4719258.8394498313</v>
      </c>
    </row>
    <row r="18" spans="1:9" ht="15.95" customHeight="1" x14ac:dyDescent="0.25">
      <c r="A18" s="151" t="s">
        <v>55</v>
      </c>
      <c r="B18" s="170" t="s">
        <v>73</v>
      </c>
      <c r="C18" s="179">
        <f>+'Select Headcount Changes'!O48+'Select Headcount Changes'!O49</f>
        <v>766.01111110863894</v>
      </c>
      <c r="D18" s="180">
        <f>+FY17Calculations!R43+FY17Calculations!R44</f>
        <v>15829193.341852039</v>
      </c>
      <c r="E18" s="181"/>
      <c r="F18" s="181"/>
      <c r="G18" s="181">
        <f t="shared" si="0"/>
        <v>15829193.341852039</v>
      </c>
      <c r="H18" s="181">
        <f t="shared" si="1"/>
        <v>15670901.408433519</v>
      </c>
      <c r="I18" s="182">
        <f t="shared" si="2"/>
        <v>10969630.985903462</v>
      </c>
    </row>
    <row r="19" spans="1:9" ht="15.95" customHeight="1" x14ac:dyDescent="0.25">
      <c r="A19" s="151" t="s">
        <v>74</v>
      </c>
      <c r="B19" s="170" t="s">
        <v>75</v>
      </c>
      <c r="C19" s="179">
        <f>SUM('Select Headcount Changes'!O50:O53)</f>
        <v>84.082222221827493</v>
      </c>
      <c r="D19" s="180">
        <f>SUM(FY17Calculations!R45:R48)</f>
        <v>1894693.5202075834</v>
      </c>
      <c r="E19" s="181"/>
      <c r="F19" s="181"/>
      <c r="G19" s="181">
        <f t="shared" si="0"/>
        <v>1894693.5202075834</v>
      </c>
      <c r="H19" s="181">
        <f t="shared" si="1"/>
        <v>1875746.5850055076</v>
      </c>
      <c r="I19" s="182">
        <f t="shared" si="2"/>
        <v>1313022.6095038552</v>
      </c>
    </row>
    <row r="20" spans="1:9" ht="15.95" customHeight="1" x14ac:dyDescent="0.25">
      <c r="A20" s="151" t="s">
        <v>79</v>
      </c>
      <c r="B20" s="170" t="s">
        <v>80</v>
      </c>
      <c r="C20" s="179">
        <f>+'Select Headcount Changes'!O54+'Select Headcount Changes'!O55</f>
        <v>78.322222222150003</v>
      </c>
      <c r="D20" s="180">
        <f>+FY17Calculations!R49+FY17Calculations!R50</f>
        <v>1703396.6463826539</v>
      </c>
      <c r="E20" s="181"/>
      <c r="F20" s="181"/>
      <c r="G20" s="181">
        <f t="shared" si="0"/>
        <v>1703396.6463826539</v>
      </c>
      <c r="H20" s="181">
        <f t="shared" si="1"/>
        <v>1686362.6799188273</v>
      </c>
      <c r="I20" s="182">
        <f t="shared" si="2"/>
        <v>1180453.875943179</v>
      </c>
    </row>
    <row r="21" spans="1:9" ht="15.95" customHeight="1" x14ac:dyDescent="0.25">
      <c r="A21" s="151" t="s">
        <v>84</v>
      </c>
      <c r="B21" s="170" t="s">
        <v>85</v>
      </c>
      <c r="C21" s="179">
        <f>+'Select Headcount Changes'!O56+'Select Headcount Changes'!O57</f>
        <v>605.36666666587803</v>
      </c>
      <c r="D21" s="180">
        <f>+FY17Calculations!R51+FY17Calculations!R52</f>
        <v>10037625.835435536</v>
      </c>
      <c r="E21" s="181"/>
      <c r="F21" s="181"/>
      <c r="G21" s="181">
        <f t="shared" si="0"/>
        <v>10037625.835435536</v>
      </c>
      <c r="H21" s="181">
        <f t="shared" si="1"/>
        <v>9937249.5770811811</v>
      </c>
      <c r="I21" s="182">
        <f t="shared" si="2"/>
        <v>6956074.7039568266</v>
      </c>
    </row>
    <row r="22" spans="1:9" ht="15.95" customHeight="1" x14ac:dyDescent="0.25">
      <c r="A22" s="151" t="s">
        <v>87</v>
      </c>
      <c r="B22" s="170" t="s">
        <v>88</v>
      </c>
      <c r="C22" s="179">
        <f>+'Select Headcount Changes'!O58+'Select Headcount Changes'!O59</f>
        <v>1349.6166666610561</v>
      </c>
      <c r="D22" s="180">
        <f>+FY17Calculations!R53+FY17Calculations!R54</f>
        <v>19763452.680689141</v>
      </c>
      <c r="E22" s="181"/>
      <c r="F22" s="181"/>
      <c r="G22" s="181">
        <f t="shared" si="0"/>
        <v>19763452.680689141</v>
      </c>
      <c r="H22" s="181">
        <f t="shared" si="1"/>
        <v>19565818.15388225</v>
      </c>
      <c r="I22" s="182">
        <f t="shared" si="2"/>
        <v>13696072.707717575</v>
      </c>
    </row>
    <row r="23" spans="1:9" ht="15.95" customHeight="1" x14ac:dyDescent="0.25">
      <c r="A23" s="151" t="s">
        <v>90</v>
      </c>
      <c r="B23" s="170" t="s">
        <v>91</v>
      </c>
      <c r="C23" s="179">
        <f>SUM('Select Headcount Changes'!O60:O67)</f>
        <v>542.09999998996011</v>
      </c>
      <c r="D23" s="180">
        <f>SUM(FY17Calculations!R55:R62)</f>
        <v>8317564.8152174717</v>
      </c>
      <c r="E23" s="181"/>
      <c r="F23" s="181"/>
      <c r="G23" s="181">
        <f t="shared" si="0"/>
        <v>8317564.8152174717</v>
      </c>
      <c r="H23" s="181">
        <f t="shared" si="1"/>
        <v>8234389.1670652973</v>
      </c>
      <c r="I23" s="182">
        <f t="shared" si="2"/>
        <v>5764072.416945708</v>
      </c>
    </row>
    <row r="24" spans="1:9" ht="15.95" customHeight="1" x14ac:dyDescent="0.25">
      <c r="A24" s="151" t="s">
        <v>98</v>
      </c>
      <c r="B24" s="170" t="s">
        <v>99</v>
      </c>
      <c r="C24" s="179">
        <f>SUM('Select Headcount Changes'!O68:O75)</f>
        <v>94.188888887819985</v>
      </c>
      <c r="D24" s="180">
        <f>SUM(FY17Calculations!R63:R70)</f>
        <v>1427480.4490625083</v>
      </c>
      <c r="E24" s="181"/>
      <c r="F24" s="181"/>
      <c r="G24" s="181">
        <f t="shared" si="0"/>
        <v>1427480.4490625083</v>
      </c>
      <c r="H24" s="181">
        <f t="shared" si="1"/>
        <v>1413205.6445718831</v>
      </c>
      <c r="I24" s="182">
        <f t="shared" si="2"/>
        <v>989243.95120031817</v>
      </c>
    </row>
    <row r="25" spans="1:9" ht="15.95" customHeight="1" x14ac:dyDescent="0.25">
      <c r="B25" s="171" t="s">
        <v>265</v>
      </c>
      <c r="C25" s="184">
        <f t="shared" ref="C25:I25" si="3">SUM(C4:C24)</f>
        <v>38304.906445153822</v>
      </c>
      <c r="D25" s="157">
        <f t="shared" si="3"/>
        <v>590414285.23983157</v>
      </c>
      <c r="E25" s="157">
        <f t="shared" si="3"/>
        <v>18396000</v>
      </c>
      <c r="F25" s="157">
        <f t="shared" si="3"/>
        <v>6000000</v>
      </c>
      <c r="G25" s="157">
        <f t="shared" si="3"/>
        <v>566018285.23983157</v>
      </c>
      <c r="H25" s="157">
        <f t="shared" si="3"/>
        <v>560358102.38743353</v>
      </c>
      <c r="I25" s="185">
        <f t="shared" si="3"/>
        <v>392250671.67120343</v>
      </c>
    </row>
    <row r="26" spans="1:9" ht="15.95" customHeight="1" x14ac:dyDescent="0.25">
      <c r="B26" s="172" t="s">
        <v>266</v>
      </c>
      <c r="C26" s="194">
        <f>SUM('Select Headcount Changes'!O77:O94)</f>
        <v>5071.2198946399867</v>
      </c>
      <c r="D26" s="177">
        <f>SUM(FY17Calculations!R78:R95)</f>
        <v>65528157.459808983</v>
      </c>
      <c r="E26" s="207">
        <f>+FY17Calculations!R132</f>
        <v>4072000</v>
      </c>
      <c r="F26" s="187"/>
      <c r="G26" s="209">
        <f t="shared" si="0"/>
        <v>61456157.459808983</v>
      </c>
      <c r="H26" s="209">
        <f t="shared" si="1"/>
        <v>60841595.885210894</v>
      </c>
      <c r="I26" s="211"/>
    </row>
    <row r="27" spans="1:9" ht="15.95" customHeight="1" x14ac:dyDescent="0.25">
      <c r="B27" s="173" t="s">
        <v>267</v>
      </c>
      <c r="C27" s="195">
        <f>SUM('Select Headcount Changes'!O96:O113)</f>
        <v>4592.1924332589069</v>
      </c>
      <c r="D27" s="183">
        <f>SUM(FY17Calculations!R103:R119)</f>
        <v>56760201.940994851</v>
      </c>
      <c r="E27" s="208">
        <f>+FY17Calculations!R133</f>
        <v>3660000</v>
      </c>
      <c r="F27" s="190"/>
      <c r="G27" s="210">
        <f t="shared" si="0"/>
        <v>53100201.940994851</v>
      </c>
      <c r="H27" s="210">
        <f t="shared" si="1"/>
        <v>52569199.921584904</v>
      </c>
      <c r="I27" s="212"/>
    </row>
    <row r="28" spans="1:9" ht="15.95" customHeight="1" x14ac:dyDescent="0.25">
      <c r="B28" s="174" t="s">
        <v>194</v>
      </c>
      <c r="C28" s="192">
        <f t="shared" ref="C28:H28" si="4">SUM(C25:C27)</f>
        <v>47968.318773052713</v>
      </c>
      <c r="D28" s="158">
        <f t="shared" si="4"/>
        <v>712702644.64063537</v>
      </c>
      <c r="E28" s="158">
        <f t="shared" si="4"/>
        <v>26128000</v>
      </c>
      <c r="F28" s="158">
        <f t="shared" si="4"/>
        <v>6000000</v>
      </c>
      <c r="G28" s="158">
        <f t="shared" si="4"/>
        <v>680574644.64063537</v>
      </c>
      <c r="H28" s="158">
        <f t="shared" si="4"/>
        <v>673768898.19422936</v>
      </c>
      <c r="I28" s="213"/>
    </row>
    <row r="29" spans="1:9" ht="15.95" customHeight="1" x14ac:dyDescent="0.25">
      <c r="B29" s="159"/>
      <c r="C29" s="160"/>
      <c r="D29" s="161"/>
      <c r="E29" s="161"/>
      <c r="F29" s="162"/>
      <c r="G29" s="161"/>
      <c r="H29" s="161"/>
    </row>
    <row r="30" spans="1:9" ht="15.95" customHeight="1" x14ac:dyDescent="0.25">
      <c r="B30" s="159"/>
      <c r="C30" s="163"/>
      <c r="D30" s="164"/>
      <c r="E30" s="161"/>
      <c r="F30" s="162"/>
      <c r="G30" s="161"/>
      <c r="H30" s="161"/>
      <c r="I30" s="161"/>
    </row>
    <row r="31" spans="1:9" ht="15.75" customHeight="1" x14ac:dyDescent="0.25">
      <c r="B31" s="159"/>
      <c r="C31" s="163"/>
      <c r="D31" s="164"/>
      <c r="E31" s="161"/>
      <c r="F31" s="162"/>
      <c r="G31" s="161"/>
      <c r="H31" s="161"/>
      <c r="I31" s="155"/>
    </row>
    <row r="32" spans="1:9" ht="18.75" customHeight="1" x14ac:dyDescent="0.25">
      <c r="C32" s="156"/>
      <c r="D32" s="164"/>
      <c r="E32" s="153"/>
      <c r="G32" s="161"/>
      <c r="H32" s="161"/>
      <c r="I32" s="154"/>
    </row>
    <row r="33" spans="3:9" x14ac:dyDescent="0.25">
      <c r="C33" s="156"/>
      <c r="D33" s="164"/>
      <c r="H33" s="153"/>
      <c r="I33" s="153"/>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heetViews>
  <sheetFormatPr defaultRowHeight="15" x14ac:dyDescent="0.25"/>
  <cols>
    <col min="1" max="1" width="39.7109375" style="151" bestFit="1" customWidth="1"/>
    <col min="2" max="2" width="16.28515625" style="151" customWidth="1"/>
    <col min="3" max="3" width="32.42578125" style="151" customWidth="1"/>
    <col min="4" max="4" width="35" style="151" customWidth="1"/>
    <col min="5" max="5" width="29.7109375" style="151" customWidth="1"/>
    <col min="6" max="6" width="5.85546875" style="151" bestFit="1" customWidth="1"/>
    <col min="7" max="7" width="11.28515625" style="151" customWidth="1"/>
    <col min="8" max="8" width="11.28515625" style="151" bestFit="1" customWidth="1"/>
    <col min="9" max="16384" width="9.140625" style="151"/>
  </cols>
  <sheetData>
    <row r="1" spans="1:8" s="120" customFormat="1" x14ac:dyDescent="0.25">
      <c r="A1" s="329" t="s">
        <v>329</v>
      </c>
      <c r="B1" s="329" t="s">
        <v>330</v>
      </c>
      <c r="C1"/>
      <c r="D1"/>
      <c r="E1"/>
      <c r="F1"/>
      <c r="G1"/>
      <c r="H1" s="151"/>
    </row>
    <row r="2" spans="1:8" x14ac:dyDescent="0.25">
      <c r="A2" s="330" t="s">
        <v>331</v>
      </c>
      <c r="B2" s="151" t="s">
        <v>332</v>
      </c>
      <c r="C2" s="151" t="s">
        <v>333</v>
      </c>
      <c r="D2" s="151" t="s">
        <v>334</v>
      </c>
      <c r="E2" s="151" t="s">
        <v>335</v>
      </c>
      <c r="F2" s="151" t="s">
        <v>336</v>
      </c>
      <c r="G2" s="151" t="s">
        <v>337</v>
      </c>
    </row>
    <row r="3" spans="1:8" x14ac:dyDescent="0.25">
      <c r="A3" s="313" t="s">
        <v>338</v>
      </c>
      <c r="B3" s="314">
        <v>17049</v>
      </c>
      <c r="C3" s="314"/>
      <c r="D3" s="314"/>
      <c r="E3" s="314"/>
      <c r="F3" s="314"/>
      <c r="G3" s="314">
        <v>17049</v>
      </c>
    </row>
    <row r="4" spans="1:8" x14ac:dyDescent="0.25">
      <c r="A4" s="315" t="s">
        <v>339</v>
      </c>
      <c r="B4" s="314">
        <v>17049</v>
      </c>
      <c r="C4" s="314"/>
      <c r="D4" s="314"/>
      <c r="E4" s="314"/>
      <c r="F4" s="314"/>
      <c r="G4" s="314">
        <v>17049</v>
      </c>
    </row>
    <row r="5" spans="1:8" x14ac:dyDescent="0.25">
      <c r="A5" s="316" t="s">
        <v>340</v>
      </c>
      <c r="B5" s="314">
        <v>17049</v>
      </c>
      <c r="C5" s="314"/>
      <c r="D5" s="314"/>
      <c r="E5" s="314"/>
      <c r="F5" s="314"/>
      <c r="G5" s="314">
        <v>17049</v>
      </c>
    </row>
    <row r="6" spans="1:8" x14ac:dyDescent="0.25">
      <c r="A6" s="313" t="s">
        <v>341</v>
      </c>
      <c r="B6" s="314">
        <v>15062458</v>
      </c>
      <c r="C6" s="314">
        <v>4408</v>
      </c>
      <c r="D6" s="314">
        <v>23919</v>
      </c>
      <c r="E6" s="314"/>
      <c r="F6" s="314"/>
      <c r="G6" s="314">
        <v>15090785</v>
      </c>
    </row>
    <row r="7" spans="1:8" x14ac:dyDescent="0.25">
      <c r="A7" s="315" t="s">
        <v>342</v>
      </c>
      <c r="B7" s="314">
        <v>848630</v>
      </c>
      <c r="C7" s="314"/>
      <c r="D7" s="314"/>
      <c r="E7" s="314"/>
      <c r="F7" s="314"/>
      <c r="G7" s="314">
        <v>848630</v>
      </c>
    </row>
    <row r="8" spans="1:8" x14ac:dyDescent="0.25">
      <c r="A8" s="316" t="s">
        <v>343</v>
      </c>
      <c r="B8" s="314">
        <v>79875</v>
      </c>
      <c r="C8" s="314"/>
      <c r="D8" s="314"/>
      <c r="E8" s="314"/>
      <c r="F8" s="314"/>
      <c r="G8" s="314">
        <v>79875</v>
      </c>
    </row>
    <row r="9" spans="1:8" x14ac:dyDescent="0.25">
      <c r="A9" s="316" t="s">
        <v>344</v>
      </c>
      <c r="B9" s="314">
        <v>257655</v>
      </c>
      <c r="C9" s="314"/>
      <c r="D9" s="314"/>
      <c r="E9" s="314"/>
      <c r="F9" s="314"/>
      <c r="G9" s="314">
        <v>257655</v>
      </c>
    </row>
    <row r="10" spans="1:8" x14ac:dyDescent="0.25">
      <c r="A10" s="316" t="s">
        <v>345</v>
      </c>
      <c r="B10" s="314">
        <v>197771</v>
      </c>
      <c r="C10" s="314"/>
      <c r="D10" s="314"/>
      <c r="E10" s="314"/>
      <c r="F10" s="314"/>
      <c r="G10" s="314">
        <v>197771</v>
      </c>
    </row>
    <row r="11" spans="1:8" x14ac:dyDescent="0.25">
      <c r="A11" s="316" t="s">
        <v>346</v>
      </c>
      <c r="B11" s="314">
        <v>216300</v>
      </c>
      <c r="C11" s="314"/>
      <c r="D11" s="314"/>
      <c r="E11" s="314"/>
      <c r="F11" s="314"/>
      <c r="G11" s="314">
        <v>216300</v>
      </c>
    </row>
    <row r="12" spans="1:8" x14ac:dyDescent="0.25">
      <c r="A12" s="316" t="s">
        <v>347</v>
      </c>
      <c r="B12" s="314">
        <v>97029</v>
      </c>
      <c r="C12" s="314"/>
      <c r="D12" s="314"/>
      <c r="E12" s="314"/>
      <c r="F12" s="314"/>
      <c r="G12" s="314">
        <v>97029</v>
      </c>
    </row>
    <row r="13" spans="1:8" x14ac:dyDescent="0.25">
      <c r="A13" s="315" t="s">
        <v>339</v>
      </c>
      <c r="B13" s="314">
        <v>13238172</v>
      </c>
      <c r="C13" s="314">
        <v>4408</v>
      </c>
      <c r="D13" s="314">
        <v>23919</v>
      </c>
      <c r="E13" s="314"/>
      <c r="F13" s="314"/>
      <c r="G13" s="314">
        <v>13266499</v>
      </c>
    </row>
    <row r="14" spans="1:8" x14ac:dyDescent="0.25">
      <c r="A14" s="316" t="s">
        <v>203</v>
      </c>
      <c r="B14" s="314">
        <v>344352</v>
      </c>
      <c r="C14" s="314">
        <v>101</v>
      </c>
      <c r="D14" s="314"/>
      <c r="E14" s="314"/>
      <c r="F14" s="314"/>
      <c r="G14" s="314">
        <v>344453</v>
      </c>
    </row>
    <row r="15" spans="1:8" x14ac:dyDescent="0.25">
      <c r="A15" s="316" t="s">
        <v>204</v>
      </c>
      <c r="B15" s="314">
        <v>6378465</v>
      </c>
      <c r="C15" s="314"/>
      <c r="D15" s="314"/>
      <c r="E15" s="314"/>
      <c r="F15" s="314"/>
      <c r="G15" s="314">
        <v>6378465</v>
      </c>
    </row>
    <row r="16" spans="1:8" x14ac:dyDescent="0.25">
      <c r="A16" s="316" t="s">
        <v>206</v>
      </c>
      <c r="B16" s="314">
        <v>480210</v>
      </c>
      <c r="C16" s="314"/>
      <c r="D16" s="314"/>
      <c r="E16" s="314"/>
      <c r="F16" s="314"/>
      <c r="G16" s="314">
        <v>480210</v>
      </c>
    </row>
    <row r="17" spans="1:7" x14ac:dyDescent="0.25">
      <c r="A17" s="316" t="s">
        <v>207</v>
      </c>
      <c r="B17" s="314">
        <v>1990521</v>
      </c>
      <c r="C17" s="314"/>
      <c r="D17" s="314"/>
      <c r="E17" s="314"/>
      <c r="F17" s="314"/>
      <c r="G17" s="314">
        <v>1990521</v>
      </c>
    </row>
    <row r="18" spans="1:7" x14ac:dyDescent="0.25">
      <c r="A18" s="316" t="s">
        <v>208</v>
      </c>
      <c r="B18" s="314">
        <v>1143178</v>
      </c>
      <c r="C18" s="314">
        <v>2291</v>
      </c>
      <c r="D18" s="314">
        <v>23919</v>
      </c>
      <c r="E18" s="314"/>
      <c r="F18" s="314"/>
      <c r="G18" s="314">
        <v>1169388</v>
      </c>
    </row>
    <row r="19" spans="1:7" x14ac:dyDescent="0.25">
      <c r="A19" s="316" t="s">
        <v>348</v>
      </c>
      <c r="B19" s="314">
        <v>83056</v>
      </c>
      <c r="C19" s="314"/>
      <c r="D19" s="314"/>
      <c r="E19" s="314"/>
      <c r="F19" s="314"/>
      <c r="G19" s="314">
        <v>83056</v>
      </c>
    </row>
    <row r="20" spans="1:7" x14ac:dyDescent="0.25">
      <c r="A20" s="316" t="s">
        <v>211</v>
      </c>
      <c r="B20" s="314">
        <v>200700</v>
      </c>
      <c r="C20" s="314"/>
      <c r="D20" s="314"/>
      <c r="E20" s="314"/>
      <c r="F20" s="314"/>
      <c r="G20" s="314">
        <v>200700</v>
      </c>
    </row>
    <row r="21" spans="1:7" x14ac:dyDescent="0.25">
      <c r="A21" s="316" t="s">
        <v>205</v>
      </c>
      <c r="B21" s="314">
        <v>1037594</v>
      </c>
      <c r="C21" s="314"/>
      <c r="D21" s="314"/>
      <c r="E21" s="314"/>
      <c r="F21" s="314"/>
      <c r="G21" s="314">
        <v>1037594</v>
      </c>
    </row>
    <row r="22" spans="1:7" x14ac:dyDescent="0.25">
      <c r="A22" s="316" t="s">
        <v>219</v>
      </c>
      <c r="B22" s="314">
        <v>377098</v>
      </c>
      <c r="C22" s="314"/>
      <c r="D22" s="314"/>
      <c r="E22" s="314"/>
      <c r="F22" s="314"/>
      <c r="G22" s="314">
        <v>377098</v>
      </c>
    </row>
    <row r="23" spans="1:7" x14ac:dyDescent="0.25">
      <c r="A23" s="316" t="s">
        <v>210</v>
      </c>
      <c r="B23" s="314">
        <v>524635</v>
      </c>
      <c r="C23" s="314"/>
      <c r="D23" s="314"/>
      <c r="E23" s="314"/>
      <c r="F23" s="314"/>
      <c r="G23" s="314">
        <v>524635</v>
      </c>
    </row>
    <row r="24" spans="1:7" x14ac:dyDescent="0.25">
      <c r="A24" s="316" t="s">
        <v>212</v>
      </c>
      <c r="B24" s="314">
        <v>259039</v>
      </c>
      <c r="C24" s="314">
        <v>2016</v>
      </c>
      <c r="D24" s="314"/>
      <c r="E24" s="314"/>
      <c r="F24" s="314"/>
      <c r="G24" s="314">
        <v>261055</v>
      </c>
    </row>
    <row r="25" spans="1:7" x14ac:dyDescent="0.25">
      <c r="A25" s="316" t="s">
        <v>209</v>
      </c>
      <c r="B25" s="314">
        <v>161707</v>
      </c>
      <c r="C25" s="314"/>
      <c r="D25" s="314"/>
      <c r="E25" s="314"/>
      <c r="F25" s="314"/>
      <c r="G25" s="314">
        <v>161707</v>
      </c>
    </row>
    <row r="26" spans="1:7" x14ac:dyDescent="0.25">
      <c r="A26" s="316" t="s">
        <v>218</v>
      </c>
      <c r="B26" s="314">
        <v>257617</v>
      </c>
      <c r="C26" s="314"/>
      <c r="D26" s="314"/>
      <c r="E26" s="314"/>
      <c r="F26" s="314"/>
      <c r="G26" s="314">
        <v>257617</v>
      </c>
    </row>
    <row r="27" spans="1:7" x14ac:dyDescent="0.25">
      <c r="A27" s="315" t="s">
        <v>349</v>
      </c>
      <c r="B27" s="314">
        <v>975656</v>
      </c>
      <c r="C27" s="314">
        <v>0</v>
      </c>
      <c r="D27" s="314"/>
      <c r="E27" s="314"/>
      <c r="F27" s="314"/>
      <c r="G27" s="314">
        <v>975656</v>
      </c>
    </row>
    <row r="28" spans="1:7" x14ac:dyDescent="0.25">
      <c r="A28" s="316" t="s">
        <v>350</v>
      </c>
      <c r="B28" s="314">
        <v>54767</v>
      </c>
      <c r="C28" s="314"/>
      <c r="D28" s="314"/>
      <c r="E28" s="314"/>
      <c r="F28" s="314"/>
      <c r="G28" s="314">
        <v>54767</v>
      </c>
    </row>
    <row r="29" spans="1:7" x14ac:dyDescent="0.25">
      <c r="A29" s="316" t="s">
        <v>351</v>
      </c>
      <c r="B29" s="314">
        <v>117167</v>
      </c>
      <c r="C29" s="314">
        <v>0</v>
      </c>
      <c r="D29" s="314"/>
      <c r="E29" s="314"/>
      <c r="F29" s="314"/>
      <c r="G29" s="314">
        <v>117167</v>
      </c>
    </row>
    <row r="30" spans="1:7" x14ac:dyDescent="0.25">
      <c r="A30" s="316" t="s">
        <v>352</v>
      </c>
      <c r="B30" s="314">
        <v>6348</v>
      </c>
      <c r="C30" s="314"/>
      <c r="D30" s="314"/>
      <c r="E30" s="314"/>
      <c r="F30" s="314"/>
      <c r="G30" s="314">
        <v>6348</v>
      </c>
    </row>
    <row r="31" spans="1:7" x14ac:dyDescent="0.25">
      <c r="A31" s="316" t="s">
        <v>353</v>
      </c>
      <c r="B31" s="314">
        <v>287655</v>
      </c>
      <c r="C31" s="314"/>
      <c r="D31" s="314"/>
      <c r="E31" s="314"/>
      <c r="F31" s="314"/>
      <c r="G31" s="314">
        <v>287655</v>
      </c>
    </row>
    <row r="32" spans="1:7" x14ac:dyDescent="0.25">
      <c r="A32" s="316" t="s">
        <v>354</v>
      </c>
      <c r="B32" s="314">
        <v>66383</v>
      </c>
      <c r="C32" s="314"/>
      <c r="D32" s="314"/>
      <c r="E32" s="314"/>
      <c r="F32" s="314"/>
      <c r="G32" s="314">
        <v>66383</v>
      </c>
    </row>
    <row r="33" spans="1:7" x14ac:dyDescent="0.25">
      <c r="A33" s="316" t="s">
        <v>355</v>
      </c>
      <c r="B33" s="314">
        <v>137832</v>
      </c>
      <c r="C33" s="314">
        <v>0</v>
      </c>
      <c r="D33" s="314"/>
      <c r="E33" s="314"/>
      <c r="F33" s="314"/>
      <c r="G33" s="314">
        <v>137832</v>
      </c>
    </row>
    <row r="34" spans="1:7" x14ac:dyDescent="0.25">
      <c r="A34" s="316" t="s">
        <v>356</v>
      </c>
      <c r="B34" s="314">
        <v>82624</v>
      </c>
      <c r="C34" s="314"/>
      <c r="D34" s="314"/>
      <c r="E34" s="314"/>
      <c r="F34" s="314"/>
      <c r="G34" s="314">
        <v>82624</v>
      </c>
    </row>
    <row r="35" spans="1:7" x14ac:dyDescent="0.25">
      <c r="A35" s="316" t="s">
        <v>357</v>
      </c>
      <c r="B35" s="314">
        <v>170111</v>
      </c>
      <c r="C35" s="314">
        <v>0</v>
      </c>
      <c r="D35" s="314"/>
      <c r="E35" s="314"/>
      <c r="F35" s="314"/>
      <c r="G35" s="314">
        <v>170111</v>
      </c>
    </row>
    <row r="36" spans="1:7" x14ac:dyDescent="0.25">
      <c r="A36" s="316" t="s">
        <v>358</v>
      </c>
      <c r="B36" s="314">
        <v>52769</v>
      </c>
      <c r="C36" s="314"/>
      <c r="D36" s="314"/>
      <c r="E36" s="314"/>
      <c r="F36" s="314"/>
      <c r="G36" s="314">
        <v>52769</v>
      </c>
    </row>
    <row r="37" spans="1:7" x14ac:dyDescent="0.25">
      <c r="A37" s="313" t="s">
        <v>359</v>
      </c>
      <c r="B37" s="314">
        <v>4818223</v>
      </c>
      <c r="C37" s="314">
        <v>1405</v>
      </c>
      <c r="D37" s="314">
        <v>3648</v>
      </c>
      <c r="E37" s="314">
        <v>133732</v>
      </c>
      <c r="F37" s="314"/>
      <c r="G37" s="314">
        <v>4957008</v>
      </c>
    </row>
    <row r="38" spans="1:7" x14ac:dyDescent="0.25">
      <c r="A38" s="315" t="s">
        <v>342</v>
      </c>
      <c r="B38" s="314">
        <v>95841</v>
      </c>
      <c r="C38" s="314"/>
      <c r="D38" s="314"/>
      <c r="E38" s="314"/>
      <c r="F38" s="314"/>
      <c r="G38" s="314">
        <v>95841</v>
      </c>
    </row>
    <row r="39" spans="1:7" x14ac:dyDescent="0.25">
      <c r="A39" s="316" t="s">
        <v>360</v>
      </c>
      <c r="B39" s="314">
        <v>95841</v>
      </c>
      <c r="C39" s="314"/>
      <c r="D39" s="314"/>
      <c r="E39" s="314"/>
      <c r="F39" s="314"/>
      <c r="G39" s="314">
        <v>95841</v>
      </c>
    </row>
    <row r="40" spans="1:7" x14ac:dyDescent="0.25">
      <c r="A40" s="315" t="s">
        <v>339</v>
      </c>
      <c r="B40" s="314">
        <v>4656062</v>
      </c>
      <c r="C40" s="314">
        <v>1405</v>
      </c>
      <c r="D40" s="314">
        <v>3648</v>
      </c>
      <c r="E40" s="314">
        <v>133732</v>
      </c>
      <c r="F40" s="314"/>
      <c r="G40" s="314">
        <v>4794847</v>
      </c>
    </row>
    <row r="41" spans="1:7" x14ac:dyDescent="0.25">
      <c r="A41" s="316" t="s">
        <v>361</v>
      </c>
      <c r="B41" s="314">
        <v>390701</v>
      </c>
      <c r="C41" s="314"/>
      <c r="D41" s="314"/>
      <c r="E41" s="314"/>
      <c r="F41" s="314"/>
      <c r="G41" s="314">
        <v>390701</v>
      </c>
    </row>
    <row r="42" spans="1:7" x14ac:dyDescent="0.25">
      <c r="A42" s="316" t="s">
        <v>362</v>
      </c>
      <c r="B42" s="314">
        <v>189513</v>
      </c>
      <c r="C42" s="314"/>
      <c r="D42" s="314"/>
      <c r="E42" s="314"/>
      <c r="F42" s="314"/>
      <c r="G42" s="314">
        <v>189513</v>
      </c>
    </row>
    <row r="43" spans="1:7" x14ac:dyDescent="0.25">
      <c r="A43" s="316" t="s">
        <v>217</v>
      </c>
      <c r="B43" s="314">
        <v>296024</v>
      </c>
      <c r="C43" s="314">
        <v>1405</v>
      </c>
      <c r="D43" s="314">
        <v>3648</v>
      </c>
      <c r="E43" s="314">
        <v>133732</v>
      </c>
      <c r="F43" s="314"/>
      <c r="G43" s="314">
        <v>434809</v>
      </c>
    </row>
    <row r="44" spans="1:7" x14ac:dyDescent="0.25">
      <c r="A44" s="316" t="s">
        <v>213</v>
      </c>
      <c r="B44" s="314">
        <v>546444</v>
      </c>
      <c r="C44" s="314"/>
      <c r="D44" s="314"/>
      <c r="E44" s="314"/>
      <c r="F44" s="314"/>
      <c r="G44" s="314">
        <v>546444</v>
      </c>
    </row>
    <row r="45" spans="1:7" x14ac:dyDescent="0.25">
      <c r="A45" s="316" t="s">
        <v>214</v>
      </c>
      <c r="B45" s="314">
        <v>2447931</v>
      </c>
      <c r="C45" s="314"/>
      <c r="D45" s="314"/>
      <c r="E45" s="314"/>
      <c r="F45" s="314"/>
      <c r="G45" s="314">
        <v>2447931</v>
      </c>
    </row>
    <row r="46" spans="1:7" x14ac:dyDescent="0.25">
      <c r="A46" s="316" t="s">
        <v>215</v>
      </c>
      <c r="B46" s="314">
        <v>407440</v>
      </c>
      <c r="C46" s="314"/>
      <c r="D46" s="314"/>
      <c r="E46" s="314"/>
      <c r="F46" s="314"/>
      <c r="G46" s="314">
        <v>407440</v>
      </c>
    </row>
    <row r="47" spans="1:7" x14ac:dyDescent="0.25">
      <c r="A47" s="316" t="s">
        <v>216</v>
      </c>
      <c r="B47" s="314">
        <v>344275</v>
      </c>
      <c r="C47" s="314"/>
      <c r="D47" s="314"/>
      <c r="E47" s="314"/>
      <c r="F47" s="314"/>
      <c r="G47" s="314">
        <v>344275</v>
      </c>
    </row>
    <row r="48" spans="1:7" x14ac:dyDescent="0.25">
      <c r="A48" s="316" t="s">
        <v>363</v>
      </c>
      <c r="B48" s="314">
        <v>33734</v>
      </c>
      <c r="C48" s="314"/>
      <c r="D48" s="314"/>
      <c r="E48" s="314"/>
      <c r="F48" s="314"/>
      <c r="G48" s="314">
        <v>33734</v>
      </c>
    </row>
    <row r="49" spans="1:7" x14ac:dyDescent="0.25">
      <c r="A49" s="315" t="s">
        <v>349</v>
      </c>
      <c r="B49" s="314">
        <v>66320</v>
      </c>
      <c r="C49" s="314"/>
      <c r="D49" s="314"/>
      <c r="E49" s="314"/>
      <c r="F49" s="314"/>
      <c r="G49" s="314">
        <v>66320</v>
      </c>
    </row>
    <row r="50" spans="1:7" x14ac:dyDescent="0.25">
      <c r="A50" s="316" t="s">
        <v>364</v>
      </c>
      <c r="B50" s="314">
        <v>66320</v>
      </c>
      <c r="C50" s="314"/>
      <c r="D50" s="314"/>
      <c r="E50" s="314"/>
      <c r="F50" s="314"/>
      <c r="G50" s="314">
        <v>66320</v>
      </c>
    </row>
    <row r="51" spans="1:7" x14ac:dyDescent="0.25">
      <c r="A51" s="313" t="s">
        <v>365</v>
      </c>
      <c r="B51" s="314">
        <v>8274388</v>
      </c>
      <c r="C51" s="314">
        <v>91165</v>
      </c>
      <c r="D51" s="314">
        <v>1746114</v>
      </c>
      <c r="E51" s="314"/>
      <c r="F51" s="314"/>
      <c r="G51" s="314">
        <v>10111667</v>
      </c>
    </row>
    <row r="52" spans="1:7" x14ac:dyDescent="0.25">
      <c r="A52" s="315" t="s">
        <v>342</v>
      </c>
      <c r="B52" s="314">
        <v>628892</v>
      </c>
      <c r="C52" s="314"/>
      <c r="D52" s="314"/>
      <c r="E52" s="314"/>
      <c r="F52" s="314"/>
      <c r="G52" s="314">
        <v>628892</v>
      </c>
    </row>
    <row r="53" spans="1:7" x14ac:dyDescent="0.25">
      <c r="A53" s="316" t="s">
        <v>366</v>
      </c>
      <c r="B53" s="314">
        <v>343829</v>
      </c>
      <c r="C53" s="314"/>
      <c r="D53" s="314"/>
      <c r="E53" s="314"/>
      <c r="F53" s="314"/>
      <c r="G53" s="314">
        <v>343829</v>
      </c>
    </row>
    <row r="54" spans="1:7" x14ac:dyDescent="0.25">
      <c r="A54" s="316" t="s">
        <v>367</v>
      </c>
      <c r="B54" s="314">
        <v>285063</v>
      </c>
      <c r="C54" s="314"/>
      <c r="D54" s="314"/>
      <c r="E54" s="314"/>
      <c r="F54" s="314"/>
      <c r="G54" s="314">
        <v>285063</v>
      </c>
    </row>
    <row r="55" spans="1:7" x14ac:dyDescent="0.25">
      <c r="A55" s="315" t="s">
        <v>339</v>
      </c>
      <c r="B55" s="314">
        <v>7226863</v>
      </c>
      <c r="C55" s="314">
        <v>91165</v>
      </c>
      <c r="D55" s="314">
        <v>1746114</v>
      </c>
      <c r="E55" s="314"/>
      <c r="F55" s="314"/>
      <c r="G55" s="314">
        <v>9064142</v>
      </c>
    </row>
    <row r="56" spans="1:7" x14ac:dyDescent="0.25">
      <c r="A56" s="316" t="s">
        <v>368</v>
      </c>
      <c r="B56" s="314">
        <v>19688</v>
      </c>
      <c r="C56" s="314"/>
      <c r="D56" s="314"/>
      <c r="E56" s="314"/>
      <c r="F56" s="314"/>
      <c r="G56" s="314">
        <v>19688</v>
      </c>
    </row>
    <row r="57" spans="1:7" x14ac:dyDescent="0.25">
      <c r="A57" s="316" t="s">
        <v>369</v>
      </c>
      <c r="B57" s="314">
        <v>27365</v>
      </c>
      <c r="C57" s="314"/>
      <c r="D57" s="314"/>
      <c r="E57" s="314"/>
      <c r="F57" s="314"/>
      <c r="G57" s="314">
        <v>27365</v>
      </c>
    </row>
    <row r="58" spans="1:7" x14ac:dyDescent="0.25">
      <c r="A58" s="316" t="s">
        <v>370</v>
      </c>
      <c r="B58" s="314">
        <v>660942</v>
      </c>
      <c r="C58" s="314"/>
      <c r="D58" s="314"/>
      <c r="E58" s="314"/>
      <c r="F58" s="314"/>
      <c r="G58" s="314">
        <v>660942</v>
      </c>
    </row>
    <row r="59" spans="1:7" x14ac:dyDescent="0.25">
      <c r="A59" s="316" t="s">
        <v>371</v>
      </c>
      <c r="B59" s="314">
        <v>135948</v>
      </c>
      <c r="C59" s="314"/>
      <c r="D59" s="314">
        <v>94322</v>
      </c>
      <c r="E59" s="314"/>
      <c r="F59" s="314"/>
      <c r="G59" s="314">
        <v>230270</v>
      </c>
    </row>
    <row r="60" spans="1:7" x14ac:dyDescent="0.25">
      <c r="A60" s="316" t="s">
        <v>372</v>
      </c>
      <c r="B60" s="314">
        <v>328290</v>
      </c>
      <c r="C60" s="314"/>
      <c r="D60" s="314">
        <v>251521</v>
      </c>
      <c r="E60" s="314"/>
      <c r="F60" s="314"/>
      <c r="G60" s="314">
        <v>579811</v>
      </c>
    </row>
    <row r="61" spans="1:7" x14ac:dyDescent="0.25">
      <c r="A61" s="316" t="s">
        <v>340</v>
      </c>
      <c r="B61" s="314">
        <v>175449</v>
      </c>
      <c r="C61" s="314"/>
      <c r="D61" s="314"/>
      <c r="E61" s="314"/>
      <c r="F61" s="314"/>
      <c r="G61" s="314">
        <v>175449</v>
      </c>
    </row>
    <row r="62" spans="1:7" x14ac:dyDescent="0.25">
      <c r="A62" s="316" t="s">
        <v>373</v>
      </c>
      <c r="B62" s="314">
        <v>87952</v>
      </c>
      <c r="C62" s="314"/>
      <c r="D62" s="314"/>
      <c r="E62" s="314"/>
      <c r="F62" s="314"/>
      <c r="G62" s="314">
        <v>87952</v>
      </c>
    </row>
    <row r="63" spans="1:7" x14ac:dyDescent="0.25">
      <c r="A63" s="316" t="s">
        <v>374</v>
      </c>
      <c r="B63" s="314">
        <v>554642</v>
      </c>
      <c r="C63" s="314"/>
      <c r="D63" s="314"/>
      <c r="E63" s="314"/>
      <c r="F63" s="314"/>
      <c r="G63" s="314">
        <v>554642</v>
      </c>
    </row>
    <row r="64" spans="1:7" x14ac:dyDescent="0.25">
      <c r="A64" s="316" t="s">
        <v>375</v>
      </c>
      <c r="B64" s="314">
        <v>2560491</v>
      </c>
      <c r="C64" s="314">
        <v>77456</v>
      </c>
      <c r="D64" s="314">
        <v>1400271</v>
      </c>
      <c r="E64" s="314"/>
      <c r="F64" s="314"/>
      <c r="G64" s="314">
        <v>4038218</v>
      </c>
    </row>
    <row r="65" spans="1:7" x14ac:dyDescent="0.25">
      <c r="A65" s="316" t="s">
        <v>376</v>
      </c>
      <c r="B65" s="314">
        <v>1304828</v>
      </c>
      <c r="C65" s="314">
        <v>13709</v>
      </c>
      <c r="D65" s="314"/>
      <c r="E65" s="314"/>
      <c r="F65" s="314"/>
      <c r="G65" s="314">
        <v>1318537</v>
      </c>
    </row>
    <row r="66" spans="1:7" x14ac:dyDescent="0.25">
      <c r="A66" s="316" t="s">
        <v>377</v>
      </c>
      <c r="B66" s="314">
        <v>363411</v>
      </c>
      <c r="C66" s="314"/>
      <c r="D66" s="314"/>
      <c r="E66" s="314"/>
      <c r="F66" s="314"/>
      <c r="G66" s="314">
        <v>363411</v>
      </c>
    </row>
    <row r="67" spans="1:7" x14ac:dyDescent="0.25">
      <c r="A67" s="316" t="s">
        <v>378</v>
      </c>
      <c r="B67" s="314">
        <v>402151</v>
      </c>
      <c r="C67" s="314"/>
      <c r="D67" s="314"/>
      <c r="E67" s="314"/>
      <c r="F67" s="314"/>
      <c r="G67" s="314">
        <v>402151</v>
      </c>
    </row>
    <row r="68" spans="1:7" x14ac:dyDescent="0.25">
      <c r="A68" s="316" t="s">
        <v>379</v>
      </c>
      <c r="B68" s="314">
        <v>199318</v>
      </c>
      <c r="C68" s="314"/>
      <c r="D68" s="314"/>
      <c r="E68" s="314"/>
      <c r="F68" s="314"/>
      <c r="G68" s="314">
        <v>199318</v>
      </c>
    </row>
    <row r="69" spans="1:7" x14ac:dyDescent="0.25">
      <c r="A69" s="316" t="s">
        <v>380</v>
      </c>
      <c r="B69" s="314">
        <v>406388</v>
      </c>
      <c r="C69" s="314"/>
      <c r="D69" s="314"/>
      <c r="E69" s="314"/>
      <c r="F69" s="314"/>
      <c r="G69" s="314">
        <v>406388</v>
      </c>
    </row>
    <row r="70" spans="1:7" x14ac:dyDescent="0.25">
      <c r="A70" s="315" t="s">
        <v>349</v>
      </c>
      <c r="B70" s="314">
        <v>418633</v>
      </c>
      <c r="C70" s="314">
        <v>0</v>
      </c>
      <c r="D70" s="314"/>
      <c r="E70" s="314"/>
      <c r="F70" s="314"/>
      <c r="G70" s="314">
        <v>418633</v>
      </c>
    </row>
    <row r="71" spans="1:7" x14ac:dyDescent="0.25">
      <c r="A71" s="316" t="s">
        <v>381</v>
      </c>
      <c r="B71" s="314">
        <v>77975</v>
      </c>
      <c r="C71" s="314"/>
      <c r="D71" s="314"/>
      <c r="E71" s="314"/>
      <c r="F71" s="314"/>
      <c r="G71" s="314">
        <v>77975</v>
      </c>
    </row>
    <row r="72" spans="1:7" x14ac:dyDescent="0.25">
      <c r="A72" s="316" t="s">
        <v>382</v>
      </c>
      <c r="B72" s="314">
        <v>231171</v>
      </c>
      <c r="C72" s="314">
        <v>0</v>
      </c>
      <c r="D72" s="314"/>
      <c r="E72" s="314"/>
      <c r="F72" s="314"/>
      <c r="G72" s="314">
        <v>231171</v>
      </c>
    </row>
    <row r="73" spans="1:7" x14ac:dyDescent="0.25">
      <c r="A73" s="316" t="s">
        <v>383</v>
      </c>
      <c r="B73" s="314">
        <v>109487</v>
      </c>
      <c r="C73" s="314"/>
      <c r="D73" s="314"/>
      <c r="E73" s="314"/>
      <c r="F73" s="314"/>
      <c r="G73" s="314">
        <v>109487</v>
      </c>
    </row>
    <row r="74" spans="1:7" x14ac:dyDescent="0.25">
      <c r="A74" s="313" t="s">
        <v>336</v>
      </c>
      <c r="B74" s="314"/>
      <c r="C74" s="314"/>
      <c r="D74" s="314"/>
      <c r="E74" s="314"/>
      <c r="F74" s="314" t="e">
        <v>#REF!</v>
      </c>
      <c r="G74" s="314" t="e">
        <v>#REF!</v>
      </c>
    </row>
    <row r="75" spans="1:7" x14ac:dyDescent="0.25">
      <c r="A75" s="315" t="s">
        <v>336</v>
      </c>
      <c r="B75" s="314"/>
      <c r="C75" s="314"/>
      <c r="D75" s="314"/>
      <c r="E75" s="314"/>
      <c r="F75" s="314" t="e">
        <v>#REF!</v>
      </c>
      <c r="G75" s="314" t="e">
        <v>#REF!</v>
      </c>
    </row>
    <row r="76" spans="1:7" x14ac:dyDescent="0.25">
      <c r="A76" s="316" t="s">
        <v>336</v>
      </c>
      <c r="B76" s="314"/>
      <c r="C76" s="314"/>
      <c r="D76" s="314"/>
      <c r="E76" s="314"/>
      <c r="F76" s="314" t="e">
        <v>#REF!</v>
      </c>
      <c r="G76" s="314" t="e">
        <v>#REF!</v>
      </c>
    </row>
    <row r="77" spans="1:7" x14ac:dyDescent="0.25">
      <c r="A77" s="313" t="s">
        <v>337</v>
      </c>
      <c r="B77" s="314">
        <v>28172118</v>
      </c>
      <c r="C77" s="314">
        <v>96978</v>
      </c>
      <c r="D77" s="314">
        <v>1773681</v>
      </c>
      <c r="E77" s="314">
        <v>133732</v>
      </c>
      <c r="F77" s="314" t="e">
        <v>#REF!</v>
      </c>
      <c r="G77" s="314" t="e">
        <v>#REF!</v>
      </c>
    </row>
  </sheetData>
  <pageMargins left="0.7" right="0.7" top="0.75" bottom="0.75" header="0.3" footer="0.3"/>
  <pageSetup orientation="portrait" horizontalDpi="300" verticalDpi="300"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
  <sheetViews>
    <sheetView workbookViewId="0">
      <selection activeCell="E2" sqref="E2"/>
    </sheetView>
  </sheetViews>
  <sheetFormatPr defaultRowHeight="15" x14ac:dyDescent="0.25"/>
  <cols>
    <col min="1" max="1" width="12.28515625" style="151" bestFit="1" customWidth="1"/>
    <col min="2" max="2" width="13.5703125" style="151" bestFit="1" customWidth="1"/>
    <col min="3" max="3" width="20.140625" style="151" bestFit="1" customWidth="1"/>
    <col min="4" max="4" width="13.85546875" style="151" bestFit="1" customWidth="1"/>
    <col min="5" max="5" width="13.85546875" style="151" customWidth="1"/>
    <col min="6" max="8" width="13.85546875" style="321" customWidth="1"/>
    <col min="9" max="9" width="18.85546875" style="151" bestFit="1" customWidth="1"/>
    <col min="10" max="10" width="32" style="151" bestFit="1" customWidth="1"/>
    <col min="11" max="11" width="9.140625" style="151"/>
    <col min="12" max="12" width="47.5703125" style="151" customWidth="1"/>
    <col min="13" max="16384" width="9.140625" style="151"/>
  </cols>
  <sheetData>
    <row r="1" spans="1:12" x14ac:dyDescent="0.25">
      <c r="A1" s="317" t="s">
        <v>384</v>
      </c>
      <c r="B1" s="317" t="s">
        <v>385</v>
      </c>
      <c r="C1" s="317" t="s">
        <v>386</v>
      </c>
      <c r="D1" s="317" t="s">
        <v>387</v>
      </c>
      <c r="E1" s="346" t="s">
        <v>444</v>
      </c>
      <c r="F1" s="318" t="s">
        <v>388</v>
      </c>
      <c r="G1" s="318" t="s">
        <v>389</v>
      </c>
      <c r="H1" s="318" t="s">
        <v>390</v>
      </c>
      <c r="I1" s="317" t="s">
        <v>391</v>
      </c>
      <c r="J1" s="317" t="s">
        <v>392</v>
      </c>
      <c r="K1" s="335" t="s">
        <v>432</v>
      </c>
      <c r="L1" s="335" t="s">
        <v>433</v>
      </c>
    </row>
    <row r="2" spans="1:12" ht="30" x14ac:dyDescent="0.25">
      <c r="A2" s="319" t="str">
        <f>+'Base Data'!A2</f>
        <v>2015</v>
      </c>
      <c r="B2" s="319" t="str">
        <f>+'Base Data'!B2</f>
        <v>252</v>
      </c>
      <c r="C2" s="319" t="str">
        <f>+'Base Data'!C2</f>
        <v xml:space="preserve">BUILT ENVIRONMENTS            </v>
      </c>
      <c r="D2" s="319">
        <f>+'Base Data'!H2</f>
        <v>5759134</v>
      </c>
      <c r="E2" s="320">
        <f>ROUND(LOOKUP($I$2:$I$104,'Category Groupings'!$B$2:$B$9,1+'Category Groupings'!$F$2:$F$9)*D2,0)</f>
        <v>7066457</v>
      </c>
      <c r="F2" s="320">
        <f>ROUND(LOOKUP($I$2:$I$104,'Category Groupings'!$B$2:$B$9,1+'Category Groupings'!$D$2:$D$9)*Calculations!D2,0)</f>
        <v>5989499</v>
      </c>
      <c r="G2" s="320">
        <f>ROUND(LOOKUP($I$2:$I$104,'Category Groupings'!$B$2:$B$9,1+'Category Groupings'!$F$2:$F$9)*F2,0)</f>
        <v>7349115</v>
      </c>
      <c r="H2" s="320">
        <f>+G2-E2</f>
        <v>282658</v>
      </c>
      <c r="I2" s="319" t="str">
        <f>+'Base Data'!D2</f>
        <v>0110</v>
      </c>
      <c r="J2" s="319" t="str">
        <f>+'Base Data'!E2</f>
        <v xml:space="preserve">INSTR/RES FACULTY SAL         </v>
      </c>
      <c r="K2" s="151" t="str">
        <f>+'Base Data'!F2</f>
        <v>1</v>
      </c>
      <c r="L2" s="151" t="str">
        <f>+'Base Data'!G2</f>
        <v>GOF &amp; DOF</v>
      </c>
    </row>
    <row r="3" spans="1:12" ht="30" x14ac:dyDescent="0.25">
      <c r="A3" s="319" t="str">
        <f>+'Base Data'!A3</f>
        <v>2015</v>
      </c>
      <c r="B3" s="319" t="str">
        <f>+'Base Data'!B3</f>
        <v>252</v>
      </c>
      <c r="C3" s="319" t="str">
        <f>+'Base Data'!C3</f>
        <v xml:space="preserve">BUILT ENVIRONMENTS            </v>
      </c>
      <c r="D3" s="319">
        <f>+'Base Data'!H3</f>
        <v>2238</v>
      </c>
      <c r="E3" s="320">
        <f>ROUND(LOOKUP($I$2:$I$104,'Category Groupings'!$B$2:$B$9,1+'Category Groupings'!$F$2:$F$9)*D3,0)</f>
        <v>2836</v>
      </c>
      <c r="F3" s="320">
        <f>ROUND(LOOKUP($I$2:$I$104,'Category Groupings'!$B$2:$B$9,1+'Category Groupings'!$D$2:$D$9)*Calculations!D3,0)</f>
        <v>2328</v>
      </c>
      <c r="G3" s="320">
        <f>ROUND(LOOKUP($I$2:$I$104,'Category Groupings'!$B$2:$B$9,1+'Category Groupings'!$F$2:$F$9)*F3,0)</f>
        <v>2950</v>
      </c>
      <c r="H3" s="320">
        <f t="shared" ref="H3:H66" si="0">+G3-E3</f>
        <v>114</v>
      </c>
      <c r="I3" s="319" t="str">
        <f>+'Base Data'!D3</f>
        <v>0120</v>
      </c>
      <c r="J3" s="319" t="str">
        <f>+'Base Data'!E3</f>
        <v xml:space="preserve">AUX TEACHING STAFF SAL        </v>
      </c>
      <c r="K3" s="151" t="str">
        <f>+'Base Data'!F3</f>
        <v>7</v>
      </c>
      <c r="L3" s="151" t="str">
        <f>+'Base Data'!G3</f>
        <v>Auxiliary Educational Activities</v>
      </c>
    </row>
    <row r="4" spans="1:12" ht="30" x14ac:dyDescent="0.25">
      <c r="A4" s="319" t="str">
        <f>+'Base Data'!A4</f>
        <v>2015</v>
      </c>
      <c r="B4" s="319" t="str">
        <f>+'Base Data'!B4</f>
        <v>252</v>
      </c>
      <c r="C4" s="319" t="str">
        <f>+'Base Data'!C4</f>
        <v xml:space="preserve">BUILT ENVIRONMENTS            </v>
      </c>
      <c r="D4" s="319">
        <f>+'Base Data'!H4</f>
        <v>93960</v>
      </c>
      <c r="E4" s="320">
        <f>ROUND(LOOKUP($I$2:$I$104,'Category Groupings'!$B$2:$B$9,1+'Category Groupings'!$F$2:$F$9)*D4,0)</f>
        <v>113316</v>
      </c>
      <c r="F4" s="320">
        <f>ROUND(LOOKUP($I$2:$I$104,'Category Groupings'!$B$2:$B$9,1+'Category Groupings'!$D$2:$D$9)*Calculations!D4,0)</f>
        <v>103356</v>
      </c>
      <c r="G4" s="320">
        <f>ROUND(LOOKUP($I$2:$I$104,'Category Groupings'!$B$2:$B$9,1+'Category Groupings'!$F$2:$F$9)*F4,0)</f>
        <v>124647</v>
      </c>
      <c r="H4" s="320">
        <f t="shared" si="0"/>
        <v>11331</v>
      </c>
      <c r="I4" s="319" t="str">
        <f>+'Base Data'!D4</f>
        <v>0130</v>
      </c>
      <c r="J4" s="319" t="str">
        <f>+'Base Data'!E4</f>
        <v xml:space="preserve">GRAD SCH STD TEACH SAL        </v>
      </c>
      <c r="K4" s="151" t="str">
        <f>+'Base Data'!F4</f>
        <v>1</v>
      </c>
      <c r="L4" s="151" t="str">
        <f>+'Base Data'!G4</f>
        <v>GOF &amp; DOF</v>
      </c>
    </row>
    <row r="5" spans="1:12" ht="30" x14ac:dyDescent="0.25">
      <c r="A5" s="319" t="str">
        <f>+'Base Data'!A5</f>
        <v>2015</v>
      </c>
      <c r="B5" s="319" t="str">
        <f>+'Base Data'!B5</f>
        <v>252</v>
      </c>
      <c r="C5" s="319" t="str">
        <f>+'Base Data'!C5</f>
        <v xml:space="preserve">BUILT ENVIRONMENTS            </v>
      </c>
      <c r="D5" s="319">
        <f>+'Base Data'!H5</f>
        <v>71160</v>
      </c>
      <c r="E5" s="320">
        <f>ROUND(LOOKUP($I$2:$I$104,'Category Groupings'!$B$2:$B$9,1+'Category Groupings'!$F$2:$F$9)*D5,0)</f>
        <v>95212</v>
      </c>
      <c r="F5" s="320">
        <f>ROUND(LOOKUP($I$2:$I$104,'Category Groupings'!$B$2:$B$9,1+'Category Groupings'!$D$2:$D$9)*Calculations!D5,0)</f>
        <v>73295</v>
      </c>
      <c r="G5" s="320">
        <f>ROUND(LOOKUP($I$2:$I$104,'Category Groupings'!$B$2:$B$9,1+'Category Groupings'!$F$2:$F$9)*F5,0)</f>
        <v>98069</v>
      </c>
      <c r="H5" s="320">
        <f t="shared" si="0"/>
        <v>2857</v>
      </c>
      <c r="I5" s="319" t="str">
        <f>+'Base Data'!D5</f>
        <v>0160</v>
      </c>
      <c r="J5" s="319" t="str">
        <f>+'Base Data'!E5</f>
        <v xml:space="preserve">CLASS (HEPB) STAFF SAL        </v>
      </c>
      <c r="K5" s="151" t="str">
        <f>+'Base Data'!F5</f>
        <v>1</v>
      </c>
      <c r="L5" s="151" t="str">
        <f>+'Base Data'!G5</f>
        <v>GOF &amp; DOF</v>
      </c>
    </row>
    <row r="6" spans="1:12" ht="30" x14ac:dyDescent="0.25">
      <c r="A6" s="319" t="str">
        <f>+'Base Data'!A6</f>
        <v>2015</v>
      </c>
      <c r="B6" s="319" t="str">
        <f>+'Base Data'!B6</f>
        <v>252</v>
      </c>
      <c r="C6" s="319" t="str">
        <f>+'Base Data'!C6</f>
        <v xml:space="preserve">BUILT ENVIRONMENTS            </v>
      </c>
      <c r="D6" s="319">
        <f>+'Base Data'!H6</f>
        <v>1363303</v>
      </c>
      <c r="E6" s="320">
        <f>ROUND(LOOKUP($I$2:$I$104,'Category Groupings'!$B$2:$B$9,1+'Category Groupings'!$F$2:$F$9)*D6,0)</f>
        <v>1740938</v>
      </c>
      <c r="F6" s="320">
        <f>ROUND(LOOKUP($I$2:$I$104,'Category Groupings'!$B$2:$B$9,1+'Category Groupings'!$D$2:$D$9)*Calculations!D6,0)</f>
        <v>1417835</v>
      </c>
      <c r="G6" s="320">
        <f>ROUND(LOOKUP($I$2:$I$104,'Category Groupings'!$B$2:$B$9,1+'Category Groupings'!$F$2:$F$9)*F6,0)</f>
        <v>1810575</v>
      </c>
      <c r="H6" s="320">
        <f t="shared" si="0"/>
        <v>69637</v>
      </c>
      <c r="I6" s="319" t="str">
        <f>+'Base Data'!D6</f>
        <v>0170</v>
      </c>
      <c r="J6" s="319" t="str">
        <f>+'Base Data'!E6</f>
        <v xml:space="preserve">PROFESSIONAL STAFF SAL        </v>
      </c>
      <c r="K6" s="151" t="str">
        <f>+'Base Data'!F6</f>
        <v>1</v>
      </c>
      <c r="L6" s="151" t="str">
        <f>+'Base Data'!G6</f>
        <v>GOF &amp; DOF</v>
      </c>
    </row>
    <row r="7" spans="1:12" ht="30" x14ac:dyDescent="0.25">
      <c r="A7" s="319" t="str">
        <f>+'Base Data'!A7</f>
        <v>2015</v>
      </c>
      <c r="B7" s="319" t="str">
        <f>+'Base Data'!B7</f>
        <v>254</v>
      </c>
      <c r="C7" s="319" t="str">
        <f>+'Base Data'!C7</f>
        <v xml:space="preserve">COLL ARTS &amp; SCIENCES          </v>
      </c>
      <c r="D7" s="319">
        <f>+'Base Data'!H7</f>
        <v>84609387</v>
      </c>
      <c r="E7" s="320">
        <f>ROUND(LOOKUP($I$2:$I$104,'Category Groupings'!$B$2:$B$9,1+'Category Groupings'!$F$2:$F$9)*D7,0)</f>
        <v>103815718</v>
      </c>
      <c r="F7" s="320">
        <f>ROUND(LOOKUP($I$2:$I$104,'Category Groupings'!$B$2:$B$9,1+'Category Groupings'!$D$2:$D$9)*Calculations!D7,0)</f>
        <v>87993762</v>
      </c>
      <c r="G7" s="320">
        <f>ROUND(LOOKUP($I$2:$I$104,'Category Groupings'!$B$2:$B$9,1+'Category Groupings'!$F$2:$F$9)*F7,0)</f>
        <v>107968346</v>
      </c>
      <c r="H7" s="320">
        <f t="shared" si="0"/>
        <v>4152628</v>
      </c>
      <c r="I7" s="319" t="str">
        <f>+'Base Data'!D7</f>
        <v>0110</v>
      </c>
      <c r="J7" s="319" t="str">
        <f>+'Base Data'!E7</f>
        <v xml:space="preserve">INSTR/RES FACULTY SAL         </v>
      </c>
      <c r="K7" s="151" t="str">
        <f>+'Base Data'!F7</f>
        <v>1</v>
      </c>
      <c r="L7" s="151" t="str">
        <f>+'Base Data'!G7</f>
        <v>GOF &amp; DOF</v>
      </c>
    </row>
    <row r="8" spans="1:12" ht="30" x14ac:dyDescent="0.25">
      <c r="A8" s="319" t="str">
        <f>+'Base Data'!A8</f>
        <v>2015</v>
      </c>
      <c r="B8" s="319" t="str">
        <f>+'Base Data'!B8</f>
        <v>254</v>
      </c>
      <c r="C8" s="319" t="str">
        <f>+'Base Data'!C8</f>
        <v xml:space="preserve">COLL ARTS &amp; SCIENCES          </v>
      </c>
      <c r="D8" s="319">
        <f>+'Base Data'!H8</f>
        <v>195102</v>
      </c>
      <c r="E8" s="320">
        <f>ROUND(LOOKUP($I$2:$I$104,'Category Groupings'!$B$2:$B$9,1+'Category Groupings'!$F$2:$F$9)*D8,0)</f>
        <v>247194</v>
      </c>
      <c r="F8" s="320">
        <f>ROUND(LOOKUP($I$2:$I$104,'Category Groupings'!$B$2:$B$9,1+'Category Groupings'!$D$2:$D$9)*Calculations!D8,0)</f>
        <v>202906</v>
      </c>
      <c r="G8" s="320">
        <f>ROUND(LOOKUP($I$2:$I$104,'Category Groupings'!$B$2:$B$9,1+'Category Groupings'!$F$2:$F$9)*F8,0)</f>
        <v>257082</v>
      </c>
      <c r="H8" s="320">
        <f t="shared" si="0"/>
        <v>9888</v>
      </c>
      <c r="I8" s="319" t="str">
        <f>+'Base Data'!D8</f>
        <v>0120</v>
      </c>
      <c r="J8" s="319" t="str">
        <f>+'Base Data'!E8</f>
        <v xml:space="preserve">AUX TEACHING STAFF SAL        </v>
      </c>
      <c r="K8" s="151" t="str">
        <f>+'Base Data'!F8</f>
        <v>1</v>
      </c>
      <c r="L8" s="151" t="str">
        <f>+'Base Data'!G8</f>
        <v>GOF &amp; DOF</v>
      </c>
    </row>
    <row r="9" spans="1:12" ht="30" x14ac:dyDescent="0.25">
      <c r="A9" s="319" t="str">
        <f>+'Base Data'!A9</f>
        <v>2015</v>
      </c>
      <c r="B9" s="319" t="str">
        <f>+'Base Data'!B9</f>
        <v>254</v>
      </c>
      <c r="C9" s="319" t="str">
        <f>+'Base Data'!C9</f>
        <v xml:space="preserve">COLL ARTS &amp; SCIENCES          </v>
      </c>
      <c r="D9" s="319">
        <f>+'Base Data'!H9</f>
        <v>13868029</v>
      </c>
      <c r="E9" s="320">
        <f>ROUND(LOOKUP($I$2:$I$104,'Category Groupings'!$B$2:$B$9,1+'Category Groupings'!$F$2:$F$9)*D9,0)</f>
        <v>16724843</v>
      </c>
      <c r="F9" s="320">
        <f>ROUND(LOOKUP($I$2:$I$104,'Category Groupings'!$B$2:$B$9,1+'Category Groupings'!$D$2:$D$9)*Calculations!D9,0)</f>
        <v>15254832</v>
      </c>
      <c r="G9" s="320">
        <f>ROUND(LOOKUP($I$2:$I$104,'Category Groupings'!$B$2:$B$9,1+'Category Groupings'!$F$2:$F$9)*F9,0)</f>
        <v>18397327</v>
      </c>
      <c r="H9" s="320">
        <f t="shared" si="0"/>
        <v>1672484</v>
      </c>
      <c r="I9" s="319" t="str">
        <f>+'Base Data'!D9</f>
        <v>0130</v>
      </c>
      <c r="J9" s="319" t="str">
        <f>+'Base Data'!E9</f>
        <v xml:space="preserve">GRAD SCH STD TEACH SAL        </v>
      </c>
      <c r="K9" s="151" t="str">
        <f>+'Base Data'!F9</f>
        <v>1</v>
      </c>
      <c r="L9" s="151" t="str">
        <f>+'Base Data'!G9</f>
        <v>GOF &amp; DOF</v>
      </c>
    </row>
    <row r="10" spans="1:12" ht="30" x14ac:dyDescent="0.25">
      <c r="A10" s="319" t="str">
        <f>+'Base Data'!A10</f>
        <v>2015</v>
      </c>
      <c r="B10" s="319" t="str">
        <f>+'Base Data'!B10</f>
        <v>254</v>
      </c>
      <c r="C10" s="319" t="str">
        <f>+'Base Data'!C10</f>
        <v xml:space="preserve">COLL ARTS &amp; SCIENCES          </v>
      </c>
      <c r="D10" s="319">
        <f>+'Base Data'!H10</f>
        <v>1122397</v>
      </c>
      <c r="E10" s="320">
        <f>ROUND(LOOKUP($I$2:$I$104,'Category Groupings'!$B$2:$B$9,1+'Category Groupings'!$F$2:$F$9)*D10,0)</f>
        <v>1353611</v>
      </c>
      <c r="F10" s="320">
        <f>ROUND(LOOKUP($I$2:$I$104,'Category Groupings'!$B$2:$B$9,1+'Category Groupings'!$D$2:$D$9)*Calculations!D10,0)</f>
        <v>1234637</v>
      </c>
      <c r="G10" s="320">
        <f>ROUND(LOOKUP($I$2:$I$104,'Category Groupings'!$B$2:$B$9,1+'Category Groupings'!$F$2:$F$9)*F10,0)</f>
        <v>1488972</v>
      </c>
      <c r="H10" s="320">
        <f t="shared" si="0"/>
        <v>135361</v>
      </c>
      <c r="I10" s="319" t="str">
        <f>+'Base Data'!D10</f>
        <v>0140</v>
      </c>
      <c r="J10" s="319" t="str">
        <f>+'Base Data'!E10</f>
        <v xml:space="preserve">GRAD STD NON-TEACH SAL        </v>
      </c>
      <c r="K10" s="151" t="str">
        <f>+'Base Data'!F10</f>
        <v>1</v>
      </c>
      <c r="L10" s="151" t="str">
        <f>+'Base Data'!G10</f>
        <v>GOF &amp; DOF</v>
      </c>
    </row>
    <row r="11" spans="1:12" ht="30" x14ac:dyDescent="0.25">
      <c r="A11" s="319" t="str">
        <f>+'Base Data'!A11</f>
        <v>2015</v>
      </c>
      <c r="B11" s="319" t="str">
        <f>+'Base Data'!B11</f>
        <v>254</v>
      </c>
      <c r="C11" s="319" t="str">
        <f>+'Base Data'!C11</f>
        <v xml:space="preserve">COLL ARTS &amp; SCIENCES          </v>
      </c>
      <c r="D11" s="319">
        <f>+'Base Data'!H11</f>
        <v>5860831</v>
      </c>
      <c r="E11" s="320">
        <f>ROUND(LOOKUP($I$2:$I$104,'Category Groupings'!$B$2:$B$9,1+'Category Groupings'!$F$2:$F$9)*D11,0)</f>
        <v>7841792</v>
      </c>
      <c r="F11" s="320">
        <f>ROUND(LOOKUP($I$2:$I$104,'Category Groupings'!$B$2:$B$9,1+'Category Groupings'!$D$2:$D$9)*Calculations!D11,0)</f>
        <v>6036656</v>
      </c>
      <c r="G11" s="320">
        <f>ROUND(LOOKUP($I$2:$I$104,'Category Groupings'!$B$2:$B$9,1+'Category Groupings'!$F$2:$F$9)*F11,0)</f>
        <v>8077046</v>
      </c>
      <c r="H11" s="320">
        <f t="shared" si="0"/>
        <v>235254</v>
      </c>
      <c r="I11" s="319" t="str">
        <f>+'Base Data'!D11</f>
        <v>0160</v>
      </c>
      <c r="J11" s="319" t="str">
        <f>+'Base Data'!E11</f>
        <v xml:space="preserve">CLASS (HEPB) STAFF SAL        </v>
      </c>
      <c r="K11" s="151" t="str">
        <f>+'Base Data'!F11</f>
        <v>1</v>
      </c>
      <c r="L11" s="151" t="str">
        <f>+'Base Data'!G11</f>
        <v>GOF &amp; DOF</v>
      </c>
    </row>
    <row r="12" spans="1:12" ht="30" x14ac:dyDescent="0.25">
      <c r="A12" s="319" t="str">
        <f>+'Base Data'!A12</f>
        <v>2015</v>
      </c>
      <c r="B12" s="319" t="str">
        <f>+'Base Data'!B12</f>
        <v>254</v>
      </c>
      <c r="C12" s="319" t="str">
        <f>+'Base Data'!C12</f>
        <v xml:space="preserve">COLL ARTS &amp; SCIENCES          </v>
      </c>
      <c r="D12" s="319">
        <f>+'Base Data'!H12</f>
        <v>16799877</v>
      </c>
      <c r="E12" s="320">
        <f>ROUND(LOOKUP($I$2:$I$104,'Category Groupings'!$B$2:$B$9,1+'Category Groupings'!$F$2:$F$9)*D12,0)</f>
        <v>21453443</v>
      </c>
      <c r="F12" s="320">
        <f>ROUND(LOOKUP($I$2:$I$104,'Category Groupings'!$B$2:$B$9,1+'Category Groupings'!$D$2:$D$9)*Calculations!D12,0)</f>
        <v>17471872</v>
      </c>
      <c r="G12" s="320">
        <f>ROUND(LOOKUP($I$2:$I$104,'Category Groupings'!$B$2:$B$9,1+'Category Groupings'!$F$2:$F$9)*F12,0)</f>
        <v>22311581</v>
      </c>
      <c r="H12" s="320">
        <f t="shared" si="0"/>
        <v>858138</v>
      </c>
      <c r="I12" s="319" t="str">
        <f>+'Base Data'!D12</f>
        <v>0170</v>
      </c>
      <c r="J12" s="319" t="str">
        <f>+'Base Data'!E12</f>
        <v xml:space="preserve">PROFESSIONAL STAFF SAL        </v>
      </c>
      <c r="K12" s="151" t="str">
        <f>+'Base Data'!F12</f>
        <v>1</v>
      </c>
      <c r="L12" s="151" t="str">
        <f>+'Base Data'!G12</f>
        <v>GOF &amp; DOF</v>
      </c>
    </row>
    <row r="13" spans="1:12" ht="30" x14ac:dyDescent="0.25">
      <c r="A13" s="319" t="str">
        <f>+'Base Data'!A13</f>
        <v>2015</v>
      </c>
      <c r="B13" s="319" t="str">
        <f>+'Base Data'!B13</f>
        <v>255</v>
      </c>
      <c r="C13" s="319" t="str">
        <f>+'Base Data'!C13</f>
        <v xml:space="preserve">EDUCATIONAL OUTREACH          </v>
      </c>
      <c r="D13" s="319">
        <f>+'Base Data'!H13</f>
        <v>77411</v>
      </c>
      <c r="E13" s="320">
        <f>ROUND(LOOKUP($I$2:$I$104,'Category Groupings'!$B$2:$B$9,1+'Category Groupings'!$F$2:$F$9)*D13,0)</f>
        <v>93358</v>
      </c>
      <c r="F13" s="320">
        <f>ROUND(LOOKUP($I$2:$I$104,'Category Groupings'!$B$2:$B$9,1+'Category Groupings'!$D$2:$D$9)*Calculations!D13,0)</f>
        <v>85152</v>
      </c>
      <c r="G13" s="320">
        <f>ROUND(LOOKUP($I$2:$I$104,'Category Groupings'!$B$2:$B$9,1+'Category Groupings'!$F$2:$F$9)*F13,0)</f>
        <v>102693</v>
      </c>
      <c r="H13" s="320">
        <f t="shared" si="0"/>
        <v>9335</v>
      </c>
      <c r="I13" s="319" t="str">
        <f>+'Base Data'!D13</f>
        <v>0130</v>
      </c>
      <c r="J13" s="319" t="str">
        <f>+'Base Data'!E13</f>
        <v xml:space="preserve">GRAD SCH STD TEACH SAL        </v>
      </c>
      <c r="K13" s="151" t="str">
        <f>+'Base Data'!F13</f>
        <v>1</v>
      </c>
      <c r="L13" s="151" t="str">
        <f>+'Base Data'!G13</f>
        <v>GOF &amp; DOF</v>
      </c>
    </row>
    <row r="14" spans="1:12" ht="30" x14ac:dyDescent="0.25">
      <c r="A14" s="319" t="str">
        <f>+'Base Data'!A14</f>
        <v>2015</v>
      </c>
      <c r="B14" s="319" t="str">
        <f>+'Base Data'!B14</f>
        <v>255</v>
      </c>
      <c r="C14" s="319" t="str">
        <f>+'Base Data'!C14</f>
        <v xml:space="preserve">EDUCATIONAL OUTREACH          </v>
      </c>
      <c r="D14" s="319">
        <f>+'Base Data'!H14</f>
        <v>1529352</v>
      </c>
      <c r="E14" s="320">
        <f>ROUND(LOOKUP($I$2:$I$104,'Category Groupings'!$B$2:$B$9,1+'Category Groupings'!$F$2:$F$9)*D14,0)</f>
        <v>2046273</v>
      </c>
      <c r="F14" s="320">
        <f>ROUND(LOOKUP($I$2:$I$104,'Category Groupings'!$B$2:$B$9,1+'Category Groupings'!$D$2:$D$9)*Calculations!D14,0)</f>
        <v>1575233</v>
      </c>
      <c r="G14" s="320">
        <f>ROUND(LOOKUP($I$2:$I$104,'Category Groupings'!$B$2:$B$9,1+'Category Groupings'!$F$2:$F$9)*F14,0)</f>
        <v>2107662</v>
      </c>
      <c r="H14" s="320">
        <f t="shared" si="0"/>
        <v>61389</v>
      </c>
      <c r="I14" s="319" t="str">
        <f>+'Base Data'!D14</f>
        <v>0160</v>
      </c>
      <c r="J14" s="319" t="str">
        <f>+'Base Data'!E14</f>
        <v xml:space="preserve">CLASS (HEPB) STAFF SAL        </v>
      </c>
      <c r="K14" s="151" t="str">
        <f>+'Base Data'!F14</f>
        <v>1</v>
      </c>
      <c r="L14" s="151" t="str">
        <f>+'Base Data'!G14</f>
        <v>GOF &amp; DOF</v>
      </c>
    </row>
    <row r="15" spans="1:12" ht="30" x14ac:dyDescent="0.25">
      <c r="A15" s="319" t="str">
        <f>+'Base Data'!A15</f>
        <v>2015</v>
      </c>
      <c r="B15" s="319" t="str">
        <f>+'Base Data'!B15</f>
        <v>255</v>
      </c>
      <c r="C15" s="319" t="str">
        <f>+'Base Data'!C15</f>
        <v xml:space="preserve">EDUCATIONAL OUTREACH          </v>
      </c>
      <c r="D15" s="319">
        <f>+'Base Data'!H15</f>
        <v>59454</v>
      </c>
      <c r="E15" s="320">
        <f>ROUND(LOOKUP($I$2:$I$104,'Category Groupings'!$B$2:$B$9,1+'Category Groupings'!$F$2:$F$9)*D15,0)</f>
        <v>75923</v>
      </c>
      <c r="F15" s="320">
        <f>ROUND(LOOKUP($I$2:$I$104,'Category Groupings'!$B$2:$B$9,1+'Category Groupings'!$D$2:$D$9)*Calculations!D15,0)</f>
        <v>61832</v>
      </c>
      <c r="G15" s="320">
        <f>ROUND(LOOKUP($I$2:$I$104,'Category Groupings'!$B$2:$B$9,1+'Category Groupings'!$F$2:$F$9)*F15,0)</f>
        <v>78959</v>
      </c>
      <c r="H15" s="320">
        <f t="shared" si="0"/>
        <v>3036</v>
      </c>
      <c r="I15" s="319" t="str">
        <f>+'Base Data'!D15</f>
        <v>0170</v>
      </c>
      <c r="J15" s="319" t="str">
        <f>+'Base Data'!E15</f>
        <v xml:space="preserve">PROFESSIONAL STAFF SAL        </v>
      </c>
      <c r="K15" s="151" t="str">
        <f>+'Base Data'!F15</f>
        <v>1</v>
      </c>
      <c r="L15" s="151" t="str">
        <f>+'Base Data'!G15</f>
        <v>GOF &amp; DOF</v>
      </c>
    </row>
    <row r="16" spans="1:12" ht="30" x14ac:dyDescent="0.25">
      <c r="A16" s="319" t="str">
        <f>+'Base Data'!A16</f>
        <v>2015</v>
      </c>
      <c r="B16" s="319" t="str">
        <f>+'Base Data'!B16</f>
        <v>256</v>
      </c>
      <c r="C16" s="319" t="str">
        <f>+'Base Data'!C16</f>
        <v xml:space="preserve">FOSTER BUSINESS SCHOOL        </v>
      </c>
      <c r="D16" s="319">
        <f>+'Base Data'!H16</f>
        <v>17620347</v>
      </c>
      <c r="E16" s="320">
        <f>ROUND(LOOKUP($I$2:$I$104,'Category Groupings'!$B$2:$B$9,1+'Category Groupings'!$F$2:$F$9)*D16,0)</f>
        <v>21620166</v>
      </c>
      <c r="F16" s="320">
        <f>ROUND(LOOKUP($I$2:$I$104,'Category Groupings'!$B$2:$B$9,1+'Category Groupings'!$D$2:$D$9)*Calculations!D16,0)</f>
        <v>18325161</v>
      </c>
      <c r="G16" s="320">
        <f>ROUND(LOOKUP($I$2:$I$104,'Category Groupings'!$B$2:$B$9,1+'Category Groupings'!$F$2:$F$9)*F16,0)</f>
        <v>22484973</v>
      </c>
      <c r="H16" s="320">
        <f t="shared" si="0"/>
        <v>864807</v>
      </c>
      <c r="I16" s="319" t="str">
        <f>+'Base Data'!D16</f>
        <v>0110</v>
      </c>
      <c r="J16" s="319" t="str">
        <f>+'Base Data'!E16</f>
        <v xml:space="preserve">INSTR/RES FACULTY SAL         </v>
      </c>
      <c r="K16" s="151" t="str">
        <f>+'Base Data'!F16</f>
        <v>1</v>
      </c>
      <c r="L16" s="151" t="str">
        <f>+'Base Data'!G16</f>
        <v>GOF &amp; DOF</v>
      </c>
    </row>
    <row r="17" spans="1:12" ht="30" x14ac:dyDescent="0.25">
      <c r="A17" s="319" t="str">
        <f>+'Base Data'!A17</f>
        <v>2015</v>
      </c>
      <c r="B17" s="319" t="str">
        <f>+'Base Data'!B17</f>
        <v>256</v>
      </c>
      <c r="C17" s="319" t="str">
        <f>+'Base Data'!C17</f>
        <v xml:space="preserve">FOSTER BUSINESS SCHOOL        </v>
      </c>
      <c r="D17" s="319">
        <f>+'Base Data'!H17</f>
        <v>588897</v>
      </c>
      <c r="E17" s="320">
        <f>ROUND(LOOKUP($I$2:$I$104,'Category Groupings'!$B$2:$B$9,1+'Category Groupings'!$F$2:$F$9)*D17,0)</f>
        <v>710210</v>
      </c>
      <c r="F17" s="320">
        <f>ROUND(LOOKUP($I$2:$I$104,'Category Groupings'!$B$2:$B$9,1+'Category Groupings'!$D$2:$D$9)*Calculations!D17,0)</f>
        <v>647787</v>
      </c>
      <c r="G17" s="320">
        <f>ROUND(LOOKUP($I$2:$I$104,'Category Groupings'!$B$2:$B$9,1+'Category Groupings'!$F$2:$F$9)*F17,0)</f>
        <v>781231</v>
      </c>
      <c r="H17" s="320">
        <f t="shared" si="0"/>
        <v>71021</v>
      </c>
      <c r="I17" s="319" t="str">
        <f>+'Base Data'!D17</f>
        <v>0130</v>
      </c>
      <c r="J17" s="319" t="str">
        <f>+'Base Data'!E17</f>
        <v xml:space="preserve">GRAD SCH STD TEACH SAL        </v>
      </c>
      <c r="K17" s="151" t="str">
        <f>+'Base Data'!F17</f>
        <v>1</v>
      </c>
      <c r="L17" s="151" t="str">
        <f>+'Base Data'!G17</f>
        <v>GOF &amp; DOF</v>
      </c>
    </row>
    <row r="18" spans="1:12" ht="30" x14ac:dyDescent="0.25">
      <c r="A18" s="319" t="str">
        <f>+'Base Data'!A18</f>
        <v>2015</v>
      </c>
      <c r="B18" s="319" t="str">
        <f>+'Base Data'!B18</f>
        <v>256</v>
      </c>
      <c r="C18" s="319" t="str">
        <f>+'Base Data'!C18</f>
        <v xml:space="preserve">FOSTER BUSINESS SCHOOL        </v>
      </c>
      <c r="D18" s="319">
        <f>+'Base Data'!H18</f>
        <v>724632</v>
      </c>
      <c r="E18" s="320">
        <f>ROUND(LOOKUP($I$2:$I$104,'Category Groupings'!$B$2:$B$9,1+'Category Groupings'!$F$2:$F$9)*D18,0)</f>
        <v>969558</v>
      </c>
      <c r="F18" s="320">
        <f>ROUND(LOOKUP($I$2:$I$104,'Category Groupings'!$B$2:$B$9,1+'Category Groupings'!$D$2:$D$9)*Calculations!D18,0)</f>
        <v>746371</v>
      </c>
      <c r="G18" s="320">
        <f>ROUND(LOOKUP($I$2:$I$104,'Category Groupings'!$B$2:$B$9,1+'Category Groupings'!$F$2:$F$9)*F18,0)</f>
        <v>998644</v>
      </c>
      <c r="H18" s="320">
        <f t="shared" si="0"/>
        <v>29086</v>
      </c>
      <c r="I18" s="319" t="str">
        <f>+'Base Data'!D18</f>
        <v>0160</v>
      </c>
      <c r="J18" s="319" t="str">
        <f>+'Base Data'!E18</f>
        <v xml:space="preserve">CLASS (HEPB) STAFF SAL        </v>
      </c>
      <c r="K18" s="151" t="str">
        <f>+'Base Data'!F18</f>
        <v>1</v>
      </c>
      <c r="L18" s="151" t="str">
        <f>+'Base Data'!G18</f>
        <v>GOF &amp; DOF</v>
      </c>
    </row>
    <row r="19" spans="1:12" ht="30" x14ac:dyDescent="0.25">
      <c r="A19" s="319" t="str">
        <f>+'Base Data'!A19</f>
        <v>2015</v>
      </c>
      <c r="B19" s="319" t="str">
        <f>+'Base Data'!B19</f>
        <v>256</v>
      </c>
      <c r="C19" s="319" t="str">
        <f>+'Base Data'!C19</f>
        <v xml:space="preserve">FOSTER BUSINESS SCHOOL        </v>
      </c>
      <c r="D19" s="319">
        <f>+'Base Data'!H19</f>
        <v>2778795</v>
      </c>
      <c r="E19" s="320">
        <f>ROUND(LOOKUP($I$2:$I$104,'Category Groupings'!$B$2:$B$9,1+'Category Groupings'!$F$2:$F$9)*D19,0)</f>
        <v>3548521</v>
      </c>
      <c r="F19" s="320">
        <f>ROUND(LOOKUP($I$2:$I$104,'Category Groupings'!$B$2:$B$9,1+'Category Groupings'!$D$2:$D$9)*Calculations!D19,0)</f>
        <v>2889947</v>
      </c>
      <c r="G19" s="320">
        <f>ROUND(LOOKUP($I$2:$I$104,'Category Groupings'!$B$2:$B$9,1+'Category Groupings'!$F$2:$F$9)*F19,0)</f>
        <v>3690462</v>
      </c>
      <c r="H19" s="320">
        <f t="shared" si="0"/>
        <v>141941</v>
      </c>
      <c r="I19" s="319" t="str">
        <f>+'Base Data'!D19</f>
        <v>0170</v>
      </c>
      <c r="J19" s="319" t="str">
        <f>+'Base Data'!E19</f>
        <v xml:space="preserve">PROFESSIONAL STAFF SAL        </v>
      </c>
      <c r="K19" s="151" t="str">
        <f>+'Base Data'!F19</f>
        <v>1</v>
      </c>
      <c r="L19" s="151" t="str">
        <f>+'Base Data'!G19</f>
        <v>GOF &amp; DOF</v>
      </c>
    </row>
    <row r="20" spans="1:12" ht="30" x14ac:dyDescent="0.25">
      <c r="A20" s="319" t="str">
        <f>+'Base Data'!A20</f>
        <v>2015</v>
      </c>
      <c r="B20" s="319" t="str">
        <f>+'Base Data'!B20</f>
        <v>258</v>
      </c>
      <c r="C20" s="319" t="str">
        <f>+'Base Data'!C20</f>
        <v xml:space="preserve">COLLEGE OF EDUCATION          </v>
      </c>
      <c r="D20" s="319">
        <f>+'Base Data'!H20</f>
        <v>7336983</v>
      </c>
      <c r="E20" s="320">
        <f>ROUND(LOOKUP($I$2:$I$104,'Category Groupings'!$B$2:$B$9,1+'Category Groupings'!$F$2:$F$9)*D20,0)</f>
        <v>9002478</v>
      </c>
      <c r="F20" s="320">
        <f>ROUND(LOOKUP($I$2:$I$104,'Category Groupings'!$B$2:$B$9,1+'Category Groupings'!$D$2:$D$9)*Calculations!D20,0)</f>
        <v>7630462</v>
      </c>
      <c r="G20" s="320">
        <f>ROUND(LOOKUP($I$2:$I$104,'Category Groupings'!$B$2:$B$9,1+'Category Groupings'!$F$2:$F$9)*F20,0)</f>
        <v>9362577</v>
      </c>
      <c r="H20" s="320">
        <f t="shared" si="0"/>
        <v>360099</v>
      </c>
      <c r="I20" s="319" t="str">
        <f>+'Base Data'!D20</f>
        <v>0110</v>
      </c>
      <c r="J20" s="319" t="str">
        <f>+'Base Data'!E20</f>
        <v xml:space="preserve">INSTR/RES FACULTY SAL         </v>
      </c>
      <c r="K20" s="151" t="str">
        <f>+'Base Data'!F20</f>
        <v>1</v>
      </c>
      <c r="L20" s="151" t="str">
        <f>+'Base Data'!G20</f>
        <v>GOF &amp; DOF</v>
      </c>
    </row>
    <row r="21" spans="1:12" ht="30" x14ac:dyDescent="0.25">
      <c r="A21" s="319" t="str">
        <f>+'Base Data'!A21</f>
        <v>2015</v>
      </c>
      <c r="B21" s="319" t="str">
        <f>+'Base Data'!B21</f>
        <v>258</v>
      </c>
      <c r="C21" s="319" t="str">
        <f>+'Base Data'!C21</f>
        <v xml:space="preserve">COLLEGE OF EDUCATION          </v>
      </c>
      <c r="D21" s="319">
        <f>+'Base Data'!H21</f>
        <v>187999</v>
      </c>
      <c r="E21" s="320">
        <f>ROUND(LOOKUP($I$2:$I$104,'Category Groupings'!$B$2:$B$9,1+'Category Groupings'!$F$2:$F$9)*D21,0)</f>
        <v>238195</v>
      </c>
      <c r="F21" s="320">
        <f>ROUND(LOOKUP($I$2:$I$104,'Category Groupings'!$B$2:$B$9,1+'Category Groupings'!$D$2:$D$9)*Calculations!D21,0)</f>
        <v>195519</v>
      </c>
      <c r="G21" s="320">
        <f>ROUND(LOOKUP($I$2:$I$104,'Category Groupings'!$B$2:$B$9,1+'Category Groupings'!$F$2:$F$9)*F21,0)</f>
        <v>247723</v>
      </c>
      <c r="H21" s="320">
        <f t="shared" si="0"/>
        <v>9528</v>
      </c>
      <c r="I21" s="319" t="str">
        <f>+'Base Data'!D21</f>
        <v>0120</v>
      </c>
      <c r="J21" s="319" t="str">
        <f>+'Base Data'!E21</f>
        <v xml:space="preserve">AUX TEACHING STAFF SAL        </v>
      </c>
      <c r="K21" s="151" t="str">
        <f>+'Base Data'!F21</f>
        <v>1</v>
      </c>
      <c r="L21" s="151" t="str">
        <f>+'Base Data'!G21</f>
        <v>GOF &amp; DOF</v>
      </c>
    </row>
    <row r="22" spans="1:12" ht="30" x14ac:dyDescent="0.25">
      <c r="A22" s="319" t="str">
        <f>+'Base Data'!A22</f>
        <v>2015</v>
      </c>
      <c r="B22" s="319" t="str">
        <f>+'Base Data'!B22</f>
        <v>258</v>
      </c>
      <c r="C22" s="319" t="str">
        <f>+'Base Data'!C22</f>
        <v xml:space="preserve">COLLEGE OF EDUCATION          </v>
      </c>
      <c r="D22" s="319">
        <f>+'Base Data'!H22</f>
        <v>452788</v>
      </c>
      <c r="E22" s="320">
        <f>ROUND(LOOKUP($I$2:$I$104,'Category Groupings'!$B$2:$B$9,1+'Category Groupings'!$F$2:$F$9)*D22,0)</f>
        <v>546062</v>
      </c>
      <c r="F22" s="320">
        <f>ROUND(LOOKUP($I$2:$I$104,'Category Groupings'!$B$2:$B$9,1+'Category Groupings'!$D$2:$D$9)*Calculations!D22,0)</f>
        <v>498067</v>
      </c>
      <c r="G22" s="320">
        <f>ROUND(LOOKUP($I$2:$I$104,'Category Groupings'!$B$2:$B$9,1+'Category Groupings'!$F$2:$F$9)*F22,0)</f>
        <v>600669</v>
      </c>
      <c r="H22" s="320">
        <f t="shared" si="0"/>
        <v>54607</v>
      </c>
      <c r="I22" s="319" t="str">
        <f>+'Base Data'!D22</f>
        <v>0130</v>
      </c>
      <c r="J22" s="319" t="str">
        <f>+'Base Data'!E22</f>
        <v xml:space="preserve">GRAD SCH STD TEACH SAL        </v>
      </c>
      <c r="K22" s="151" t="str">
        <f>+'Base Data'!F22</f>
        <v>1</v>
      </c>
      <c r="L22" s="151" t="str">
        <f>+'Base Data'!G22</f>
        <v>GOF &amp; DOF</v>
      </c>
    </row>
    <row r="23" spans="1:12" ht="30" x14ac:dyDescent="0.25">
      <c r="A23" s="319" t="str">
        <f>+'Base Data'!A23</f>
        <v>2015</v>
      </c>
      <c r="B23" s="319" t="str">
        <f>+'Base Data'!B23</f>
        <v>258</v>
      </c>
      <c r="C23" s="319" t="str">
        <f>+'Base Data'!C23</f>
        <v xml:space="preserve">COLLEGE OF EDUCATION          </v>
      </c>
      <c r="D23" s="319">
        <f>+'Base Data'!H23</f>
        <v>799980</v>
      </c>
      <c r="E23" s="320">
        <f>ROUND(LOOKUP($I$2:$I$104,'Category Groupings'!$B$2:$B$9,1+'Category Groupings'!$F$2:$F$9)*D23,0)</f>
        <v>1070373</v>
      </c>
      <c r="F23" s="320">
        <f>ROUND(LOOKUP($I$2:$I$104,'Category Groupings'!$B$2:$B$9,1+'Category Groupings'!$D$2:$D$9)*Calculations!D23,0)</f>
        <v>823979</v>
      </c>
      <c r="G23" s="320">
        <f>ROUND(LOOKUP($I$2:$I$104,'Category Groupings'!$B$2:$B$9,1+'Category Groupings'!$F$2:$F$9)*F23,0)</f>
        <v>1102484</v>
      </c>
      <c r="H23" s="320">
        <f t="shared" si="0"/>
        <v>32111</v>
      </c>
      <c r="I23" s="319" t="str">
        <f>+'Base Data'!D23</f>
        <v>0160</v>
      </c>
      <c r="J23" s="319" t="str">
        <f>+'Base Data'!E23</f>
        <v xml:space="preserve">CLASS (HEPB) STAFF SAL        </v>
      </c>
      <c r="K23" s="151" t="str">
        <f>+'Base Data'!F23</f>
        <v>1</v>
      </c>
      <c r="L23" s="151" t="str">
        <f>+'Base Data'!G23</f>
        <v>GOF &amp; DOF</v>
      </c>
    </row>
    <row r="24" spans="1:12" ht="30" x14ac:dyDescent="0.25">
      <c r="A24" s="319" t="str">
        <f>+'Base Data'!A24</f>
        <v>2015</v>
      </c>
      <c r="B24" s="319" t="str">
        <f>+'Base Data'!B24</f>
        <v>258</v>
      </c>
      <c r="C24" s="319" t="str">
        <f>+'Base Data'!C24</f>
        <v xml:space="preserve">COLLEGE OF EDUCATION          </v>
      </c>
      <c r="D24" s="319">
        <f>+'Base Data'!H24</f>
        <v>1460628</v>
      </c>
      <c r="E24" s="320">
        <f>ROUND(LOOKUP($I$2:$I$104,'Category Groupings'!$B$2:$B$9,1+'Category Groupings'!$F$2:$F$9)*D24,0)</f>
        <v>1865222</v>
      </c>
      <c r="F24" s="320">
        <f>ROUND(LOOKUP($I$2:$I$104,'Category Groupings'!$B$2:$B$9,1+'Category Groupings'!$D$2:$D$9)*Calculations!D24,0)</f>
        <v>1519053</v>
      </c>
      <c r="G24" s="320">
        <f>ROUND(LOOKUP($I$2:$I$104,'Category Groupings'!$B$2:$B$9,1+'Category Groupings'!$F$2:$F$9)*F24,0)</f>
        <v>1939831</v>
      </c>
      <c r="H24" s="320">
        <f t="shared" si="0"/>
        <v>74609</v>
      </c>
      <c r="I24" s="319" t="str">
        <f>+'Base Data'!D24</f>
        <v>0170</v>
      </c>
      <c r="J24" s="319" t="str">
        <f>+'Base Data'!E24</f>
        <v xml:space="preserve">PROFESSIONAL STAFF SAL        </v>
      </c>
      <c r="K24" s="151" t="str">
        <f>+'Base Data'!F24</f>
        <v>1</v>
      </c>
      <c r="L24" s="151" t="str">
        <f>+'Base Data'!G24</f>
        <v>GOF &amp; DOF</v>
      </c>
    </row>
    <row r="25" spans="1:12" ht="30" x14ac:dyDescent="0.25">
      <c r="A25" s="319" t="str">
        <f>+'Base Data'!A25</f>
        <v>2015</v>
      </c>
      <c r="B25" s="319" t="str">
        <f>+'Base Data'!B25</f>
        <v>260</v>
      </c>
      <c r="C25" s="319" t="str">
        <f>+'Base Data'!C25</f>
        <v xml:space="preserve">COLLEGE OF ENGINEERING        </v>
      </c>
      <c r="D25" s="319">
        <f>+'Base Data'!H25</f>
        <v>30870393</v>
      </c>
      <c r="E25" s="320">
        <f>ROUND(LOOKUP($I$2:$I$104,'Category Groupings'!$B$2:$B$9,1+'Category Groupings'!$F$2:$F$9)*D25,0)</f>
        <v>37877972</v>
      </c>
      <c r="F25" s="320">
        <f>ROUND(LOOKUP($I$2:$I$104,'Category Groupings'!$B$2:$B$9,1+'Category Groupings'!$D$2:$D$9)*Calculations!D25,0)</f>
        <v>32105209</v>
      </c>
      <c r="G25" s="320">
        <f>ROUND(LOOKUP($I$2:$I$104,'Category Groupings'!$B$2:$B$9,1+'Category Groupings'!$F$2:$F$9)*F25,0)</f>
        <v>39393091</v>
      </c>
      <c r="H25" s="320">
        <f t="shared" si="0"/>
        <v>1515119</v>
      </c>
      <c r="I25" s="319" t="str">
        <f>+'Base Data'!D25</f>
        <v>0110</v>
      </c>
      <c r="J25" s="319" t="str">
        <f>+'Base Data'!E25</f>
        <v xml:space="preserve">INSTR/RES FACULTY SAL         </v>
      </c>
      <c r="K25" s="151" t="str">
        <f>+'Base Data'!F25</f>
        <v>1</v>
      </c>
      <c r="L25" s="151" t="str">
        <f>+'Base Data'!G25</f>
        <v>GOF &amp; DOF</v>
      </c>
    </row>
    <row r="26" spans="1:12" ht="30" x14ac:dyDescent="0.25">
      <c r="A26" s="319" t="str">
        <f>+'Base Data'!A26</f>
        <v>2015</v>
      </c>
      <c r="B26" s="319" t="str">
        <f>+'Base Data'!B26</f>
        <v>260</v>
      </c>
      <c r="C26" s="319" t="str">
        <f>+'Base Data'!C26</f>
        <v xml:space="preserve">COLLEGE OF ENGINEERING        </v>
      </c>
      <c r="D26" s="319">
        <f>+'Base Data'!H26</f>
        <v>1731283</v>
      </c>
      <c r="E26" s="320">
        <f>ROUND(LOOKUP($I$2:$I$104,'Category Groupings'!$B$2:$B$9,1+'Category Groupings'!$F$2:$F$9)*D26,0)</f>
        <v>2087927</v>
      </c>
      <c r="F26" s="320">
        <f>ROUND(LOOKUP($I$2:$I$104,'Category Groupings'!$B$2:$B$9,1+'Category Groupings'!$D$2:$D$9)*Calculations!D26,0)</f>
        <v>1904411</v>
      </c>
      <c r="G26" s="320">
        <f>ROUND(LOOKUP($I$2:$I$104,'Category Groupings'!$B$2:$B$9,1+'Category Groupings'!$F$2:$F$9)*F26,0)</f>
        <v>2296720</v>
      </c>
      <c r="H26" s="320">
        <f t="shared" si="0"/>
        <v>208793</v>
      </c>
      <c r="I26" s="319" t="str">
        <f>+'Base Data'!D26</f>
        <v>0130</v>
      </c>
      <c r="J26" s="319" t="str">
        <f>+'Base Data'!E26</f>
        <v xml:space="preserve">GRAD SCH STD TEACH SAL        </v>
      </c>
      <c r="K26" s="151" t="str">
        <f>+'Base Data'!F26</f>
        <v>1</v>
      </c>
      <c r="L26" s="151" t="str">
        <f>+'Base Data'!G26</f>
        <v>GOF &amp; DOF</v>
      </c>
    </row>
    <row r="27" spans="1:12" ht="30" x14ac:dyDescent="0.25">
      <c r="A27" s="319" t="str">
        <f>+'Base Data'!A27</f>
        <v>2015</v>
      </c>
      <c r="B27" s="319" t="str">
        <f>+'Base Data'!B27</f>
        <v>260</v>
      </c>
      <c r="C27" s="319" t="str">
        <f>+'Base Data'!C27</f>
        <v xml:space="preserve">COLLEGE OF ENGINEERING        </v>
      </c>
      <c r="D27" s="319">
        <f>+'Base Data'!H27</f>
        <v>70389</v>
      </c>
      <c r="E27" s="320">
        <f>ROUND(LOOKUP($I$2:$I$104,'Category Groupings'!$B$2:$B$9,1+'Category Groupings'!$F$2:$F$9)*D27,0)</f>
        <v>84889</v>
      </c>
      <c r="F27" s="320">
        <f>ROUND(LOOKUP($I$2:$I$104,'Category Groupings'!$B$2:$B$9,1+'Category Groupings'!$D$2:$D$9)*Calculations!D27,0)</f>
        <v>77428</v>
      </c>
      <c r="G27" s="320">
        <f>ROUND(LOOKUP($I$2:$I$104,'Category Groupings'!$B$2:$B$9,1+'Category Groupings'!$F$2:$F$9)*F27,0)</f>
        <v>93378</v>
      </c>
      <c r="H27" s="320">
        <f t="shared" si="0"/>
        <v>8489</v>
      </c>
      <c r="I27" s="319" t="str">
        <f>+'Base Data'!D27</f>
        <v>0140</v>
      </c>
      <c r="J27" s="319" t="str">
        <f>+'Base Data'!E27</f>
        <v xml:space="preserve">GRAD STD NON-TEACH SAL        </v>
      </c>
      <c r="K27" s="151" t="str">
        <f>+'Base Data'!F27</f>
        <v>1</v>
      </c>
      <c r="L27" s="151" t="str">
        <f>+'Base Data'!G27</f>
        <v>GOF &amp; DOF</v>
      </c>
    </row>
    <row r="28" spans="1:12" ht="30" x14ac:dyDescent="0.25">
      <c r="A28" s="319" t="str">
        <f>+'Base Data'!A28</f>
        <v>2015</v>
      </c>
      <c r="B28" s="319" t="str">
        <f>+'Base Data'!B28</f>
        <v>260</v>
      </c>
      <c r="C28" s="319" t="str">
        <f>+'Base Data'!C28</f>
        <v xml:space="preserve">COLLEGE OF ENGINEERING        </v>
      </c>
      <c r="D28" s="319">
        <f>+'Base Data'!H28</f>
        <v>496128</v>
      </c>
      <c r="E28" s="320">
        <f>ROUND(LOOKUP($I$2:$I$104,'Category Groupings'!$B$2:$B$9,1+'Category Groupings'!$F$2:$F$9)*D28,0)</f>
        <v>663819</v>
      </c>
      <c r="F28" s="320">
        <f>ROUND(LOOKUP($I$2:$I$104,'Category Groupings'!$B$2:$B$9,1+'Category Groupings'!$D$2:$D$9)*Calculations!D28,0)</f>
        <v>511012</v>
      </c>
      <c r="G28" s="320">
        <f>ROUND(LOOKUP($I$2:$I$104,'Category Groupings'!$B$2:$B$9,1+'Category Groupings'!$F$2:$F$9)*F28,0)</f>
        <v>683734</v>
      </c>
      <c r="H28" s="320">
        <f t="shared" si="0"/>
        <v>19915</v>
      </c>
      <c r="I28" s="319" t="str">
        <f>+'Base Data'!D28</f>
        <v>0160</v>
      </c>
      <c r="J28" s="319" t="str">
        <f>+'Base Data'!E28</f>
        <v xml:space="preserve">CLASS (HEPB) STAFF SAL        </v>
      </c>
      <c r="K28" s="151" t="str">
        <f>+'Base Data'!F28</f>
        <v>1</v>
      </c>
      <c r="L28" s="151" t="str">
        <f>+'Base Data'!G28</f>
        <v>GOF &amp; DOF</v>
      </c>
    </row>
    <row r="29" spans="1:12" ht="30" x14ac:dyDescent="0.25">
      <c r="A29" s="319" t="str">
        <f>+'Base Data'!A29</f>
        <v>2015</v>
      </c>
      <c r="B29" s="319" t="str">
        <f>+'Base Data'!B29</f>
        <v>260</v>
      </c>
      <c r="C29" s="319" t="str">
        <f>+'Base Data'!C29</f>
        <v xml:space="preserve">COLLEGE OF ENGINEERING        </v>
      </c>
      <c r="D29" s="319">
        <f>+'Base Data'!H29</f>
        <v>7696117</v>
      </c>
      <c r="E29" s="320">
        <f>ROUND(LOOKUP($I$2:$I$104,'Category Groupings'!$B$2:$B$9,1+'Category Groupings'!$F$2:$F$9)*D29,0)</f>
        <v>9827941</v>
      </c>
      <c r="F29" s="320">
        <f>ROUND(LOOKUP($I$2:$I$104,'Category Groupings'!$B$2:$B$9,1+'Category Groupings'!$D$2:$D$9)*Calculations!D29,0)</f>
        <v>8003962</v>
      </c>
      <c r="G29" s="320">
        <f>ROUND(LOOKUP($I$2:$I$104,'Category Groupings'!$B$2:$B$9,1+'Category Groupings'!$F$2:$F$9)*F29,0)</f>
        <v>10221059</v>
      </c>
      <c r="H29" s="320">
        <f t="shared" si="0"/>
        <v>393118</v>
      </c>
      <c r="I29" s="319" t="str">
        <f>+'Base Data'!D29</f>
        <v>0170</v>
      </c>
      <c r="J29" s="319" t="str">
        <f>+'Base Data'!E29</f>
        <v xml:space="preserve">PROFESSIONAL STAFF SAL        </v>
      </c>
      <c r="K29" s="151" t="str">
        <f>+'Base Data'!F29</f>
        <v>1</v>
      </c>
      <c r="L29" s="151" t="str">
        <f>+'Base Data'!G29</f>
        <v>GOF &amp; DOF</v>
      </c>
    </row>
    <row r="30" spans="1:12" ht="30" x14ac:dyDescent="0.25">
      <c r="A30" s="319" t="str">
        <f>+'Base Data'!A30</f>
        <v>2015</v>
      </c>
      <c r="B30" s="319" t="str">
        <f>+'Base Data'!B30</f>
        <v>263</v>
      </c>
      <c r="C30" s="319" t="str">
        <f>+'Base Data'!C30</f>
        <v xml:space="preserve">COLLEGE OF ENVIRONMENT        </v>
      </c>
      <c r="D30" s="319">
        <f>+'Base Data'!H30</f>
        <v>15983806</v>
      </c>
      <c r="E30" s="320">
        <f>ROUND(LOOKUP($I$2:$I$104,'Category Groupings'!$B$2:$B$9,1+'Category Groupings'!$F$2:$F$9)*D30,0)</f>
        <v>19612130</v>
      </c>
      <c r="F30" s="320">
        <f>ROUND(LOOKUP($I$2:$I$104,'Category Groupings'!$B$2:$B$9,1+'Category Groupings'!$D$2:$D$9)*Calculations!D30,0)</f>
        <v>16623158</v>
      </c>
      <c r="G30" s="320">
        <f>ROUND(LOOKUP($I$2:$I$104,'Category Groupings'!$B$2:$B$9,1+'Category Groupings'!$F$2:$F$9)*F30,0)</f>
        <v>20396615</v>
      </c>
      <c r="H30" s="320">
        <f t="shared" si="0"/>
        <v>784485</v>
      </c>
      <c r="I30" s="319" t="str">
        <f>+'Base Data'!D30</f>
        <v>0110</v>
      </c>
      <c r="J30" s="319" t="str">
        <f>+'Base Data'!E30</f>
        <v xml:space="preserve">INSTR/RES FACULTY SAL         </v>
      </c>
      <c r="K30" s="151" t="str">
        <f>+'Base Data'!F30</f>
        <v>1</v>
      </c>
      <c r="L30" s="151" t="str">
        <f>+'Base Data'!G30</f>
        <v>GOF &amp; DOF</v>
      </c>
    </row>
    <row r="31" spans="1:12" ht="30" x14ac:dyDescent="0.25">
      <c r="A31" s="319" t="str">
        <f>+'Base Data'!A31</f>
        <v>2015</v>
      </c>
      <c r="B31" s="319" t="str">
        <f>+'Base Data'!B31</f>
        <v>263</v>
      </c>
      <c r="C31" s="319" t="str">
        <f>+'Base Data'!C31</f>
        <v xml:space="preserve">COLLEGE OF ENVIRONMENT        </v>
      </c>
      <c r="D31" s="319">
        <f>+'Base Data'!H31</f>
        <v>300717</v>
      </c>
      <c r="E31" s="320">
        <f>ROUND(LOOKUP($I$2:$I$104,'Category Groupings'!$B$2:$B$9,1+'Category Groupings'!$F$2:$F$9)*D31,0)</f>
        <v>381008</v>
      </c>
      <c r="F31" s="320">
        <f>ROUND(LOOKUP($I$2:$I$104,'Category Groupings'!$B$2:$B$9,1+'Category Groupings'!$D$2:$D$9)*Calculations!D31,0)</f>
        <v>312746</v>
      </c>
      <c r="G31" s="320">
        <f>ROUND(LOOKUP($I$2:$I$104,'Category Groupings'!$B$2:$B$9,1+'Category Groupings'!$F$2:$F$9)*F31,0)</f>
        <v>396249</v>
      </c>
      <c r="H31" s="320">
        <f t="shared" si="0"/>
        <v>15241</v>
      </c>
      <c r="I31" s="319" t="str">
        <f>+'Base Data'!D31</f>
        <v>0120</v>
      </c>
      <c r="J31" s="319" t="str">
        <f>+'Base Data'!E31</f>
        <v xml:space="preserve">AUX TEACHING STAFF SAL        </v>
      </c>
      <c r="K31" s="151" t="str">
        <f>+'Base Data'!F31</f>
        <v>1</v>
      </c>
      <c r="L31" s="151" t="str">
        <f>+'Base Data'!G31</f>
        <v>GOF &amp; DOF</v>
      </c>
    </row>
    <row r="32" spans="1:12" ht="30" x14ac:dyDescent="0.25">
      <c r="A32" s="319" t="str">
        <f>+'Base Data'!A32</f>
        <v>2015</v>
      </c>
      <c r="B32" s="319" t="str">
        <f>+'Base Data'!B32</f>
        <v>263</v>
      </c>
      <c r="C32" s="319" t="str">
        <f>+'Base Data'!C32</f>
        <v xml:space="preserve">COLLEGE OF ENVIRONMENT        </v>
      </c>
      <c r="D32" s="319">
        <f>+'Base Data'!H32</f>
        <v>920331</v>
      </c>
      <c r="E32" s="320">
        <f>ROUND(LOOKUP($I$2:$I$104,'Category Groupings'!$B$2:$B$9,1+'Category Groupings'!$F$2:$F$9)*D32,0)</f>
        <v>1109919</v>
      </c>
      <c r="F32" s="320">
        <f>ROUND(LOOKUP($I$2:$I$104,'Category Groupings'!$B$2:$B$9,1+'Category Groupings'!$D$2:$D$9)*Calculations!D32,0)</f>
        <v>1012364</v>
      </c>
      <c r="G32" s="320">
        <f>ROUND(LOOKUP($I$2:$I$104,'Category Groupings'!$B$2:$B$9,1+'Category Groupings'!$F$2:$F$9)*F32,0)</f>
        <v>1220911</v>
      </c>
      <c r="H32" s="320">
        <f t="shared" si="0"/>
        <v>110992</v>
      </c>
      <c r="I32" s="319" t="str">
        <f>+'Base Data'!D32</f>
        <v>0130</v>
      </c>
      <c r="J32" s="319" t="str">
        <f>+'Base Data'!E32</f>
        <v xml:space="preserve">GRAD SCH STD TEACH SAL        </v>
      </c>
      <c r="K32" s="151" t="str">
        <f>+'Base Data'!F32</f>
        <v>1</v>
      </c>
      <c r="L32" s="151" t="str">
        <f>+'Base Data'!G32</f>
        <v>GOF &amp; DOF</v>
      </c>
    </row>
    <row r="33" spans="1:12" ht="30" x14ac:dyDescent="0.25">
      <c r="A33" s="319" t="str">
        <f>+'Base Data'!A33</f>
        <v>2015</v>
      </c>
      <c r="B33" s="319" t="str">
        <f>+'Base Data'!B33</f>
        <v>263</v>
      </c>
      <c r="C33" s="319" t="str">
        <f>+'Base Data'!C33</f>
        <v xml:space="preserve">COLLEGE OF ENVIRONMENT        </v>
      </c>
      <c r="D33" s="319">
        <f>+'Base Data'!H33</f>
        <v>190434</v>
      </c>
      <c r="E33" s="320">
        <f>ROUND(LOOKUP($I$2:$I$104,'Category Groupings'!$B$2:$B$9,1+'Category Groupings'!$F$2:$F$9)*D33,0)</f>
        <v>229663</v>
      </c>
      <c r="F33" s="320">
        <f>ROUND(LOOKUP($I$2:$I$104,'Category Groupings'!$B$2:$B$9,1+'Category Groupings'!$D$2:$D$9)*Calculations!D33,0)</f>
        <v>209477</v>
      </c>
      <c r="G33" s="320">
        <f>ROUND(LOOKUP($I$2:$I$104,'Category Groupings'!$B$2:$B$9,1+'Category Groupings'!$F$2:$F$9)*F33,0)</f>
        <v>252629</v>
      </c>
      <c r="H33" s="320">
        <f t="shared" si="0"/>
        <v>22966</v>
      </c>
      <c r="I33" s="319" t="str">
        <f>+'Base Data'!D33</f>
        <v>0140</v>
      </c>
      <c r="J33" s="319" t="str">
        <f>+'Base Data'!E33</f>
        <v xml:space="preserve">GRAD STD NON-TEACH SAL        </v>
      </c>
      <c r="K33" s="151" t="str">
        <f>+'Base Data'!F33</f>
        <v>1</v>
      </c>
      <c r="L33" s="151" t="str">
        <f>+'Base Data'!G33</f>
        <v>GOF &amp; DOF</v>
      </c>
    </row>
    <row r="34" spans="1:12" ht="30" x14ac:dyDescent="0.25">
      <c r="A34" s="319" t="str">
        <f>+'Base Data'!A34</f>
        <v>2015</v>
      </c>
      <c r="B34" s="319" t="str">
        <f>+'Base Data'!B34</f>
        <v>263</v>
      </c>
      <c r="C34" s="319" t="str">
        <f>+'Base Data'!C34</f>
        <v xml:space="preserve">COLLEGE OF ENVIRONMENT        </v>
      </c>
      <c r="D34" s="319">
        <f>+'Base Data'!H34</f>
        <v>1311239</v>
      </c>
      <c r="E34" s="320">
        <f>ROUND(LOOKUP($I$2:$I$104,'Category Groupings'!$B$2:$B$9,1+'Category Groupings'!$F$2:$F$9)*D34,0)</f>
        <v>1754438</v>
      </c>
      <c r="F34" s="320">
        <f>ROUND(LOOKUP($I$2:$I$104,'Category Groupings'!$B$2:$B$9,1+'Category Groupings'!$D$2:$D$9)*Calculations!D34,0)</f>
        <v>1350576</v>
      </c>
      <c r="G34" s="320">
        <f>ROUND(LOOKUP($I$2:$I$104,'Category Groupings'!$B$2:$B$9,1+'Category Groupings'!$F$2:$F$9)*F34,0)</f>
        <v>1807071</v>
      </c>
      <c r="H34" s="320">
        <f t="shared" si="0"/>
        <v>52633</v>
      </c>
      <c r="I34" s="319" t="str">
        <f>+'Base Data'!D34</f>
        <v>0160</v>
      </c>
      <c r="J34" s="319" t="str">
        <f>+'Base Data'!E34</f>
        <v xml:space="preserve">CLASS (HEPB) STAFF SAL        </v>
      </c>
      <c r="K34" s="151" t="str">
        <f>+'Base Data'!F34</f>
        <v>1</v>
      </c>
      <c r="L34" s="151" t="str">
        <f>+'Base Data'!G34</f>
        <v>GOF &amp; DOF</v>
      </c>
    </row>
    <row r="35" spans="1:12" ht="30" x14ac:dyDescent="0.25">
      <c r="A35" s="319" t="str">
        <f>+'Base Data'!A35</f>
        <v>2015</v>
      </c>
      <c r="B35" s="319" t="str">
        <f>+'Base Data'!B35</f>
        <v>263</v>
      </c>
      <c r="C35" s="319" t="str">
        <f>+'Base Data'!C35</f>
        <v xml:space="preserve">COLLEGE OF ENVIRONMENT        </v>
      </c>
      <c r="D35" s="319">
        <f>+'Base Data'!H35</f>
        <v>393972</v>
      </c>
      <c r="E35" s="320">
        <f>ROUND(LOOKUP($I$2:$I$104,'Category Groupings'!$B$2:$B$9,1+'Category Groupings'!$F$2:$F$9)*D35,0)</f>
        <v>527135</v>
      </c>
      <c r="F35" s="320">
        <f>ROUND(LOOKUP($I$2:$I$104,'Category Groupings'!$B$2:$B$9,1+'Category Groupings'!$D$2:$D$9)*Calculations!D35,0)</f>
        <v>405791</v>
      </c>
      <c r="G35" s="320">
        <f>ROUND(LOOKUP($I$2:$I$104,'Category Groupings'!$B$2:$B$9,1+'Category Groupings'!$F$2:$F$9)*F35,0)</f>
        <v>542948</v>
      </c>
      <c r="H35" s="320">
        <f t="shared" si="0"/>
        <v>15813</v>
      </c>
      <c r="I35" s="319" t="str">
        <f>+'Base Data'!D35</f>
        <v>0160</v>
      </c>
      <c r="J35" s="319" t="str">
        <f>+'Base Data'!E35</f>
        <v xml:space="preserve">CLASS (HEPB) STAFF SAL        </v>
      </c>
      <c r="K35" s="151" t="str">
        <f>+'Base Data'!F35</f>
        <v>2</v>
      </c>
      <c r="L35" s="151" t="str">
        <f>+'Base Data'!G35</f>
        <v xml:space="preserve">Auxiliary Enterprises &amp; Internal Svcs </v>
      </c>
    </row>
    <row r="36" spans="1:12" ht="30" x14ac:dyDescent="0.25">
      <c r="A36" s="319" t="str">
        <f>+'Base Data'!A36</f>
        <v>2015</v>
      </c>
      <c r="B36" s="319" t="str">
        <f>+'Base Data'!B36</f>
        <v>263</v>
      </c>
      <c r="C36" s="319" t="str">
        <f>+'Base Data'!C36</f>
        <v xml:space="preserve">COLLEGE OF ENVIRONMENT        </v>
      </c>
      <c r="D36" s="319">
        <f>+'Base Data'!H36</f>
        <v>48372</v>
      </c>
      <c r="E36" s="320">
        <f>ROUND(LOOKUP($I$2:$I$104,'Category Groupings'!$B$2:$B$9,1+'Category Groupings'!$F$2:$F$9)*D36,0)</f>
        <v>64722</v>
      </c>
      <c r="F36" s="320">
        <f>ROUND(LOOKUP($I$2:$I$104,'Category Groupings'!$B$2:$B$9,1+'Category Groupings'!$D$2:$D$9)*Calculations!D36,0)</f>
        <v>49823</v>
      </c>
      <c r="G36" s="320">
        <f>ROUND(LOOKUP($I$2:$I$104,'Category Groupings'!$B$2:$B$9,1+'Category Groupings'!$F$2:$F$9)*F36,0)</f>
        <v>66663</v>
      </c>
      <c r="H36" s="320">
        <f t="shared" si="0"/>
        <v>1941</v>
      </c>
      <c r="I36" s="319" t="str">
        <f>+'Base Data'!D36</f>
        <v>0160</v>
      </c>
      <c r="J36" s="319" t="str">
        <f>+'Base Data'!E36</f>
        <v xml:space="preserve">CLASS (HEPB) STAFF SAL        </v>
      </c>
      <c r="K36" s="151" t="str">
        <f>+'Base Data'!F36</f>
        <v>7</v>
      </c>
      <c r="L36" s="151" t="str">
        <f>+'Base Data'!G36</f>
        <v>Auxiliary Educational Activities</v>
      </c>
    </row>
    <row r="37" spans="1:12" ht="30" x14ac:dyDescent="0.25">
      <c r="A37" s="319" t="str">
        <f>+'Base Data'!A37</f>
        <v>2015</v>
      </c>
      <c r="B37" s="319" t="str">
        <f>+'Base Data'!B37</f>
        <v>263</v>
      </c>
      <c r="C37" s="319" t="str">
        <f>+'Base Data'!C37</f>
        <v xml:space="preserve">COLLEGE OF ENVIRONMENT        </v>
      </c>
      <c r="D37" s="319">
        <f>+'Base Data'!H37</f>
        <v>5258866</v>
      </c>
      <c r="E37" s="320">
        <f>ROUND(LOOKUP($I$2:$I$104,'Category Groupings'!$B$2:$B$9,1+'Category Groupings'!$F$2:$F$9)*D37,0)</f>
        <v>6715572</v>
      </c>
      <c r="F37" s="320">
        <f>ROUND(LOOKUP($I$2:$I$104,'Category Groupings'!$B$2:$B$9,1+'Category Groupings'!$D$2:$D$9)*Calculations!D37,0)</f>
        <v>5469221</v>
      </c>
      <c r="G37" s="320">
        <f>ROUND(LOOKUP($I$2:$I$104,'Category Groupings'!$B$2:$B$9,1+'Category Groupings'!$F$2:$F$9)*F37,0)</f>
        <v>6984195</v>
      </c>
      <c r="H37" s="320">
        <f t="shared" si="0"/>
        <v>268623</v>
      </c>
      <c r="I37" s="319" t="str">
        <f>+'Base Data'!D37</f>
        <v>0170</v>
      </c>
      <c r="J37" s="319" t="str">
        <f>+'Base Data'!E37</f>
        <v xml:space="preserve">PROFESSIONAL STAFF SAL        </v>
      </c>
      <c r="K37" s="151" t="str">
        <f>+'Base Data'!F37</f>
        <v>1</v>
      </c>
      <c r="L37" s="151" t="str">
        <f>+'Base Data'!G37</f>
        <v>GOF &amp; DOF</v>
      </c>
    </row>
    <row r="38" spans="1:12" ht="30" x14ac:dyDescent="0.25">
      <c r="A38" s="319" t="str">
        <f>+'Base Data'!A38</f>
        <v>2015</v>
      </c>
      <c r="B38" s="319" t="str">
        <f>+'Base Data'!B38</f>
        <v>263</v>
      </c>
      <c r="C38" s="319" t="str">
        <f>+'Base Data'!C38</f>
        <v xml:space="preserve">COLLEGE OF ENVIRONMENT        </v>
      </c>
      <c r="D38" s="319">
        <f>+'Base Data'!H38</f>
        <v>112008</v>
      </c>
      <c r="E38" s="320">
        <f>ROUND(LOOKUP($I$2:$I$104,'Category Groupings'!$B$2:$B$9,1+'Category Groupings'!$F$2:$F$9)*D38,0)</f>
        <v>143034</v>
      </c>
      <c r="F38" s="320">
        <f>ROUND(LOOKUP($I$2:$I$104,'Category Groupings'!$B$2:$B$9,1+'Category Groupings'!$D$2:$D$9)*Calculations!D38,0)</f>
        <v>116488</v>
      </c>
      <c r="G38" s="320">
        <f>ROUND(LOOKUP($I$2:$I$104,'Category Groupings'!$B$2:$B$9,1+'Category Groupings'!$F$2:$F$9)*F38,0)</f>
        <v>148755</v>
      </c>
      <c r="H38" s="320">
        <f t="shared" si="0"/>
        <v>5721</v>
      </c>
      <c r="I38" s="319" t="str">
        <f>+'Base Data'!D38</f>
        <v>0170</v>
      </c>
      <c r="J38" s="319" t="str">
        <f>+'Base Data'!E38</f>
        <v xml:space="preserve">PROFESSIONAL STAFF SAL        </v>
      </c>
      <c r="K38" s="151" t="str">
        <f>+'Base Data'!F38</f>
        <v>2</v>
      </c>
      <c r="L38" s="151" t="str">
        <f>+'Base Data'!G38</f>
        <v xml:space="preserve">Auxiliary Enterprises &amp; Internal Svcs </v>
      </c>
    </row>
    <row r="39" spans="1:12" ht="30" x14ac:dyDescent="0.25">
      <c r="A39" s="319" t="str">
        <f>+'Base Data'!A39</f>
        <v>2015</v>
      </c>
      <c r="B39" s="319" t="str">
        <f>+'Base Data'!B39</f>
        <v>266</v>
      </c>
      <c r="C39" s="319" t="str">
        <f>+'Base Data'!C39</f>
        <v xml:space="preserve">GRADUATE SCHOOL               </v>
      </c>
      <c r="D39" s="319">
        <f>+'Base Data'!H39</f>
        <v>527797</v>
      </c>
      <c r="E39" s="320">
        <f>ROUND(LOOKUP($I$2:$I$104,'Category Groupings'!$B$2:$B$9,1+'Category Groupings'!$F$2:$F$9)*D39,0)</f>
        <v>647607</v>
      </c>
      <c r="F39" s="320">
        <f>ROUND(LOOKUP($I$2:$I$104,'Category Groupings'!$B$2:$B$9,1+'Category Groupings'!$D$2:$D$9)*Calculations!D39,0)</f>
        <v>548909</v>
      </c>
      <c r="G39" s="320">
        <f>ROUND(LOOKUP($I$2:$I$104,'Category Groupings'!$B$2:$B$9,1+'Category Groupings'!$F$2:$F$9)*F39,0)</f>
        <v>673511</v>
      </c>
      <c r="H39" s="320">
        <f t="shared" si="0"/>
        <v>25904</v>
      </c>
      <c r="I39" s="319" t="str">
        <f>+'Base Data'!D39</f>
        <v>0110</v>
      </c>
      <c r="J39" s="319" t="str">
        <f>+'Base Data'!E39</f>
        <v xml:space="preserve">INSTR/RES FACULTY SAL         </v>
      </c>
      <c r="K39" s="151" t="str">
        <f>+'Base Data'!F39</f>
        <v>1</v>
      </c>
      <c r="L39" s="151" t="str">
        <f>+'Base Data'!G39</f>
        <v>GOF &amp; DOF</v>
      </c>
    </row>
    <row r="40" spans="1:12" x14ac:dyDescent="0.25">
      <c r="A40" s="319" t="str">
        <f>+'Base Data'!A40</f>
        <v>2015</v>
      </c>
      <c r="B40" s="319" t="str">
        <f>+'Base Data'!B40</f>
        <v>266</v>
      </c>
      <c r="C40" s="319" t="str">
        <f>+'Base Data'!C40</f>
        <v xml:space="preserve">GRADUATE SCHOOL               </v>
      </c>
      <c r="D40" s="319">
        <f>+'Base Data'!H40</f>
        <v>1941177</v>
      </c>
      <c r="E40" s="320">
        <f>ROUND(LOOKUP($I$2:$I$104,'Category Groupings'!$B$2:$B$9,1+'Category Groupings'!$F$2:$F$9)*D40,0)</f>
        <v>2341059</v>
      </c>
      <c r="F40" s="320">
        <f>ROUND(LOOKUP($I$2:$I$104,'Category Groupings'!$B$2:$B$9,1+'Category Groupings'!$D$2:$D$9)*Calculations!D40,0)</f>
        <v>2135295</v>
      </c>
      <c r="G40" s="320">
        <f>ROUND(LOOKUP($I$2:$I$104,'Category Groupings'!$B$2:$B$9,1+'Category Groupings'!$F$2:$F$9)*F40,0)</f>
        <v>2575166</v>
      </c>
      <c r="H40" s="320">
        <f t="shared" si="0"/>
        <v>234107</v>
      </c>
      <c r="I40" s="319" t="str">
        <f>+'Base Data'!D40</f>
        <v>0140</v>
      </c>
      <c r="J40" s="319" t="str">
        <f>+'Base Data'!E40</f>
        <v xml:space="preserve">GRAD STD NON-TEACH SAL        </v>
      </c>
      <c r="K40" s="151" t="str">
        <f>+'Base Data'!F40</f>
        <v>1</v>
      </c>
      <c r="L40" s="151" t="str">
        <f>+'Base Data'!G40</f>
        <v>GOF &amp; DOF</v>
      </c>
    </row>
    <row r="41" spans="1:12" x14ac:dyDescent="0.25">
      <c r="A41" s="319" t="str">
        <f>+'Base Data'!A41</f>
        <v>2015</v>
      </c>
      <c r="B41" s="319" t="str">
        <f>+'Base Data'!B41</f>
        <v>266</v>
      </c>
      <c r="C41" s="319" t="str">
        <f>+'Base Data'!C41</f>
        <v xml:space="preserve">GRADUATE SCHOOL               </v>
      </c>
      <c r="D41" s="319">
        <f>+'Base Data'!H41</f>
        <v>233772</v>
      </c>
      <c r="E41" s="320">
        <f>ROUND(LOOKUP($I$2:$I$104,'Category Groupings'!$B$2:$B$9,1+'Category Groupings'!$F$2:$F$9)*D41,0)</f>
        <v>312787</v>
      </c>
      <c r="F41" s="320">
        <f>ROUND(LOOKUP($I$2:$I$104,'Category Groupings'!$B$2:$B$9,1+'Category Groupings'!$D$2:$D$9)*Calculations!D41,0)</f>
        <v>240785</v>
      </c>
      <c r="G41" s="320">
        <f>ROUND(LOOKUP($I$2:$I$104,'Category Groupings'!$B$2:$B$9,1+'Category Groupings'!$F$2:$F$9)*F41,0)</f>
        <v>322170</v>
      </c>
      <c r="H41" s="320">
        <f t="shared" si="0"/>
        <v>9383</v>
      </c>
      <c r="I41" s="319" t="str">
        <f>+'Base Data'!D41</f>
        <v>0160</v>
      </c>
      <c r="J41" s="319" t="str">
        <f>+'Base Data'!E41</f>
        <v xml:space="preserve">CLASS (HEPB) STAFF SAL        </v>
      </c>
      <c r="K41" s="151" t="str">
        <f>+'Base Data'!F41</f>
        <v>1</v>
      </c>
      <c r="L41" s="151" t="str">
        <f>+'Base Data'!G41</f>
        <v>GOF &amp; DOF</v>
      </c>
    </row>
    <row r="42" spans="1:12" x14ac:dyDescent="0.25">
      <c r="A42" s="319" t="str">
        <f>+'Base Data'!A42</f>
        <v>2015</v>
      </c>
      <c r="B42" s="319" t="str">
        <f>+'Base Data'!B42</f>
        <v>266</v>
      </c>
      <c r="C42" s="319" t="str">
        <f>+'Base Data'!C42</f>
        <v xml:space="preserve">GRADUATE SCHOOL               </v>
      </c>
      <c r="D42" s="319">
        <f>+'Base Data'!H42</f>
        <v>3250521</v>
      </c>
      <c r="E42" s="320">
        <f>ROUND(LOOKUP($I$2:$I$104,'Category Groupings'!$B$2:$B$9,1+'Category Groupings'!$F$2:$F$9)*D42,0)</f>
        <v>4150915</v>
      </c>
      <c r="F42" s="320">
        <f>ROUND(LOOKUP($I$2:$I$104,'Category Groupings'!$B$2:$B$9,1+'Category Groupings'!$D$2:$D$9)*Calculations!D42,0)</f>
        <v>3380542</v>
      </c>
      <c r="G42" s="320">
        <f>ROUND(LOOKUP($I$2:$I$104,'Category Groupings'!$B$2:$B$9,1+'Category Groupings'!$F$2:$F$9)*F42,0)</f>
        <v>4316952</v>
      </c>
      <c r="H42" s="320">
        <f t="shared" si="0"/>
        <v>166037</v>
      </c>
      <c r="I42" s="319" t="str">
        <f>+'Base Data'!D42</f>
        <v>0170</v>
      </c>
      <c r="J42" s="319" t="str">
        <f>+'Base Data'!E42</f>
        <v xml:space="preserve">PROFESSIONAL STAFF SAL        </v>
      </c>
      <c r="K42" s="151" t="str">
        <f>+'Base Data'!F42</f>
        <v>1</v>
      </c>
      <c r="L42" s="151" t="str">
        <f>+'Base Data'!G42</f>
        <v>GOF &amp; DOF</v>
      </c>
    </row>
    <row r="43" spans="1:12" x14ac:dyDescent="0.25">
      <c r="A43" s="319" t="str">
        <f>+'Base Data'!A43</f>
        <v>2015</v>
      </c>
      <c r="B43" s="319" t="str">
        <f>+'Base Data'!B43</f>
        <v>267</v>
      </c>
      <c r="C43" s="319" t="str">
        <f>+'Base Data'!C43</f>
        <v xml:space="preserve">THE INFORMATION SCHOOL        </v>
      </c>
      <c r="D43" s="319">
        <f>+'Base Data'!H43</f>
        <v>2452408</v>
      </c>
      <c r="E43" s="320">
        <f>ROUND(LOOKUP($I$2:$I$104,'Category Groupings'!$B$2:$B$9,1+'Category Groupings'!$F$2:$F$9)*D43,0)</f>
        <v>3009105</v>
      </c>
      <c r="F43" s="320">
        <f>ROUND(LOOKUP($I$2:$I$104,'Category Groupings'!$B$2:$B$9,1+'Category Groupings'!$D$2:$D$9)*Calculations!D43,0)</f>
        <v>2550504</v>
      </c>
      <c r="G43" s="320">
        <f>ROUND(LOOKUP($I$2:$I$104,'Category Groupings'!$B$2:$B$9,1+'Category Groupings'!$F$2:$F$9)*F43,0)</f>
        <v>3129468</v>
      </c>
      <c r="H43" s="320">
        <f t="shared" si="0"/>
        <v>120363</v>
      </c>
      <c r="I43" s="319" t="str">
        <f>+'Base Data'!D43</f>
        <v>0110</v>
      </c>
      <c r="J43" s="319" t="str">
        <f>+'Base Data'!E43</f>
        <v xml:space="preserve">INSTR/RES FACULTY SAL         </v>
      </c>
      <c r="K43" s="151" t="str">
        <f>+'Base Data'!F43</f>
        <v>1</v>
      </c>
      <c r="L43" s="151" t="str">
        <f>+'Base Data'!G43</f>
        <v>GOF &amp; DOF</v>
      </c>
    </row>
    <row r="44" spans="1:12" ht="30" x14ac:dyDescent="0.25">
      <c r="A44" s="319" t="str">
        <f>+'Base Data'!A44</f>
        <v>2015</v>
      </c>
      <c r="B44" s="319" t="str">
        <f>+'Base Data'!B44</f>
        <v>267</v>
      </c>
      <c r="C44" s="319" t="str">
        <f>+'Base Data'!C44</f>
        <v xml:space="preserve">THE INFORMATION SCHOOL        </v>
      </c>
      <c r="D44" s="319">
        <f>+'Base Data'!H44</f>
        <v>108902</v>
      </c>
      <c r="E44" s="320">
        <f>ROUND(LOOKUP($I$2:$I$104,'Category Groupings'!$B$2:$B$9,1+'Category Groupings'!$F$2:$F$9)*D44,0)</f>
        <v>131336</v>
      </c>
      <c r="F44" s="320">
        <f>ROUND(LOOKUP($I$2:$I$104,'Category Groupings'!$B$2:$B$9,1+'Category Groupings'!$D$2:$D$9)*Calculations!D44,0)</f>
        <v>119792</v>
      </c>
      <c r="G44" s="320">
        <f>ROUND(LOOKUP($I$2:$I$104,'Category Groupings'!$B$2:$B$9,1+'Category Groupings'!$F$2:$F$9)*F44,0)</f>
        <v>144469</v>
      </c>
      <c r="H44" s="320">
        <f t="shared" si="0"/>
        <v>13133</v>
      </c>
      <c r="I44" s="319" t="str">
        <f>+'Base Data'!D44</f>
        <v>0130</v>
      </c>
      <c r="J44" s="319" t="str">
        <f>+'Base Data'!E44</f>
        <v xml:space="preserve">GRAD SCH STD TEACH SAL        </v>
      </c>
      <c r="K44" s="151" t="str">
        <f>+'Base Data'!F44</f>
        <v>1</v>
      </c>
      <c r="L44" s="151" t="str">
        <f>+'Base Data'!G44</f>
        <v>GOF &amp; DOF</v>
      </c>
    </row>
    <row r="45" spans="1:12" ht="30" x14ac:dyDescent="0.25">
      <c r="A45" s="319" t="str">
        <f>+'Base Data'!A45</f>
        <v>2015</v>
      </c>
      <c r="B45" s="319" t="str">
        <f>+'Base Data'!B45</f>
        <v>267</v>
      </c>
      <c r="C45" s="319" t="str">
        <f>+'Base Data'!C45</f>
        <v xml:space="preserve">THE INFORMATION SCHOOL        </v>
      </c>
      <c r="D45" s="319">
        <f>+'Base Data'!H45</f>
        <v>42003</v>
      </c>
      <c r="E45" s="320">
        <f>ROUND(LOOKUP($I$2:$I$104,'Category Groupings'!$B$2:$B$9,1+'Category Groupings'!$F$2:$F$9)*D45,0)</f>
        <v>50656</v>
      </c>
      <c r="F45" s="320">
        <f>ROUND(LOOKUP($I$2:$I$104,'Category Groupings'!$B$2:$B$9,1+'Category Groupings'!$D$2:$D$9)*Calculations!D45,0)</f>
        <v>46203</v>
      </c>
      <c r="G45" s="320">
        <f>ROUND(LOOKUP($I$2:$I$104,'Category Groupings'!$B$2:$B$9,1+'Category Groupings'!$F$2:$F$9)*F45,0)</f>
        <v>55721</v>
      </c>
      <c r="H45" s="320">
        <f t="shared" si="0"/>
        <v>5065</v>
      </c>
      <c r="I45" s="319" t="str">
        <f>+'Base Data'!D45</f>
        <v>0140</v>
      </c>
      <c r="J45" s="319" t="str">
        <f>+'Base Data'!E45</f>
        <v xml:space="preserve">GRAD STD NON-TEACH SAL        </v>
      </c>
      <c r="K45" s="151" t="str">
        <f>+'Base Data'!F45</f>
        <v>1</v>
      </c>
      <c r="L45" s="151" t="str">
        <f>+'Base Data'!G45</f>
        <v>GOF &amp; DOF</v>
      </c>
    </row>
    <row r="46" spans="1:12" ht="30" x14ac:dyDescent="0.25">
      <c r="A46" s="319" t="str">
        <f>+'Base Data'!A46</f>
        <v>2015</v>
      </c>
      <c r="B46" s="319" t="str">
        <f>+'Base Data'!B46</f>
        <v>267</v>
      </c>
      <c r="C46" s="319" t="str">
        <f>+'Base Data'!C46</f>
        <v xml:space="preserve">THE INFORMATION SCHOOL        </v>
      </c>
      <c r="D46" s="319">
        <f>+'Base Data'!H46</f>
        <v>119124</v>
      </c>
      <c r="E46" s="320">
        <f>ROUND(LOOKUP($I$2:$I$104,'Category Groupings'!$B$2:$B$9,1+'Category Groupings'!$F$2:$F$9)*D46,0)</f>
        <v>159388</v>
      </c>
      <c r="F46" s="320">
        <f>ROUND(LOOKUP($I$2:$I$104,'Category Groupings'!$B$2:$B$9,1+'Category Groupings'!$D$2:$D$9)*Calculations!D46,0)</f>
        <v>122698</v>
      </c>
      <c r="G46" s="320">
        <f>ROUND(LOOKUP($I$2:$I$104,'Category Groupings'!$B$2:$B$9,1+'Category Groupings'!$F$2:$F$9)*F46,0)</f>
        <v>164170</v>
      </c>
      <c r="H46" s="320">
        <f t="shared" si="0"/>
        <v>4782</v>
      </c>
      <c r="I46" s="319" t="str">
        <f>+'Base Data'!D46</f>
        <v>0160</v>
      </c>
      <c r="J46" s="319" t="str">
        <f>+'Base Data'!E46</f>
        <v xml:space="preserve">CLASS (HEPB) STAFF SAL        </v>
      </c>
      <c r="K46" s="151" t="str">
        <f>+'Base Data'!F46</f>
        <v>1</v>
      </c>
      <c r="L46" s="151" t="str">
        <f>+'Base Data'!G46</f>
        <v>GOF &amp; DOF</v>
      </c>
    </row>
    <row r="47" spans="1:12" ht="30" x14ac:dyDescent="0.25">
      <c r="A47" s="319" t="str">
        <f>+'Base Data'!A47</f>
        <v>2015</v>
      </c>
      <c r="B47" s="319" t="str">
        <f>+'Base Data'!B47</f>
        <v>267</v>
      </c>
      <c r="C47" s="319" t="str">
        <f>+'Base Data'!C47</f>
        <v xml:space="preserve">THE INFORMATION SCHOOL        </v>
      </c>
      <c r="D47" s="319">
        <f>+'Base Data'!H47</f>
        <v>572928</v>
      </c>
      <c r="E47" s="320">
        <f>ROUND(LOOKUP($I$2:$I$104,'Category Groupings'!$B$2:$B$9,1+'Category Groupings'!$F$2:$F$9)*D47,0)</f>
        <v>731629</v>
      </c>
      <c r="F47" s="320">
        <f>ROUND(LOOKUP($I$2:$I$104,'Category Groupings'!$B$2:$B$9,1+'Category Groupings'!$D$2:$D$9)*Calculations!D47,0)</f>
        <v>595845</v>
      </c>
      <c r="G47" s="320">
        <f>ROUND(LOOKUP($I$2:$I$104,'Category Groupings'!$B$2:$B$9,1+'Category Groupings'!$F$2:$F$9)*F47,0)</f>
        <v>760894</v>
      </c>
      <c r="H47" s="320">
        <f t="shared" si="0"/>
        <v>29265</v>
      </c>
      <c r="I47" s="319" t="str">
        <f>+'Base Data'!D47</f>
        <v>0170</v>
      </c>
      <c r="J47" s="319" t="str">
        <f>+'Base Data'!E47</f>
        <v xml:space="preserve">PROFESSIONAL STAFF SAL        </v>
      </c>
      <c r="K47" s="151" t="str">
        <f>+'Base Data'!F47</f>
        <v>1</v>
      </c>
      <c r="L47" s="151" t="str">
        <f>+'Base Data'!G47</f>
        <v>GOF &amp; DOF</v>
      </c>
    </row>
    <row r="48" spans="1:12" ht="30" x14ac:dyDescent="0.25">
      <c r="A48" s="319" t="str">
        <f>+'Base Data'!A48</f>
        <v>2015</v>
      </c>
      <c r="B48" s="319" t="str">
        <f>+'Base Data'!B48</f>
        <v>268</v>
      </c>
      <c r="C48" s="319" t="str">
        <f>+'Base Data'!C48</f>
        <v xml:space="preserve">SCHOOL OF LAW                 </v>
      </c>
      <c r="D48" s="319">
        <f>+'Base Data'!H48</f>
        <v>7851344</v>
      </c>
      <c r="E48" s="320">
        <f>ROUND(LOOKUP($I$2:$I$104,'Category Groupings'!$B$2:$B$9,1+'Category Groupings'!$F$2:$F$9)*D48,0)</f>
        <v>9633599</v>
      </c>
      <c r="F48" s="320">
        <f>ROUND(LOOKUP($I$2:$I$104,'Category Groupings'!$B$2:$B$9,1+'Category Groupings'!$D$2:$D$9)*Calculations!D48,0)</f>
        <v>8165398</v>
      </c>
      <c r="G48" s="320">
        <f>ROUND(LOOKUP($I$2:$I$104,'Category Groupings'!$B$2:$B$9,1+'Category Groupings'!$F$2:$F$9)*F48,0)</f>
        <v>10018943</v>
      </c>
      <c r="H48" s="320">
        <f t="shared" si="0"/>
        <v>385344</v>
      </c>
      <c r="I48" s="319" t="str">
        <f>+'Base Data'!D48</f>
        <v>0110</v>
      </c>
      <c r="J48" s="319" t="str">
        <f>+'Base Data'!E48</f>
        <v xml:space="preserve">INSTR/RES FACULTY SAL         </v>
      </c>
      <c r="K48" s="151" t="str">
        <f>+'Base Data'!F48</f>
        <v>1</v>
      </c>
      <c r="L48" s="151" t="str">
        <f>+'Base Data'!G48</f>
        <v>GOF &amp; DOF</v>
      </c>
    </row>
    <row r="49" spans="1:12" x14ac:dyDescent="0.25">
      <c r="A49" s="319" t="str">
        <f>+'Base Data'!A49</f>
        <v>2015</v>
      </c>
      <c r="B49" s="319" t="str">
        <f>+'Base Data'!B49</f>
        <v>268</v>
      </c>
      <c r="C49" s="319" t="str">
        <f>+'Base Data'!C49</f>
        <v xml:space="preserve">SCHOOL OF LAW                 </v>
      </c>
      <c r="D49" s="319">
        <f>+'Base Data'!H49</f>
        <v>1158576</v>
      </c>
      <c r="E49" s="320">
        <f>ROUND(LOOKUP($I$2:$I$104,'Category Groupings'!$B$2:$B$9,1+'Category Groupings'!$F$2:$F$9)*D49,0)</f>
        <v>1550175</v>
      </c>
      <c r="F49" s="320">
        <f>ROUND(LOOKUP($I$2:$I$104,'Category Groupings'!$B$2:$B$9,1+'Category Groupings'!$D$2:$D$9)*Calculations!D49,0)</f>
        <v>1193333</v>
      </c>
      <c r="G49" s="320">
        <f>ROUND(LOOKUP($I$2:$I$104,'Category Groupings'!$B$2:$B$9,1+'Category Groupings'!$F$2:$F$9)*F49,0)</f>
        <v>1596680</v>
      </c>
      <c r="H49" s="320">
        <f t="shared" si="0"/>
        <v>46505</v>
      </c>
      <c r="I49" s="319" t="str">
        <f>+'Base Data'!D49</f>
        <v>0160</v>
      </c>
      <c r="J49" s="319" t="str">
        <f>+'Base Data'!E49</f>
        <v xml:space="preserve">CLASS (HEPB) STAFF SAL        </v>
      </c>
      <c r="K49" s="151" t="str">
        <f>+'Base Data'!F49</f>
        <v>1</v>
      </c>
      <c r="L49" s="151" t="str">
        <f>+'Base Data'!G49</f>
        <v>GOF &amp; DOF</v>
      </c>
    </row>
    <row r="50" spans="1:12" x14ac:dyDescent="0.25">
      <c r="A50" s="319" t="str">
        <f>+'Base Data'!A50</f>
        <v>2015</v>
      </c>
      <c r="B50" s="319" t="str">
        <f>+'Base Data'!B50</f>
        <v>268</v>
      </c>
      <c r="C50" s="319" t="str">
        <f>+'Base Data'!C50</f>
        <v xml:space="preserve">SCHOOL OF LAW                 </v>
      </c>
      <c r="D50" s="319">
        <f>+'Base Data'!H50</f>
        <v>2239092</v>
      </c>
      <c r="E50" s="320">
        <f>ROUND(LOOKUP($I$2:$I$104,'Category Groupings'!$B$2:$B$9,1+'Category Groupings'!$F$2:$F$9)*D50,0)</f>
        <v>2859320</v>
      </c>
      <c r="F50" s="320">
        <f>ROUND(LOOKUP($I$2:$I$104,'Category Groupings'!$B$2:$B$9,1+'Category Groupings'!$D$2:$D$9)*Calculations!D50,0)</f>
        <v>2328656</v>
      </c>
      <c r="G50" s="320">
        <f>ROUND(LOOKUP($I$2:$I$104,'Category Groupings'!$B$2:$B$9,1+'Category Groupings'!$F$2:$F$9)*F50,0)</f>
        <v>2973694</v>
      </c>
      <c r="H50" s="320">
        <f t="shared" si="0"/>
        <v>114374</v>
      </c>
      <c r="I50" s="319" t="str">
        <f>+'Base Data'!D50</f>
        <v>0170</v>
      </c>
      <c r="J50" s="319" t="str">
        <f>+'Base Data'!E50</f>
        <v xml:space="preserve">PROFESSIONAL STAFF SAL        </v>
      </c>
      <c r="K50" s="151" t="str">
        <f>+'Base Data'!F50</f>
        <v>1</v>
      </c>
      <c r="L50" s="151" t="str">
        <f>+'Base Data'!G50</f>
        <v>GOF &amp; DOF</v>
      </c>
    </row>
    <row r="51" spans="1:12" x14ac:dyDescent="0.25">
      <c r="A51" s="319" t="str">
        <f>+'Base Data'!A51</f>
        <v>2015</v>
      </c>
      <c r="B51" s="319" t="str">
        <f>+'Base Data'!B51</f>
        <v>270</v>
      </c>
      <c r="C51" s="319" t="str">
        <f>+'Base Data'!C51</f>
        <v xml:space="preserve">EVANS SCH OF PUBLIC AF        </v>
      </c>
      <c r="D51" s="319">
        <f>+'Base Data'!H51</f>
        <v>3433996</v>
      </c>
      <c r="E51" s="320">
        <f>ROUND(LOOKUP($I$2:$I$104,'Category Groupings'!$B$2:$B$9,1+'Category Groupings'!$F$2:$F$9)*D51,0)</f>
        <v>4213513</v>
      </c>
      <c r="F51" s="320">
        <f>ROUND(LOOKUP($I$2:$I$104,'Category Groupings'!$B$2:$B$9,1+'Category Groupings'!$D$2:$D$9)*Calculations!D51,0)</f>
        <v>3571356</v>
      </c>
      <c r="G51" s="320">
        <f>ROUND(LOOKUP($I$2:$I$104,'Category Groupings'!$B$2:$B$9,1+'Category Groupings'!$F$2:$F$9)*F51,0)</f>
        <v>4382054</v>
      </c>
      <c r="H51" s="320">
        <f t="shared" si="0"/>
        <v>168541</v>
      </c>
      <c r="I51" s="319" t="str">
        <f>+'Base Data'!D51</f>
        <v>0110</v>
      </c>
      <c r="J51" s="319" t="str">
        <f>+'Base Data'!E51</f>
        <v xml:space="preserve">INSTR/RES FACULTY SAL         </v>
      </c>
      <c r="K51" s="151" t="str">
        <f>+'Base Data'!F51</f>
        <v>1</v>
      </c>
      <c r="L51" s="151" t="str">
        <f>+'Base Data'!G51</f>
        <v>GOF &amp; DOF</v>
      </c>
    </row>
    <row r="52" spans="1:12" ht="30" x14ac:dyDescent="0.25">
      <c r="A52" s="319" t="str">
        <f>+'Base Data'!A52</f>
        <v>2015</v>
      </c>
      <c r="B52" s="319" t="str">
        <f>+'Base Data'!B52</f>
        <v>270</v>
      </c>
      <c r="C52" s="319" t="str">
        <f>+'Base Data'!C52</f>
        <v xml:space="preserve">EVANS SCH OF PUBLIC AF        </v>
      </c>
      <c r="D52" s="319">
        <f>+'Base Data'!H52</f>
        <v>96552</v>
      </c>
      <c r="E52" s="320">
        <f>ROUND(LOOKUP($I$2:$I$104,'Category Groupings'!$B$2:$B$9,1+'Category Groupings'!$F$2:$F$9)*D52,0)</f>
        <v>116442</v>
      </c>
      <c r="F52" s="320">
        <f>ROUND(LOOKUP($I$2:$I$104,'Category Groupings'!$B$2:$B$9,1+'Category Groupings'!$D$2:$D$9)*Calculations!D52,0)</f>
        <v>106207</v>
      </c>
      <c r="G52" s="320">
        <f>ROUND(LOOKUP($I$2:$I$104,'Category Groupings'!$B$2:$B$9,1+'Category Groupings'!$F$2:$F$9)*F52,0)</f>
        <v>128086</v>
      </c>
      <c r="H52" s="320">
        <f t="shared" si="0"/>
        <v>11644</v>
      </c>
      <c r="I52" s="319" t="str">
        <f>+'Base Data'!D52</f>
        <v>0130</v>
      </c>
      <c r="J52" s="319" t="str">
        <f>+'Base Data'!E52</f>
        <v xml:space="preserve">GRAD SCH STD TEACH SAL        </v>
      </c>
      <c r="K52" s="151" t="str">
        <f>+'Base Data'!F52</f>
        <v>1</v>
      </c>
      <c r="L52" s="151" t="str">
        <f>+'Base Data'!G52</f>
        <v>GOF &amp; DOF</v>
      </c>
    </row>
    <row r="53" spans="1:12" ht="30" x14ac:dyDescent="0.25">
      <c r="A53" s="319" t="str">
        <f>+'Base Data'!A53</f>
        <v>2015</v>
      </c>
      <c r="B53" s="319" t="str">
        <f>+'Base Data'!B53</f>
        <v>270</v>
      </c>
      <c r="C53" s="319" t="str">
        <f>+'Base Data'!C53</f>
        <v xml:space="preserve">EVANS SCH OF PUBLIC AF        </v>
      </c>
      <c r="D53" s="319">
        <f>+'Base Data'!H53</f>
        <v>84672</v>
      </c>
      <c r="E53" s="320">
        <f>ROUND(LOOKUP($I$2:$I$104,'Category Groupings'!$B$2:$B$9,1+'Category Groupings'!$F$2:$F$9)*D53,0)</f>
        <v>102114</v>
      </c>
      <c r="F53" s="320">
        <f>ROUND(LOOKUP($I$2:$I$104,'Category Groupings'!$B$2:$B$9,1+'Category Groupings'!$D$2:$D$9)*Calculations!D53,0)</f>
        <v>93139</v>
      </c>
      <c r="G53" s="320">
        <f>ROUND(LOOKUP($I$2:$I$104,'Category Groupings'!$B$2:$B$9,1+'Category Groupings'!$F$2:$F$9)*F53,0)</f>
        <v>112326</v>
      </c>
      <c r="H53" s="320">
        <f t="shared" si="0"/>
        <v>10212</v>
      </c>
      <c r="I53" s="319" t="str">
        <f>+'Base Data'!D53</f>
        <v>0140</v>
      </c>
      <c r="J53" s="319" t="str">
        <f>+'Base Data'!E53</f>
        <v xml:space="preserve">GRAD STD NON-TEACH SAL        </v>
      </c>
      <c r="K53" s="151" t="str">
        <f>+'Base Data'!F53</f>
        <v>1</v>
      </c>
      <c r="L53" s="151" t="str">
        <f>+'Base Data'!G53</f>
        <v>GOF &amp; DOF</v>
      </c>
    </row>
    <row r="54" spans="1:12" ht="30" x14ac:dyDescent="0.25">
      <c r="A54" s="319" t="str">
        <f>+'Base Data'!A54</f>
        <v>2015</v>
      </c>
      <c r="B54" s="319" t="str">
        <f>+'Base Data'!B54</f>
        <v>270</v>
      </c>
      <c r="C54" s="319" t="str">
        <f>+'Base Data'!C54</f>
        <v xml:space="preserve">EVANS SCH OF PUBLIC AF        </v>
      </c>
      <c r="D54" s="319">
        <f>+'Base Data'!H54</f>
        <v>532512</v>
      </c>
      <c r="E54" s="320">
        <f>ROUND(LOOKUP($I$2:$I$104,'Category Groupings'!$B$2:$B$9,1+'Category Groupings'!$F$2:$F$9)*D54,0)</f>
        <v>680018</v>
      </c>
      <c r="F54" s="320">
        <f>ROUND(LOOKUP($I$2:$I$104,'Category Groupings'!$B$2:$B$9,1+'Category Groupings'!$D$2:$D$9)*Calculations!D54,0)</f>
        <v>553812</v>
      </c>
      <c r="G54" s="320">
        <f>ROUND(LOOKUP($I$2:$I$104,'Category Groupings'!$B$2:$B$9,1+'Category Groupings'!$F$2:$F$9)*F54,0)</f>
        <v>707218</v>
      </c>
      <c r="H54" s="320">
        <f t="shared" si="0"/>
        <v>27200</v>
      </c>
      <c r="I54" s="319" t="str">
        <f>+'Base Data'!D54</f>
        <v>0170</v>
      </c>
      <c r="J54" s="319" t="str">
        <f>+'Base Data'!E54</f>
        <v xml:space="preserve">PROFESSIONAL STAFF SAL        </v>
      </c>
      <c r="K54" s="151" t="str">
        <f>+'Base Data'!F54</f>
        <v>1</v>
      </c>
      <c r="L54" s="151" t="str">
        <f>+'Base Data'!G54</f>
        <v>GOF &amp; DOF</v>
      </c>
    </row>
    <row r="55" spans="1:12" ht="30" x14ac:dyDescent="0.25">
      <c r="A55" s="319" t="str">
        <f>+'Base Data'!A55</f>
        <v>2015</v>
      </c>
      <c r="B55" s="319" t="str">
        <f>+'Base Data'!B55</f>
        <v>272</v>
      </c>
      <c r="C55" s="319" t="str">
        <f>+'Base Data'!C55</f>
        <v xml:space="preserve">SCHOOL OF SOCIAL WORK         </v>
      </c>
      <c r="D55" s="319">
        <f>+'Base Data'!H55</f>
        <v>4003670</v>
      </c>
      <c r="E55" s="320">
        <f>ROUND(LOOKUP($I$2:$I$104,'Category Groupings'!$B$2:$B$9,1+'Category Groupings'!$F$2:$F$9)*D55,0)</f>
        <v>4912503</v>
      </c>
      <c r="F55" s="320">
        <f>ROUND(LOOKUP($I$2:$I$104,'Category Groupings'!$B$2:$B$9,1+'Category Groupings'!$D$2:$D$9)*Calculations!D55,0)</f>
        <v>4163817</v>
      </c>
      <c r="G55" s="320">
        <f>ROUND(LOOKUP($I$2:$I$104,'Category Groupings'!$B$2:$B$9,1+'Category Groupings'!$F$2:$F$9)*F55,0)</f>
        <v>5109003</v>
      </c>
      <c r="H55" s="320">
        <f t="shared" si="0"/>
        <v>196500</v>
      </c>
      <c r="I55" s="319" t="str">
        <f>+'Base Data'!D55</f>
        <v>0110</v>
      </c>
      <c r="J55" s="319" t="str">
        <f>+'Base Data'!E55</f>
        <v xml:space="preserve">INSTR/RES FACULTY SAL         </v>
      </c>
      <c r="K55" s="151" t="str">
        <f>+'Base Data'!F55</f>
        <v>1</v>
      </c>
      <c r="L55" s="151" t="str">
        <f>+'Base Data'!G55</f>
        <v>GOF &amp; DOF</v>
      </c>
    </row>
    <row r="56" spans="1:12" ht="30" x14ac:dyDescent="0.25">
      <c r="A56" s="319" t="str">
        <f>+'Base Data'!A56</f>
        <v>2015</v>
      </c>
      <c r="B56" s="319" t="str">
        <f>+'Base Data'!B56</f>
        <v>272</v>
      </c>
      <c r="C56" s="319" t="str">
        <f>+'Base Data'!C56</f>
        <v xml:space="preserve">SCHOOL OF SOCIAL WORK         </v>
      </c>
      <c r="D56" s="319">
        <f>+'Base Data'!H56</f>
        <v>71415</v>
      </c>
      <c r="E56" s="320">
        <f>ROUND(LOOKUP($I$2:$I$104,'Category Groupings'!$B$2:$B$9,1+'Category Groupings'!$F$2:$F$9)*D56,0)</f>
        <v>86126</v>
      </c>
      <c r="F56" s="320">
        <f>ROUND(LOOKUP($I$2:$I$104,'Category Groupings'!$B$2:$B$9,1+'Category Groupings'!$D$2:$D$9)*Calculations!D56,0)</f>
        <v>78557</v>
      </c>
      <c r="G56" s="320">
        <f>ROUND(LOOKUP($I$2:$I$104,'Category Groupings'!$B$2:$B$9,1+'Category Groupings'!$F$2:$F$9)*F56,0)</f>
        <v>94740</v>
      </c>
      <c r="H56" s="320">
        <f t="shared" si="0"/>
        <v>8614</v>
      </c>
      <c r="I56" s="319" t="str">
        <f>+'Base Data'!D56</f>
        <v>0130</v>
      </c>
      <c r="J56" s="319" t="str">
        <f>+'Base Data'!E56</f>
        <v xml:space="preserve">GRAD SCH STD TEACH SAL        </v>
      </c>
      <c r="K56" s="151" t="str">
        <f>+'Base Data'!F56</f>
        <v>1</v>
      </c>
      <c r="L56" s="151" t="str">
        <f>+'Base Data'!G56</f>
        <v>GOF &amp; DOF</v>
      </c>
    </row>
    <row r="57" spans="1:12" ht="30" x14ac:dyDescent="0.25">
      <c r="A57" s="319" t="str">
        <f>+'Base Data'!A57</f>
        <v>2015</v>
      </c>
      <c r="B57" s="319" t="str">
        <f>+'Base Data'!B57</f>
        <v>272</v>
      </c>
      <c r="C57" s="319" t="str">
        <f>+'Base Data'!C57</f>
        <v xml:space="preserve">SCHOOL OF SOCIAL WORK         </v>
      </c>
      <c r="D57" s="319">
        <f>+'Base Data'!H57</f>
        <v>86037</v>
      </c>
      <c r="E57" s="320">
        <f>ROUND(LOOKUP($I$2:$I$104,'Category Groupings'!$B$2:$B$9,1+'Category Groupings'!$F$2:$F$9)*D57,0)</f>
        <v>103761</v>
      </c>
      <c r="F57" s="320">
        <f>ROUND(LOOKUP($I$2:$I$104,'Category Groupings'!$B$2:$B$9,1+'Category Groupings'!$D$2:$D$9)*Calculations!D57,0)</f>
        <v>94641</v>
      </c>
      <c r="G57" s="320">
        <f>ROUND(LOOKUP($I$2:$I$104,'Category Groupings'!$B$2:$B$9,1+'Category Groupings'!$F$2:$F$9)*F57,0)</f>
        <v>114137</v>
      </c>
      <c r="H57" s="320">
        <f t="shared" si="0"/>
        <v>10376</v>
      </c>
      <c r="I57" s="319" t="str">
        <f>+'Base Data'!D57</f>
        <v>0140</v>
      </c>
      <c r="J57" s="319" t="str">
        <f>+'Base Data'!E57</f>
        <v xml:space="preserve">GRAD STD NON-TEACH SAL        </v>
      </c>
      <c r="K57" s="151" t="str">
        <f>+'Base Data'!F57</f>
        <v>1</v>
      </c>
      <c r="L57" s="151" t="str">
        <f>+'Base Data'!G57</f>
        <v>GOF &amp; DOF</v>
      </c>
    </row>
    <row r="58" spans="1:12" ht="30" x14ac:dyDescent="0.25">
      <c r="A58" s="319" t="str">
        <f>+'Base Data'!A58</f>
        <v>2015</v>
      </c>
      <c r="B58" s="319" t="str">
        <f>+'Base Data'!B58</f>
        <v>272</v>
      </c>
      <c r="C58" s="319" t="str">
        <f>+'Base Data'!C58</f>
        <v xml:space="preserve">SCHOOL OF SOCIAL WORK         </v>
      </c>
      <c r="D58" s="319">
        <f>+'Base Data'!H58</f>
        <v>411924</v>
      </c>
      <c r="E58" s="320">
        <f>ROUND(LOOKUP($I$2:$I$104,'Category Groupings'!$B$2:$B$9,1+'Category Groupings'!$F$2:$F$9)*D58,0)</f>
        <v>551154</v>
      </c>
      <c r="F58" s="320">
        <f>ROUND(LOOKUP($I$2:$I$104,'Category Groupings'!$B$2:$B$9,1+'Category Groupings'!$D$2:$D$9)*Calculations!D58,0)</f>
        <v>424282</v>
      </c>
      <c r="G58" s="320">
        <f>ROUND(LOOKUP($I$2:$I$104,'Category Groupings'!$B$2:$B$9,1+'Category Groupings'!$F$2:$F$9)*F58,0)</f>
        <v>567689</v>
      </c>
      <c r="H58" s="320">
        <f t="shared" si="0"/>
        <v>16535</v>
      </c>
      <c r="I58" s="319" t="str">
        <f>+'Base Data'!D58</f>
        <v>0160</v>
      </c>
      <c r="J58" s="319" t="str">
        <f>+'Base Data'!E58</f>
        <v xml:space="preserve">CLASS (HEPB) STAFF SAL        </v>
      </c>
      <c r="K58" s="151" t="str">
        <f>+'Base Data'!F58</f>
        <v>1</v>
      </c>
      <c r="L58" s="151" t="str">
        <f>+'Base Data'!G58</f>
        <v>GOF &amp; DOF</v>
      </c>
    </row>
    <row r="59" spans="1:12" ht="30" x14ac:dyDescent="0.25">
      <c r="A59" s="319" t="str">
        <f>+'Base Data'!A59</f>
        <v>2015</v>
      </c>
      <c r="B59" s="319" t="str">
        <f>+'Base Data'!B59</f>
        <v>272</v>
      </c>
      <c r="C59" s="319" t="str">
        <f>+'Base Data'!C59</f>
        <v xml:space="preserve">SCHOOL OF SOCIAL WORK         </v>
      </c>
      <c r="D59" s="319">
        <f>+'Base Data'!H59</f>
        <v>42576</v>
      </c>
      <c r="E59" s="320">
        <f>ROUND(LOOKUP($I$2:$I$104,'Category Groupings'!$B$2:$B$9,1+'Category Groupings'!$F$2:$F$9)*D59,0)</f>
        <v>56967</v>
      </c>
      <c r="F59" s="320">
        <f>ROUND(LOOKUP($I$2:$I$104,'Category Groupings'!$B$2:$B$9,1+'Category Groupings'!$D$2:$D$9)*Calculations!D59,0)</f>
        <v>43853</v>
      </c>
      <c r="G59" s="320">
        <f>ROUND(LOOKUP($I$2:$I$104,'Category Groupings'!$B$2:$B$9,1+'Category Groupings'!$F$2:$F$9)*F59,0)</f>
        <v>58675</v>
      </c>
      <c r="H59" s="320">
        <f t="shared" si="0"/>
        <v>1708</v>
      </c>
      <c r="I59" s="319" t="str">
        <f>+'Base Data'!D59</f>
        <v>0160</v>
      </c>
      <c r="J59" s="319" t="str">
        <f>+'Base Data'!E59</f>
        <v xml:space="preserve">CLASS (HEPB) STAFF SAL        </v>
      </c>
      <c r="K59" s="151" t="str">
        <f>+'Base Data'!F59</f>
        <v>7</v>
      </c>
      <c r="L59" s="151" t="str">
        <f>+'Base Data'!G59</f>
        <v>Auxiliary Educational Activities</v>
      </c>
    </row>
    <row r="60" spans="1:12" ht="30" x14ac:dyDescent="0.25">
      <c r="A60" s="319" t="str">
        <f>+'Base Data'!A60</f>
        <v>2015</v>
      </c>
      <c r="B60" s="319" t="str">
        <f>+'Base Data'!B60</f>
        <v>272</v>
      </c>
      <c r="C60" s="319" t="str">
        <f>+'Base Data'!C60</f>
        <v xml:space="preserve">SCHOOL OF SOCIAL WORK         </v>
      </c>
      <c r="D60" s="319">
        <f>+'Base Data'!H60</f>
        <v>922788</v>
      </c>
      <c r="E60" s="320">
        <f>ROUND(LOOKUP($I$2:$I$104,'Category Groupings'!$B$2:$B$9,1+'Category Groupings'!$F$2:$F$9)*D60,0)</f>
        <v>1178400</v>
      </c>
      <c r="F60" s="320">
        <f>ROUND(LOOKUP($I$2:$I$104,'Category Groupings'!$B$2:$B$9,1+'Category Groupings'!$D$2:$D$9)*Calculations!D60,0)</f>
        <v>959700</v>
      </c>
      <c r="G60" s="320">
        <f>ROUND(LOOKUP($I$2:$I$104,'Category Groupings'!$B$2:$B$9,1+'Category Groupings'!$F$2:$F$9)*F60,0)</f>
        <v>1225537</v>
      </c>
      <c r="H60" s="320">
        <f t="shared" si="0"/>
        <v>47137</v>
      </c>
      <c r="I60" s="319" t="str">
        <f>+'Base Data'!D60</f>
        <v>0170</v>
      </c>
      <c r="J60" s="319" t="str">
        <f>+'Base Data'!E60</f>
        <v xml:space="preserve">PROFESSIONAL STAFF SAL        </v>
      </c>
      <c r="K60" s="151" t="str">
        <f>+'Base Data'!F60</f>
        <v>1</v>
      </c>
      <c r="L60" s="151" t="str">
        <f>+'Base Data'!G60</f>
        <v>GOF &amp; DOF</v>
      </c>
    </row>
    <row r="61" spans="1:12" ht="30" x14ac:dyDescent="0.25">
      <c r="A61" s="319" t="str">
        <f>+'Base Data'!A61</f>
        <v>2015</v>
      </c>
      <c r="B61" s="319" t="str">
        <f>+'Base Data'!B61</f>
        <v>282</v>
      </c>
      <c r="C61" s="319" t="str">
        <f>+'Base Data'!C61</f>
        <v xml:space="preserve">UNDERGRAD ACAD AFFAIRS        </v>
      </c>
      <c r="D61" s="319">
        <f>+'Base Data'!H61</f>
        <v>587273</v>
      </c>
      <c r="E61" s="320">
        <f>ROUND(LOOKUP($I$2:$I$104,'Category Groupings'!$B$2:$B$9,1+'Category Groupings'!$F$2:$F$9)*D61,0)</f>
        <v>720584</v>
      </c>
      <c r="F61" s="320">
        <f>ROUND(LOOKUP($I$2:$I$104,'Category Groupings'!$B$2:$B$9,1+'Category Groupings'!$D$2:$D$9)*Calculations!D61,0)</f>
        <v>610764</v>
      </c>
      <c r="G61" s="320">
        <f>ROUND(LOOKUP($I$2:$I$104,'Category Groupings'!$B$2:$B$9,1+'Category Groupings'!$F$2:$F$9)*F61,0)</f>
        <v>749407</v>
      </c>
      <c r="H61" s="320">
        <f t="shared" si="0"/>
        <v>28823</v>
      </c>
      <c r="I61" s="319" t="str">
        <f>+'Base Data'!D61</f>
        <v>0110</v>
      </c>
      <c r="J61" s="319" t="str">
        <f>+'Base Data'!E61</f>
        <v xml:space="preserve">INSTR/RES FACULTY SAL         </v>
      </c>
      <c r="K61" s="151" t="str">
        <f>+'Base Data'!F61</f>
        <v>1</v>
      </c>
      <c r="L61" s="151" t="str">
        <f>+'Base Data'!G61</f>
        <v>GOF &amp; DOF</v>
      </c>
    </row>
    <row r="62" spans="1:12" ht="30" x14ac:dyDescent="0.25">
      <c r="A62" s="319" t="str">
        <f>+'Base Data'!A62</f>
        <v>2015</v>
      </c>
      <c r="B62" s="319" t="str">
        <f>+'Base Data'!B62</f>
        <v>282</v>
      </c>
      <c r="C62" s="319" t="str">
        <f>+'Base Data'!C62</f>
        <v xml:space="preserve">UNDERGRAD ACAD AFFAIRS        </v>
      </c>
      <c r="D62" s="319">
        <f>+'Base Data'!H62</f>
        <v>217942</v>
      </c>
      <c r="E62" s="320">
        <f>ROUND(LOOKUP($I$2:$I$104,'Category Groupings'!$B$2:$B$9,1+'Category Groupings'!$F$2:$F$9)*D62,0)</f>
        <v>276133</v>
      </c>
      <c r="F62" s="320">
        <f>ROUND(LOOKUP($I$2:$I$104,'Category Groupings'!$B$2:$B$9,1+'Category Groupings'!$D$2:$D$9)*Calculations!D62,0)</f>
        <v>226660</v>
      </c>
      <c r="G62" s="320">
        <f>ROUND(LOOKUP($I$2:$I$104,'Category Groupings'!$B$2:$B$9,1+'Category Groupings'!$F$2:$F$9)*F62,0)</f>
        <v>287178</v>
      </c>
      <c r="H62" s="320">
        <f t="shared" si="0"/>
        <v>11045</v>
      </c>
      <c r="I62" s="319" t="str">
        <f>+'Base Data'!D62</f>
        <v>0120</v>
      </c>
      <c r="J62" s="319" t="str">
        <f>+'Base Data'!E62</f>
        <v xml:space="preserve">AUX TEACHING STAFF SAL        </v>
      </c>
      <c r="K62" s="151" t="str">
        <f>+'Base Data'!F62</f>
        <v>1</v>
      </c>
      <c r="L62" s="151" t="str">
        <f>+'Base Data'!G62</f>
        <v>GOF &amp; DOF</v>
      </c>
    </row>
    <row r="63" spans="1:12" ht="30" x14ac:dyDescent="0.25">
      <c r="A63" s="319" t="str">
        <f>+'Base Data'!A63</f>
        <v>2015</v>
      </c>
      <c r="B63" s="319" t="str">
        <f>+'Base Data'!B63</f>
        <v>282</v>
      </c>
      <c r="C63" s="319" t="str">
        <f>+'Base Data'!C63</f>
        <v xml:space="preserve">UNDERGRAD ACAD AFFAIRS        </v>
      </c>
      <c r="D63" s="319">
        <f>+'Base Data'!H63</f>
        <v>614437</v>
      </c>
      <c r="E63" s="320">
        <f>ROUND(LOOKUP($I$2:$I$104,'Category Groupings'!$B$2:$B$9,1+'Category Groupings'!$F$2:$F$9)*D63,0)</f>
        <v>741011</v>
      </c>
      <c r="F63" s="320">
        <f>ROUND(LOOKUP($I$2:$I$104,'Category Groupings'!$B$2:$B$9,1+'Category Groupings'!$D$2:$D$9)*Calculations!D63,0)</f>
        <v>675881</v>
      </c>
      <c r="G63" s="320">
        <f>ROUND(LOOKUP($I$2:$I$104,'Category Groupings'!$B$2:$B$9,1+'Category Groupings'!$F$2:$F$9)*F63,0)</f>
        <v>815112</v>
      </c>
      <c r="H63" s="320">
        <f t="shared" si="0"/>
        <v>74101</v>
      </c>
      <c r="I63" s="319" t="str">
        <f>+'Base Data'!D63</f>
        <v>0130</v>
      </c>
      <c r="J63" s="319" t="str">
        <f>+'Base Data'!E63</f>
        <v xml:space="preserve">GRAD SCH STD TEACH SAL        </v>
      </c>
      <c r="K63" s="151" t="str">
        <f>+'Base Data'!F63</f>
        <v>1</v>
      </c>
      <c r="L63" s="151" t="str">
        <f>+'Base Data'!G63</f>
        <v>GOF &amp; DOF</v>
      </c>
    </row>
    <row r="64" spans="1:12" ht="30" x14ac:dyDescent="0.25">
      <c r="A64" s="319" t="str">
        <f>+'Base Data'!A64</f>
        <v>2015</v>
      </c>
      <c r="B64" s="319" t="str">
        <f>+'Base Data'!B64</f>
        <v>282</v>
      </c>
      <c r="C64" s="319" t="str">
        <f>+'Base Data'!C64</f>
        <v xml:space="preserve">UNDERGRAD ACAD AFFAIRS        </v>
      </c>
      <c r="D64" s="319">
        <f>+'Base Data'!H64</f>
        <v>51358</v>
      </c>
      <c r="E64" s="320">
        <f>ROUND(LOOKUP($I$2:$I$104,'Category Groupings'!$B$2:$B$9,1+'Category Groupings'!$F$2:$F$9)*D64,0)</f>
        <v>61938</v>
      </c>
      <c r="F64" s="320">
        <f>ROUND(LOOKUP($I$2:$I$104,'Category Groupings'!$B$2:$B$9,1+'Category Groupings'!$D$2:$D$9)*Calculations!D64,0)</f>
        <v>56494</v>
      </c>
      <c r="G64" s="320">
        <f>ROUND(LOOKUP($I$2:$I$104,'Category Groupings'!$B$2:$B$9,1+'Category Groupings'!$F$2:$F$9)*F64,0)</f>
        <v>68132</v>
      </c>
      <c r="H64" s="320">
        <f t="shared" si="0"/>
        <v>6194</v>
      </c>
      <c r="I64" s="319" t="str">
        <f>+'Base Data'!D64</f>
        <v>0140</v>
      </c>
      <c r="J64" s="319" t="str">
        <f>+'Base Data'!E64</f>
        <v xml:space="preserve">GRAD STD NON-TEACH SAL        </v>
      </c>
      <c r="K64" s="151" t="str">
        <f>+'Base Data'!F64</f>
        <v>1</v>
      </c>
      <c r="L64" s="151" t="str">
        <f>+'Base Data'!G64</f>
        <v>GOF &amp; DOF</v>
      </c>
    </row>
    <row r="65" spans="1:12" ht="30" x14ac:dyDescent="0.25">
      <c r="A65" s="319" t="str">
        <f>+'Base Data'!A65</f>
        <v>2015</v>
      </c>
      <c r="B65" s="319" t="str">
        <f>+'Base Data'!B65</f>
        <v>282</v>
      </c>
      <c r="C65" s="319" t="str">
        <f>+'Base Data'!C65</f>
        <v xml:space="preserve">UNDERGRAD ACAD AFFAIRS        </v>
      </c>
      <c r="D65" s="319">
        <f>+'Base Data'!H65</f>
        <v>95916</v>
      </c>
      <c r="E65" s="320">
        <f>ROUND(LOOKUP($I$2:$I$104,'Category Groupings'!$B$2:$B$9,1+'Category Groupings'!$F$2:$F$9)*D65,0)</f>
        <v>128336</v>
      </c>
      <c r="F65" s="320">
        <f>ROUND(LOOKUP($I$2:$I$104,'Category Groupings'!$B$2:$B$9,1+'Category Groupings'!$D$2:$D$9)*Calculations!D65,0)</f>
        <v>98793</v>
      </c>
      <c r="G65" s="320">
        <f>ROUND(LOOKUP($I$2:$I$104,'Category Groupings'!$B$2:$B$9,1+'Category Groupings'!$F$2:$F$9)*F65,0)</f>
        <v>132185</v>
      </c>
      <c r="H65" s="320">
        <f t="shared" si="0"/>
        <v>3849</v>
      </c>
      <c r="I65" s="319" t="str">
        <f>+'Base Data'!D65</f>
        <v>0160</v>
      </c>
      <c r="J65" s="319" t="str">
        <f>+'Base Data'!E65</f>
        <v xml:space="preserve">CLASS (HEPB) STAFF SAL        </v>
      </c>
      <c r="K65" s="151" t="str">
        <f>+'Base Data'!F65</f>
        <v>1</v>
      </c>
      <c r="L65" s="151" t="str">
        <f>+'Base Data'!G65</f>
        <v>GOF &amp; DOF</v>
      </c>
    </row>
    <row r="66" spans="1:12" ht="30" x14ac:dyDescent="0.25">
      <c r="A66" s="319" t="str">
        <f>+'Base Data'!A66</f>
        <v>2015</v>
      </c>
      <c r="B66" s="319" t="str">
        <f>+'Base Data'!B66</f>
        <v>282</v>
      </c>
      <c r="C66" s="319" t="str">
        <f>+'Base Data'!C66</f>
        <v xml:space="preserve">UNDERGRAD ACAD AFFAIRS        </v>
      </c>
      <c r="D66" s="319">
        <f>+'Base Data'!H66</f>
        <v>3330990</v>
      </c>
      <c r="E66" s="320">
        <f>ROUND(LOOKUP($I$2:$I$104,'Category Groupings'!$B$2:$B$9,1+'Category Groupings'!$F$2:$F$9)*D66,0)</f>
        <v>4253674</v>
      </c>
      <c r="F66" s="320">
        <f>ROUND(LOOKUP($I$2:$I$104,'Category Groupings'!$B$2:$B$9,1+'Category Groupings'!$D$2:$D$9)*Calculations!D66,0)</f>
        <v>3464230</v>
      </c>
      <c r="G66" s="320">
        <f>ROUND(LOOKUP($I$2:$I$104,'Category Groupings'!$B$2:$B$9,1+'Category Groupings'!$F$2:$F$9)*F66,0)</f>
        <v>4423822</v>
      </c>
      <c r="H66" s="320">
        <f t="shared" si="0"/>
        <v>170148</v>
      </c>
      <c r="I66" s="319" t="str">
        <f>+'Base Data'!D66</f>
        <v>0170</v>
      </c>
      <c r="J66" s="319" t="str">
        <f>+'Base Data'!E66</f>
        <v xml:space="preserve">PROFESSIONAL STAFF SAL        </v>
      </c>
      <c r="K66" s="151" t="str">
        <f>+'Base Data'!F66</f>
        <v>1</v>
      </c>
      <c r="L66" s="151" t="str">
        <f>+'Base Data'!G66</f>
        <v>GOF &amp; DOF</v>
      </c>
    </row>
    <row r="67" spans="1:12" ht="30" x14ac:dyDescent="0.25">
      <c r="A67" s="319" t="str">
        <f>+'Base Data'!A67</f>
        <v>2015</v>
      </c>
      <c r="B67" s="319" t="str">
        <f>+'Base Data'!B67</f>
        <v>302</v>
      </c>
      <c r="C67" s="319" t="str">
        <f>+'Base Data'!C67</f>
        <v xml:space="preserve">SCHOOL OF DENTISTRY           </v>
      </c>
      <c r="D67" s="319">
        <f>+'Base Data'!H67</f>
        <v>8694496</v>
      </c>
      <c r="E67" s="320">
        <f>ROUND(LOOKUP($I$2:$I$104,'Category Groupings'!$B$2:$B$9,1+'Category Groupings'!$F$2:$F$9)*D67,0)</f>
        <v>10668147</v>
      </c>
      <c r="F67" s="320">
        <f>ROUND(LOOKUP($I$2:$I$104,'Category Groupings'!$B$2:$B$9,1+'Category Groupings'!$D$2:$D$9)*Calculations!D67,0)</f>
        <v>9042276</v>
      </c>
      <c r="G67" s="320">
        <f>ROUND(LOOKUP($I$2:$I$104,'Category Groupings'!$B$2:$B$9,1+'Category Groupings'!$F$2:$F$9)*F67,0)</f>
        <v>11094873</v>
      </c>
      <c r="H67" s="320">
        <f t="shared" ref="H67:H104" si="1">+G67-E67</f>
        <v>426726</v>
      </c>
      <c r="I67" s="319" t="str">
        <f>+'Base Data'!D67</f>
        <v>0110</v>
      </c>
      <c r="J67" s="319" t="str">
        <f>+'Base Data'!E67</f>
        <v xml:space="preserve">INSTR/RES FACULTY SAL         </v>
      </c>
      <c r="K67" s="151" t="str">
        <f>+'Base Data'!F67</f>
        <v>1</v>
      </c>
      <c r="L67" s="151" t="str">
        <f>+'Base Data'!G67</f>
        <v>GOF &amp; DOF</v>
      </c>
    </row>
    <row r="68" spans="1:12" ht="30" x14ac:dyDescent="0.25">
      <c r="A68" s="319" t="str">
        <f>+'Base Data'!A68</f>
        <v>2015</v>
      </c>
      <c r="B68" s="319" t="str">
        <f>+'Base Data'!B68</f>
        <v>302</v>
      </c>
      <c r="C68" s="319" t="str">
        <f>+'Base Data'!C68</f>
        <v xml:space="preserve">SCHOOL OF DENTISTRY           </v>
      </c>
      <c r="D68" s="319">
        <f>+'Base Data'!H68</f>
        <v>547131</v>
      </c>
      <c r="E68" s="320">
        <f>ROUND(LOOKUP($I$2:$I$104,'Category Groupings'!$B$2:$B$9,1+'Category Groupings'!$F$2:$F$9)*D68,0)</f>
        <v>732061</v>
      </c>
      <c r="F68" s="320">
        <f>ROUND(LOOKUP($I$2:$I$104,'Category Groupings'!$B$2:$B$9,1+'Category Groupings'!$D$2:$D$9)*Calculations!D68,0)</f>
        <v>563545</v>
      </c>
      <c r="G68" s="320">
        <f>ROUND(LOOKUP($I$2:$I$104,'Category Groupings'!$B$2:$B$9,1+'Category Groupings'!$F$2:$F$9)*F68,0)</f>
        <v>754023</v>
      </c>
      <c r="H68" s="320">
        <f t="shared" si="1"/>
        <v>21962</v>
      </c>
      <c r="I68" s="319" t="str">
        <f>+'Base Data'!D68</f>
        <v>0160</v>
      </c>
      <c r="J68" s="319" t="str">
        <f>+'Base Data'!E68</f>
        <v xml:space="preserve">CLASS (HEPB) STAFF SAL        </v>
      </c>
      <c r="K68" s="151" t="str">
        <f>+'Base Data'!F68</f>
        <v>1</v>
      </c>
      <c r="L68" s="151" t="str">
        <f>+'Base Data'!G68</f>
        <v>GOF &amp; DOF</v>
      </c>
    </row>
    <row r="69" spans="1:12" ht="30" x14ac:dyDescent="0.25">
      <c r="A69" s="319" t="str">
        <f>+'Base Data'!A69</f>
        <v>2015</v>
      </c>
      <c r="B69" s="319" t="str">
        <f>+'Base Data'!B69</f>
        <v>302</v>
      </c>
      <c r="C69" s="319" t="str">
        <f>+'Base Data'!C69</f>
        <v xml:space="preserve">SCHOOL OF DENTISTRY           </v>
      </c>
      <c r="D69" s="319">
        <f>+'Base Data'!H69</f>
        <v>2488764</v>
      </c>
      <c r="E69" s="320">
        <f>ROUND(LOOKUP($I$2:$I$104,'Category Groupings'!$B$2:$B$9,1+'Category Groupings'!$F$2:$F$9)*D69,0)</f>
        <v>3178152</v>
      </c>
      <c r="F69" s="320">
        <f>ROUND(LOOKUP($I$2:$I$104,'Category Groupings'!$B$2:$B$9,1+'Category Groupings'!$D$2:$D$9)*Calculations!D69,0)</f>
        <v>2588315</v>
      </c>
      <c r="G69" s="320">
        <f>ROUND(LOOKUP($I$2:$I$104,'Category Groupings'!$B$2:$B$9,1+'Category Groupings'!$F$2:$F$9)*F69,0)</f>
        <v>3305278</v>
      </c>
      <c r="H69" s="320">
        <f t="shared" si="1"/>
        <v>127126</v>
      </c>
      <c r="I69" s="319" t="str">
        <f>+'Base Data'!D69</f>
        <v>0170</v>
      </c>
      <c r="J69" s="319" t="str">
        <f>+'Base Data'!E69</f>
        <v xml:space="preserve">PROFESSIONAL STAFF SAL        </v>
      </c>
      <c r="K69" s="151" t="str">
        <f>+'Base Data'!F69</f>
        <v>1</v>
      </c>
      <c r="L69" s="151" t="str">
        <f>+'Base Data'!G69</f>
        <v>GOF &amp; DOF</v>
      </c>
    </row>
    <row r="70" spans="1:12" ht="30" x14ac:dyDescent="0.25">
      <c r="A70" s="319" t="str">
        <f>+'Base Data'!A70</f>
        <v>2015</v>
      </c>
      <c r="B70" s="319" t="str">
        <f>+'Base Data'!B70</f>
        <v>304</v>
      </c>
      <c r="C70" s="319" t="str">
        <f>+'Base Data'!C70</f>
        <v xml:space="preserve">SCHOOL OF MEDICINE            </v>
      </c>
      <c r="D70" s="319">
        <f>+'Base Data'!H70</f>
        <v>44787368</v>
      </c>
      <c r="E70" s="320">
        <f>ROUND(LOOKUP($I$2:$I$104,'Category Groupings'!$B$2:$B$9,1+'Category Groupings'!$F$2:$F$9)*D70,0)</f>
        <v>54954101</v>
      </c>
      <c r="F70" s="320">
        <f>ROUND(LOOKUP($I$2:$I$104,'Category Groupings'!$B$2:$B$9,1+'Category Groupings'!$D$2:$D$9)*Calculations!D70,0)</f>
        <v>46578863</v>
      </c>
      <c r="G70" s="320">
        <f>ROUND(LOOKUP($I$2:$I$104,'Category Groupings'!$B$2:$B$9,1+'Category Groupings'!$F$2:$F$9)*F70,0)</f>
        <v>57152265</v>
      </c>
      <c r="H70" s="320">
        <f t="shared" si="1"/>
        <v>2198164</v>
      </c>
      <c r="I70" s="319" t="str">
        <f>+'Base Data'!D70</f>
        <v>0110</v>
      </c>
      <c r="J70" s="319" t="str">
        <f>+'Base Data'!E70</f>
        <v xml:space="preserve">INSTR/RES FACULTY SAL         </v>
      </c>
      <c r="K70" s="151" t="str">
        <f>+'Base Data'!F70</f>
        <v>1</v>
      </c>
      <c r="L70" s="151" t="str">
        <f>+'Base Data'!G70</f>
        <v>GOF &amp; DOF</v>
      </c>
    </row>
    <row r="71" spans="1:12" ht="30" x14ac:dyDescent="0.25">
      <c r="A71" s="319" t="str">
        <f>+'Base Data'!A71</f>
        <v>2015</v>
      </c>
      <c r="B71" s="319" t="str">
        <f>+'Base Data'!B71</f>
        <v>304</v>
      </c>
      <c r="C71" s="319" t="str">
        <f>+'Base Data'!C71</f>
        <v xml:space="preserve">SCHOOL OF MEDICINE            </v>
      </c>
      <c r="D71" s="319">
        <f>+'Base Data'!H71</f>
        <v>4310708</v>
      </c>
      <c r="E71" s="320">
        <f>ROUND(LOOKUP($I$2:$I$104,'Category Groupings'!$B$2:$B$9,1+'Category Groupings'!$F$2:$F$9)*D71,0)</f>
        <v>5461667</v>
      </c>
      <c r="F71" s="320">
        <f>ROUND(LOOKUP($I$2:$I$104,'Category Groupings'!$B$2:$B$9,1+'Category Groupings'!$D$2:$D$9)*Calculations!D71,0)</f>
        <v>4483136</v>
      </c>
      <c r="G71" s="320">
        <f>ROUND(LOOKUP($I$2:$I$104,'Category Groupings'!$B$2:$B$9,1+'Category Groupings'!$F$2:$F$9)*F71,0)</f>
        <v>5680133</v>
      </c>
      <c r="H71" s="320">
        <f t="shared" si="1"/>
        <v>218466</v>
      </c>
      <c r="I71" s="319" t="str">
        <f>+'Base Data'!D71</f>
        <v>0120</v>
      </c>
      <c r="J71" s="319" t="str">
        <f>+'Base Data'!E71</f>
        <v xml:space="preserve">AUX TEACHING STAFF SAL        </v>
      </c>
      <c r="K71" s="151" t="str">
        <f>+'Base Data'!F71</f>
        <v>1</v>
      </c>
      <c r="L71" s="151" t="str">
        <f>+'Base Data'!G71</f>
        <v>GOF &amp; DOF</v>
      </c>
    </row>
    <row r="72" spans="1:12" ht="30" x14ac:dyDescent="0.25">
      <c r="A72" s="319" t="str">
        <f>+'Base Data'!A72</f>
        <v>2015</v>
      </c>
      <c r="B72" s="319" t="str">
        <f>+'Base Data'!B72</f>
        <v>304</v>
      </c>
      <c r="C72" s="319" t="str">
        <f>+'Base Data'!C72</f>
        <v xml:space="preserve">SCHOOL OF MEDICINE            </v>
      </c>
      <c r="D72" s="319">
        <f>+'Base Data'!H72</f>
        <v>287857</v>
      </c>
      <c r="E72" s="320">
        <f>ROUND(LOOKUP($I$2:$I$104,'Category Groupings'!$B$2:$B$9,1+'Category Groupings'!$F$2:$F$9)*D72,0)</f>
        <v>347156</v>
      </c>
      <c r="F72" s="320">
        <f>ROUND(LOOKUP($I$2:$I$104,'Category Groupings'!$B$2:$B$9,1+'Category Groupings'!$D$2:$D$9)*Calculations!D72,0)</f>
        <v>316643</v>
      </c>
      <c r="G72" s="320">
        <f>ROUND(LOOKUP($I$2:$I$104,'Category Groupings'!$B$2:$B$9,1+'Category Groupings'!$F$2:$F$9)*F72,0)</f>
        <v>381871</v>
      </c>
      <c r="H72" s="320">
        <f t="shared" si="1"/>
        <v>34715</v>
      </c>
      <c r="I72" s="319" t="str">
        <f>+'Base Data'!D72</f>
        <v>0130</v>
      </c>
      <c r="J72" s="319" t="str">
        <f>+'Base Data'!E72</f>
        <v xml:space="preserve">GRAD SCH STD TEACH SAL        </v>
      </c>
      <c r="K72" s="151" t="str">
        <f>+'Base Data'!F72</f>
        <v>1</v>
      </c>
      <c r="L72" s="151" t="str">
        <f>+'Base Data'!G72</f>
        <v>GOF &amp; DOF</v>
      </c>
    </row>
    <row r="73" spans="1:12" ht="30" x14ac:dyDescent="0.25">
      <c r="A73" s="319" t="str">
        <f>+'Base Data'!A73</f>
        <v>2015</v>
      </c>
      <c r="B73" s="319" t="str">
        <f>+'Base Data'!B73</f>
        <v>304</v>
      </c>
      <c r="C73" s="319" t="str">
        <f>+'Base Data'!C73</f>
        <v xml:space="preserve">SCHOOL OF MEDICINE            </v>
      </c>
      <c r="D73" s="319">
        <f>+'Base Data'!H73</f>
        <v>159298</v>
      </c>
      <c r="E73" s="320">
        <f>ROUND(LOOKUP($I$2:$I$104,'Category Groupings'!$B$2:$B$9,1+'Category Groupings'!$F$2:$F$9)*D73,0)</f>
        <v>192113</v>
      </c>
      <c r="F73" s="320">
        <f>ROUND(LOOKUP($I$2:$I$104,'Category Groupings'!$B$2:$B$9,1+'Category Groupings'!$D$2:$D$9)*Calculations!D73,0)</f>
        <v>175228</v>
      </c>
      <c r="G73" s="320">
        <f>ROUND(LOOKUP($I$2:$I$104,'Category Groupings'!$B$2:$B$9,1+'Category Groupings'!$F$2:$F$9)*F73,0)</f>
        <v>211325</v>
      </c>
      <c r="H73" s="320">
        <f t="shared" si="1"/>
        <v>19212</v>
      </c>
      <c r="I73" s="319" t="str">
        <f>+'Base Data'!D73</f>
        <v>0140</v>
      </c>
      <c r="J73" s="319" t="str">
        <f>+'Base Data'!E73</f>
        <v xml:space="preserve">GRAD STD NON-TEACH SAL        </v>
      </c>
      <c r="K73" s="151" t="str">
        <f>+'Base Data'!F73</f>
        <v>1</v>
      </c>
      <c r="L73" s="151" t="str">
        <f>+'Base Data'!G73</f>
        <v>GOF &amp; DOF</v>
      </c>
    </row>
    <row r="74" spans="1:12" ht="30" x14ac:dyDescent="0.25">
      <c r="A74" s="319" t="str">
        <f>+'Base Data'!A74</f>
        <v>2015</v>
      </c>
      <c r="B74" s="319" t="str">
        <f>+'Base Data'!B74</f>
        <v>304</v>
      </c>
      <c r="C74" s="319" t="str">
        <f>+'Base Data'!C74</f>
        <v xml:space="preserve">SCHOOL OF MEDICINE            </v>
      </c>
      <c r="D74" s="319">
        <f>+'Base Data'!H74</f>
        <v>885528</v>
      </c>
      <c r="E74" s="320">
        <f>ROUND(LOOKUP($I$2:$I$104,'Category Groupings'!$B$2:$B$9,1+'Category Groupings'!$F$2:$F$9)*D74,0)</f>
        <v>1184836</v>
      </c>
      <c r="F74" s="320">
        <f>ROUND(LOOKUP($I$2:$I$104,'Category Groupings'!$B$2:$B$9,1+'Category Groupings'!$D$2:$D$9)*Calculations!D74,0)</f>
        <v>912094</v>
      </c>
      <c r="G74" s="320">
        <f>ROUND(LOOKUP($I$2:$I$104,'Category Groupings'!$B$2:$B$9,1+'Category Groupings'!$F$2:$F$9)*F74,0)</f>
        <v>1220382</v>
      </c>
      <c r="H74" s="320">
        <f t="shared" si="1"/>
        <v>35546</v>
      </c>
      <c r="I74" s="319" t="str">
        <f>+'Base Data'!D74</f>
        <v>0160</v>
      </c>
      <c r="J74" s="319" t="str">
        <f>+'Base Data'!E74</f>
        <v xml:space="preserve">CLASS (HEPB) STAFF SAL        </v>
      </c>
      <c r="K74" s="151" t="str">
        <f>+'Base Data'!F74</f>
        <v>1</v>
      </c>
      <c r="L74" s="151" t="str">
        <f>+'Base Data'!G74</f>
        <v>GOF &amp; DOF</v>
      </c>
    </row>
    <row r="75" spans="1:12" ht="30" x14ac:dyDescent="0.25">
      <c r="A75" s="319" t="str">
        <f>+'Base Data'!A75</f>
        <v>2015</v>
      </c>
      <c r="B75" s="319" t="str">
        <f>+'Base Data'!B75</f>
        <v>304</v>
      </c>
      <c r="C75" s="319" t="str">
        <f>+'Base Data'!C75</f>
        <v xml:space="preserve">SCHOOL OF MEDICINE            </v>
      </c>
      <c r="D75" s="319">
        <f>+'Base Data'!H75</f>
        <v>2011416</v>
      </c>
      <c r="E75" s="320">
        <f>ROUND(LOOKUP($I$2:$I$104,'Category Groupings'!$B$2:$B$9,1+'Category Groupings'!$F$2:$F$9)*D75,0)</f>
        <v>2568578</v>
      </c>
      <c r="F75" s="320">
        <f>ROUND(LOOKUP($I$2:$I$104,'Category Groupings'!$B$2:$B$9,1+'Category Groupings'!$D$2:$D$9)*Calculations!D75,0)</f>
        <v>2091873</v>
      </c>
      <c r="G75" s="320">
        <f>ROUND(LOOKUP($I$2:$I$104,'Category Groupings'!$B$2:$B$9,1+'Category Groupings'!$F$2:$F$9)*F75,0)</f>
        <v>2671322</v>
      </c>
      <c r="H75" s="320">
        <f t="shared" si="1"/>
        <v>102744</v>
      </c>
      <c r="I75" s="319" t="str">
        <f>+'Base Data'!D75</f>
        <v>0170</v>
      </c>
      <c r="J75" s="319" t="str">
        <f>+'Base Data'!E75</f>
        <v xml:space="preserve">PROFESSIONAL STAFF SAL        </v>
      </c>
      <c r="K75" s="151" t="str">
        <f>+'Base Data'!F75</f>
        <v>1</v>
      </c>
      <c r="L75" s="151" t="str">
        <f>+'Base Data'!G75</f>
        <v>GOF &amp; DOF</v>
      </c>
    </row>
    <row r="76" spans="1:12" ht="30" x14ac:dyDescent="0.25">
      <c r="A76" s="319" t="str">
        <f>+'Base Data'!A76</f>
        <v>2015</v>
      </c>
      <c r="B76" s="319" t="str">
        <f>+'Base Data'!B76</f>
        <v>306</v>
      </c>
      <c r="C76" s="319" t="str">
        <f>+'Base Data'!C76</f>
        <v xml:space="preserve">SCHOOL OF NURSING             </v>
      </c>
      <c r="D76" s="319">
        <f>+'Base Data'!H76</f>
        <v>6190736</v>
      </c>
      <c r="E76" s="320">
        <f>ROUND(LOOKUP($I$2:$I$104,'Category Groupings'!$B$2:$B$9,1+'Category Groupings'!$F$2:$F$9)*D76,0)</f>
        <v>7596033</v>
      </c>
      <c r="F76" s="320">
        <f>ROUND(LOOKUP($I$2:$I$104,'Category Groupings'!$B$2:$B$9,1+'Category Groupings'!$D$2:$D$9)*Calculations!D76,0)</f>
        <v>6438365</v>
      </c>
      <c r="G76" s="320">
        <f>ROUND(LOOKUP($I$2:$I$104,'Category Groupings'!$B$2:$B$9,1+'Category Groupings'!$F$2:$F$9)*F76,0)</f>
        <v>7899874</v>
      </c>
      <c r="H76" s="320">
        <f t="shared" si="1"/>
        <v>303841</v>
      </c>
      <c r="I76" s="319" t="str">
        <f>+'Base Data'!D76</f>
        <v>0110</v>
      </c>
      <c r="J76" s="319" t="str">
        <f>+'Base Data'!E76</f>
        <v xml:space="preserve">INSTR/RES FACULTY SAL         </v>
      </c>
      <c r="K76" s="151" t="str">
        <f>+'Base Data'!F76</f>
        <v>1</v>
      </c>
      <c r="L76" s="151" t="str">
        <f>+'Base Data'!G76</f>
        <v>GOF &amp; DOF</v>
      </c>
    </row>
    <row r="77" spans="1:12" x14ac:dyDescent="0.25">
      <c r="A77" s="319" t="str">
        <f>+'Base Data'!A77</f>
        <v>2015</v>
      </c>
      <c r="B77" s="319" t="str">
        <f>+'Base Data'!B77</f>
        <v>306</v>
      </c>
      <c r="C77" s="319" t="str">
        <f>+'Base Data'!C77</f>
        <v xml:space="preserve">SCHOOL OF NURSING             </v>
      </c>
      <c r="D77" s="319">
        <f>+'Base Data'!H77</f>
        <v>90996</v>
      </c>
      <c r="E77" s="320">
        <f>ROUND(LOOKUP($I$2:$I$104,'Category Groupings'!$B$2:$B$9,1+'Category Groupings'!$F$2:$F$9)*D77,0)</f>
        <v>121753</v>
      </c>
      <c r="F77" s="320">
        <f>ROUND(LOOKUP($I$2:$I$104,'Category Groupings'!$B$2:$B$9,1+'Category Groupings'!$D$2:$D$9)*Calculations!D77,0)</f>
        <v>93726</v>
      </c>
      <c r="G77" s="320">
        <f>ROUND(LOOKUP($I$2:$I$104,'Category Groupings'!$B$2:$B$9,1+'Category Groupings'!$F$2:$F$9)*F77,0)</f>
        <v>125405</v>
      </c>
      <c r="H77" s="320">
        <f t="shared" si="1"/>
        <v>3652</v>
      </c>
      <c r="I77" s="319" t="str">
        <f>+'Base Data'!D77</f>
        <v>0160</v>
      </c>
      <c r="J77" s="319" t="str">
        <f>+'Base Data'!E77</f>
        <v xml:space="preserve">CLASS (HEPB) STAFF SAL        </v>
      </c>
      <c r="K77" s="151" t="str">
        <f>+'Base Data'!F77</f>
        <v>1</v>
      </c>
      <c r="L77" s="151" t="str">
        <f>+'Base Data'!G77</f>
        <v>GOF &amp; DOF</v>
      </c>
    </row>
    <row r="78" spans="1:12" x14ac:dyDescent="0.25">
      <c r="A78" s="319" t="str">
        <f>+'Base Data'!A78</f>
        <v>2015</v>
      </c>
      <c r="B78" s="319" t="str">
        <f>+'Base Data'!B78</f>
        <v>306</v>
      </c>
      <c r="C78" s="319" t="str">
        <f>+'Base Data'!C78</f>
        <v xml:space="preserve">SCHOOL OF NURSING             </v>
      </c>
      <c r="D78" s="319">
        <f>+'Base Data'!H78</f>
        <v>2462342</v>
      </c>
      <c r="E78" s="320">
        <f>ROUND(LOOKUP($I$2:$I$104,'Category Groupings'!$B$2:$B$9,1+'Category Groupings'!$F$2:$F$9)*D78,0)</f>
        <v>3144411</v>
      </c>
      <c r="F78" s="320">
        <f>ROUND(LOOKUP($I$2:$I$104,'Category Groupings'!$B$2:$B$9,1+'Category Groupings'!$D$2:$D$9)*Calculations!D78,0)</f>
        <v>2560836</v>
      </c>
      <c r="G78" s="320">
        <f>ROUND(LOOKUP($I$2:$I$104,'Category Groupings'!$B$2:$B$9,1+'Category Groupings'!$F$2:$F$9)*F78,0)</f>
        <v>3270188</v>
      </c>
      <c r="H78" s="320">
        <f t="shared" si="1"/>
        <v>125777</v>
      </c>
      <c r="I78" s="319" t="str">
        <f>+'Base Data'!D78</f>
        <v>0170</v>
      </c>
      <c r="J78" s="319" t="str">
        <f>+'Base Data'!E78</f>
        <v xml:space="preserve">PROFESSIONAL STAFF SAL        </v>
      </c>
      <c r="K78" s="151" t="str">
        <f>+'Base Data'!F78</f>
        <v>1</v>
      </c>
      <c r="L78" s="151" t="str">
        <f>+'Base Data'!G78</f>
        <v>GOF &amp; DOF</v>
      </c>
    </row>
    <row r="79" spans="1:12" x14ac:dyDescent="0.25">
      <c r="A79" s="319" t="str">
        <f>+'Base Data'!A79</f>
        <v>2015</v>
      </c>
      <c r="B79" s="319" t="str">
        <f>+'Base Data'!B79</f>
        <v>308</v>
      </c>
      <c r="C79" s="319" t="str">
        <f>+'Base Data'!C79</f>
        <v xml:space="preserve">SCHOOL OF PHARMACY            </v>
      </c>
      <c r="D79" s="319">
        <f>+'Base Data'!H79</f>
        <v>5106512</v>
      </c>
      <c r="E79" s="320">
        <f>ROUND(LOOKUP($I$2:$I$104,'Category Groupings'!$B$2:$B$9,1+'Category Groupings'!$F$2:$F$9)*D79,0)</f>
        <v>6265690</v>
      </c>
      <c r="F79" s="320">
        <f>ROUND(LOOKUP($I$2:$I$104,'Category Groupings'!$B$2:$B$9,1+'Category Groupings'!$D$2:$D$9)*Calculations!D79,0)</f>
        <v>5310772</v>
      </c>
      <c r="G79" s="320">
        <f>ROUND(LOOKUP($I$2:$I$104,'Category Groupings'!$B$2:$B$9,1+'Category Groupings'!$F$2:$F$9)*F79,0)</f>
        <v>6516317</v>
      </c>
      <c r="H79" s="320">
        <f t="shared" si="1"/>
        <v>250627</v>
      </c>
      <c r="I79" s="319" t="str">
        <f>+'Base Data'!D79</f>
        <v>0110</v>
      </c>
      <c r="J79" s="319" t="str">
        <f>+'Base Data'!E79</f>
        <v xml:space="preserve">INSTR/RES FACULTY SAL         </v>
      </c>
      <c r="K79" s="151" t="str">
        <f>+'Base Data'!F79</f>
        <v>1</v>
      </c>
      <c r="L79" s="151" t="str">
        <f>+'Base Data'!G79</f>
        <v>GOF &amp; DOF</v>
      </c>
    </row>
    <row r="80" spans="1:12" ht="30" x14ac:dyDescent="0.25">
      <c r="A80" s="319" t="str">
        <f>+'Base Data'!A80</f>
        <v>2015</v>
      </c>
      <c r="B80" s="319" t="str">
        <f>+'Base Data'!B80</f>
        <v>308</v>
      </c>
      <c r="C80" s="319" t="str">
        <f>+'Base Data'!C80</f>
        <v xml:space="preserve">SCHOOL OF PHARMACY            </v>
      </c>
      <c r="D80" s="319">
        <f>+'Base Data'!H80</f>
        <v>50184</v>
      </c>
      <c r="E80" s="320">
        <f>ROUND(LOOKUP($I$2:$I$104,'Category Groupings'!$B$2:$B$9,1+'Category Groupings'!$F$2:$F$9)*D80,0)</f>
        <v>60522</v>
      </c>
      <c r="F80" s="320">
        <f>ROUND(LOOKUP($I$2:$I$104,'Category Groupings'!$B$2:$B$9,1+'Category Groupings'!$D$2:$D$9)*Calculations!D80,0)</f>
        <v>55202</v>
      </c>
      <c r="G80" s="320">
        <f>ROUND(LOOKUP($I$2:$I$104,'Category Groupings'!$B$2:$B$9,1+'Category Groupings'!$F$2:$F$9)*F80,0)</f>
        <v>66574</v>
      </c>
      <c r="H80" s="320">
        <f t="shared" si="1"/>
        <v>6052</v>
      </c>
      <c r="I80" s="319" t="str">
        <f>+'Base Data'!D80</f>
        <v>0130</v>
      </c>
      <c r="J80" s="319" t="str">
        <f>+'Base Data'!E80</f>
        <v xml:space="preserve">GRAD SCH STD TEACH SAL        </v>
      </c>
      <c r="K80" s="151" t="str">
        <f>+'Base Data'!F80</f>
        <v>1</v>
      </c>
      <c r="L80" s="151" t="str">
        <f>+'Base Data'!G80</f>
        <v>GOF &amp; DOF</v>
      </c>
    </row>
    <row r="81" spans="1:12" ht="30" x14ac:dyDescent="0.25">
      <c r="A81" s="319" t="str">
        <f>+'Base Data'!A81</f>
        <v>2015</v>
      </c>
      <c r="B81" s="319" t="str">
        <f>+'Base Data'!B81</f>
        <v>308</v>
      </c>
      <c r="C81" s="319" t="str">
        <f>+'Base Data'!C81</f>
        <v xml:space="preserve">SCHOOL OF PHARMACY            </v>
      </c>
      <c r="D81" s="319">
        <f>+'Base Data'!H81</f>
        <v>170951</v>
      </c>
      <c r="E81" s="320">
        <f>ROUND(LOOKUP($I$2:$I$104,'Category Groupings'!$B$2:$B$9,1+'Category Groupings'!$F$2:$F$9)*D81,0)</f>
        <v>206167</v>
      </c>
      <c r="F81" s="320">
        <f>ROUND(LOOKUP($I$2:$I$104,'Category Groupings'!$B$2:$B$9,1+'Category Groupings'!$D$2:$D$9)*Calculations!D81,0)</f>
        <v>188046</v>
      </c>
      <c r="G81" s="320">
        <f>ROUND(LOOKUP($I$2:$I$104,'Category Groupings'!$B$2:$B$9,1+'Category Groupings'!$F$2:$F$9)*F81,0)</f>
        <v>226783</v>
      </c>
      <c r="H81" s="320">
        <f t="shared" si="1"/>
        <v>20616</v>
      </c>
      <c r="I81" s="319" t="str">
        <f>+'Base Data'!D81</f>
        <v>0140</v>
      </c>
      <c r="J81" s="319" t="str">
        <f>+'Base Data'!E81</f>
        <v xml:space="preserve">GRAD STD NON-TEACH SAL        </v>
      </c>
      <c r="K81" s="151" t="str">
        <f>+'Base Data'!F81</f>
        <v>1</v>
      </c>
      <c r="L81" s="151" t="str">
        <f>+'Base Data'!G81</f>
        <v>GOF &amp; DOF</v>
      </c>
    </row>
    <row r="82" spans="1:12" ht="30" x14ac:dyDescent="0.25">
      <c r="A82" s="319" t="str">
        <f>+'Base Data'!A82</f>
        <v>2015</v>
      </c>
      <c r="B82" s="319" t="str">
        <f>+'Base Data'!B82</f>
        <v>308</v>
      </c>
      <c r="C82" s="319" t="str">
        <f>+'Base Data'!C82</f>
        <v xml:space="preserve">SCHOOL OF PHARMACY            </v>
      </c>
      <c r="D82" s="319">
        <f>+'Base Data'!H82</f>
        <v>477996</v>
      </c>
      <c r="E82" s="320">
        <f>ROUND(LOOKUP($I$2:$I$104,'Category Groupings'!$B$2:$B$9,1+'Category Groupings'!$F$2:$F$9)*D82,0)</f>
        <v>639559</v>
      </c>
      <c r="F82" s="320">
        <f>ROUND(LOOKUP($I$2:$I$104,'Category Groupings'!$B$2:$B$9,1+'Category Groupings'!$D$2:$D$9)*Calculations!D82,0)</f>
        <v>492336</v>
      </c>
      <c r="G82" s="320">
        <f>ROUND(LOOKUP($I$2:$I$104,'Category Groupings'!$B$2:$B$9,1+'Category Groupings'!$F$2:$F$9)*F82,0)</f>
        <v>658746</v>
      </c>
      <c r="H82" s="320">
        <f t="shared" si="1"/>
        <v>19187</v>
      </c>
      <c r="I82" s="319" t="str">
        <f>+'Base Data'!D82</f>
        <v>0160</v>
      </c>
      <c r="J82" s="319" t="str">
        <f>+'Base Data'!E82</f>
        <v xml:space="preserve">CLASS (HEPB) STAFF SAL        </v>
      </c>
      <c r="K82" s="151" t="str">
        <f>+'Base Data'!F82</f>
        <v>1</v>
      </c>
      <c r="L82" s="151" t="str">
        <f>+'Base Data'!G82</f>
        <v>GOF &amp; DOF</v>
      </c>
    </row>
    <row r="83" spans="1:12" ht="30" x14ac:dyDescent="0.25">
      <c r="A83" s="319" t="str">
        <f>+'Base Data'!A83</f>
        <v>2015</v>
      </c>
      <c r="B83" s="319" t="str">
        <f>+'Base Data'!B83</f>
        <v>308</v>
      </c>
      <c r="C83" s="319" t="str">
        <f>+'Base Data'!C83</f>
        <v xml:space="preserve">SCHOOL OF PHARMACY            </v>
      </c>
      <c r="D83" s="319">
        <f>+'Base Data'!H83</f>
        <v>1198314</v>
      </c>
      <c r="E83" s="320">
        <f>ROUND(LOOKUP($I$2:$I$104,'Category Groupings'!$B$2:$B$9,1+'Category Groupings'!$F$2:$F$9)*D83,0)</f>
        <v>1530247</v>
      </c>
      <c r="F83" s="320">
        <f>ROUND(LOOKUP($I$2:$I$104,'Category Groupings'!$B$2:$B$9,1+'Category Groupings'!$D$2:$D$9)*Calculations!D83,0)</f>
        <v>1246247</v>
      </c>
      <c r="G83" s="320">
        <f>ROUND(LOOKUP($I$2:$I$104,'Category Groupings'!$B$2:$B$9,1+'Category Groupings'!$F$2:$F$9)*F83,0)</f>
        <v>1591457</v>
      </c>
      <c r="H83" s="320">
        <f t="shared" si="1"/>
        <v>61210</v>
      </c>
      <c r="I83" s="319" t="str">
        <f>+'Base Data'!D83</f>
        <v>0170</v>
      </c>
      <c r="J83" s="319" t="str">
        <f>+'Base Data'!E83</f>
        <v xml:space="preserve">PROFESSIONAL STAFF SAL        </v>
      </c>
      <c r="K83" s="151" t="str">
        <f>+'Base Data'!F83</f>
        <v>1</v>
      </c>
      <c r="L83" s="151" t="str">
        <f>+'Base Data'!G83</f>
        <v>GOF &amp; DOF</v>
      </c>
    </row>
    <row r="84" spans="1:12" ht="30" x14ac:dyDescent="0.25">
      <c r="A84" s="319" t="str">
        <f>+'Base Data'!A84</f>
        <v>2015</v>
      </c>
      <c r="B84" s="319" t="str">
        <f>+'Base Data'!B84</f>
        <v>310</v>
      </c>
      <c r="C84" s="319" t="str">
        <f>+'Base Data'!C84</f>
        <v xml:space="preserve">SCH OF PUBLIC HEALTH          </v>
      </c>
      <c r="D84" s="319">
        <f>+'Base Data'!H84</f>
        <v>5750947</v>
      </c>
      <c r="E84" s="320">
        <f>ROUND(LOOKUP($I$2:$I$104,'Category Groupings'!$B$2:$B$9,1+'Category Groupings'!$F$2:$F$9)*D84,0)</f>
        <v>7056412</v>
      </c>
      <c r="F84" s="320">
        <f>ROUND(LOOKUP($I$2:$I$104,'Category Groupings'!$B$2:$B$9,1+'Category Groupings'!$D$2:$D$9)*Calculations!D84,0)</f>
        <v>5980985</v>
      </c>
      <c r="G84" s="320">
        <f>ROUND(LOOKUP($I$2:$I$104,'Category Groupings'!$B$2:$B$9,1+'Category Groupings'!$F$2:$F$9)*F84,0)</f>
        <v>7338669</v>
      </c>
      <c r="H84" s="320">
        <f t="shared" si="1"/>
        <v>282257</v>
      </c>
      <c r="I84" s="319" t="str">
        <f>+'Base Data'!D84</f>
        <v>0110</v>
      </c>
      <c r="J84" s="319" t="str">
        <f>+'Base Data'!E84</f>
        <v xml:space="preserve">INSTR/RES FACULTY SAL         </v>
      </c>
      <c r="K84" s="151" t="str">
        <f>+'Base Data'!F84</f>
        <v>1</v>
      </c>
      <c r="L84" s="151" t="str">
        <f>+'Base Data'!G84</f>
        <v>GOF &amp; DOF</v>
      </c>
    </row>
    <row r="85" spans="1:12" ht="30" x14ac:dyDescent="0.25">
      <c r="A85" s="319" t="str">
        <f>+'Base Data'!A85</f>
        <v>2015</v>
      </c>
      <c r="B85" s="319" t="str">
        <f>+'Base Data'!B85</f>
        <v>310</v>
      </c>
      <c r="C85" s="319" t="str">
        <f>+'Base Data'!C85</f>
        <v xml:space="preserve">SCH OF PUBLIC HEALTH          </v>
      </c>
      <c r="D85" s="319">
        <f>+'Base Data'!H85</f>
        <v>15372</v>
      </c>
      <c r="E85" s="320">
        <f>ROUND(LOOKUP($I$2:$I$104,'Category Groupings'!$B$2:$B$9,1+'Category Groupings'!$F$2:$F$9)*D85,0)</f>
        <v>18861</v>
      </c>
      <c r="F85" s="320">
        <f>ROUND(LOOKUP($I$2:$I$104,'Category Groupings'!$B$2:$B$9,1+'Category Groupings'!$D$2:$D$9)*Calculations!D85,0)</f>
        <v>15987</v>
      </c>
      <c r="G85" s="320">
        <f>ROUND(LOOKUP($I$2:$I$104,'Category Groupings'!$B$2:$B$9,1+'Category Groupings'!$F$2:$F$9)*F85,0)</f>
        <v>19616</v>
      </c>
      <c r="H85" s="320">
        <f t="shared" si="1"/>
        <v>755</v>
      </c>
      <c r="I85" s="319" t="str">
        <f>+'Base Data'!D85</f>
        <v>0110</v>
      </c>
      <c r="J85" s="319" t="str">
        <f>+'Base Data'!E85</f>
        <v xml:space="preserve">INSTR/RES FACULTY SAL         </v>
      </c>
      <c r="K85" s="151" t="str">
        <f>+'Base Data'!F85</f>
        <v>2</v>
      </c>
      <c r="L85" s="151" t="str">
        <f>+'Base Data'!G85</f>
        <v xml:space="preserve">Auxiliary Enterprises &amp; Internal Svcs </v>
      </c>
    </row>
    <row r="86" spans="1:12" ht="30" x14ac:dyDescent="0.25">
      <c r="A86" s="319" t="str">
        <f>+'Base Data'!A86</f>
        <v>2015</v>
      </c>
      <c r="B86" s="319" t="str">
        <f>+'Base Data'!B86</f>
        <v>310</v>
      </c>
      <c r="C86" s="319" t="str">
        <f>+'Base Data'!C86</f>
        <v xml:space="preserve">SCH OF PUBLIC HEALTH          </v>
      </c>
      <c r="D86" s="319">
        <f>+'Base Data'!H86</f>
        <v>1690500</v>
      </c>
      <c r="E86" s="320">
        <f>ROUND(LOOKUP($I$2:$I$104,'Category Groupings'!$B$2:$B$9,1+'Category Groupings'!$F$2:$F$9)*D86,0)</f>
        <v>2074244</v>
      </c>
      <c r="F86" s="320">
        <f>ROUND(LOOKUP($I$2:$I$104,'Category Groupings'!$B$2:$B$9,1+'Category Groupings'!$D$2:$D$9)*Calculations!D86,0)</f>
        <v>1758120</v>
      </c>
      <c r="G86" s="320">
        <f>ROUND(LOOKUP($I$2:$I$104,'Category Groupings'!$B$2:$B$9,1+'Category Groupings'!$F$2:$F$9)*F86,0)</f>
        <v>2157213</v>
      </c>
      <c r="H86" s="320">
        <f t="shared" si="1"/>
        <v>82969</v>
      </c>
      <c r="I86" s="319" t="str">
        <f>+'Base Data'!D86</f>
        <v>0110</v>
      </c>
      <c r="J86" s="319" t="str">
        <f>+'Base Data'!E86</f>
        <v xml:space="preserve">INSTR/RES FACULTY SAL         </v>
      </c>
      <c r="K86" s="151" t="str">
        <f>+'Base Data'!F86</f>
        <v>6</v>
      </c>
      <c r="L86" s="151" t="str">
        <f>+'Base Data'!G86</f>
        <v>Other</v>
      </c>
    </row>
    <row r="87" spans="1:12" ht="30" x14ac:dyDescent="0.25">
      <c r="A87" s="319" t="str">
        <f>+'Base Data'!A87</f>
        <v>2015</v>
      </c>
      <c r="B87" s="319" t="str">
        <f>+'Base Data'!B87</f>
        <v>310</v>
      </c>
      <c r="C87" s="319" t="str">
        <f>+'Base Data'!C87</f>
        <v xml:space="preserve">SCH OF PUBLIC HEALTH          </v>
      </c>
      <c r="D87" s="319">
        <f>+'Base Data'!H87</f>
        <v>23292</v>
      </c>
      <c r="E87" s="320">
        <f>ROUND(LOOKUP($I$2:$I$104,'Category Groupings'!$B$2:$B$9,1+'Category Groupings'!$F$2:$F$9)*D87,0)</f>
        <v>28579</v>
      </c>
      <c r="F87" s="320">
        <f>ROUND(LOOKUP($I$2:$I$104,'Category Groupings'!$B$2:$B$9,1+'Category Groupings'!$D$2:$D$9)*Calculations!D87,0)</f>
        <v>24224</v>
      </c>
      <c r="G87" s="320">
        <f>ROUND(LOOKUP($I$2:$I$104,'Category Groupings'!$B$2:$B$9,1+'Category Groupings'!$F$2:$F$9)*F87,0)</f>
        <v>29723</v>
      </c>
      <c r="H87" s="320">
        <f t="shared" si="1"/>
        <v>1144</v>
      </c>
      <c r="I87" s="319" t="str">
        <f>+'Base Data'!D87</f>
        <v>0110</v>
      </c>
      <c r="J87" s="319" t="str">
        <f>+'Base Data'!E87</f>
        <v xml:space="preserve">INSTR/RES FACULTY SAL         </v>
      </c>
      <c r="K87" s="151" t="str">
        <f>+'Base Data'!F87</f>
        <v>7</v>
      </c>
      <c r="L87" s="151" t="str">
        <f>+'Base Data'!G87</f>
        <v>Auxiliary Educational Activities</v>
      </c>
    </row>
    <row r="88" spans="1:12" ht="30" x14ac:dyDescent="0.25">
      <c r="A88" s="319" t="str">
        <f>+'Base Data'!A88</f>
        <v>2015</v>
      </c>
      <c r="B88" s="319" t="str">
        <f>+'Base Data'!B88</f>
        <v>310</v>
      </c>
      <c r="C88" s="319" t="str">
        <f>+'Base Data'!C88</f>
        <v xml:space="preserve">SCH OF PUBLIC HEALTH          </v>
      </c>
      <c r="D88" s="319">
        <f>+'Base Data'!H88</f>
        <v>8712</v>
      </c>
      <c r="E88" s="320">
        <f>ROUND(LOOKUP($I$2:$I$104,'Category Groupings'!$B$2:$B$9,1+'Category Groupings'!$F$2:$F$9)*D88,0)</f>
        <v>10507</v>
      </c>
      <c r="F88" s="320">
        <f>ROUND(LOOKUP($I$2:$I$104,'Category Groupings'!$B$2:$B$9,1+'Category Groupings'!$D$2:$D$9)*Calculations!D88,0)</f>
        <v>9583</v>
      </c>
      <c r="G88" s="320">
        <f>ROUND(LOOKUP($I$2:$I$104,'Category Groupings'!$B$2:$B$9,1+'Category Groupings'!$F$2:$F$9)*F88,0)</f>
        <v>11557</v>
      </c>
      <c r="H88" s="320">
        <f t="shared" si="1"/>
        <v>1050</v>
      </c>
      <c r="I88" s="319" t="str">
        <f>+'Base Data'!D88</f>
        <v>0140</v>
      </c>
      <c r="J88" s="319" t="str">
        <f>+'Base Data'!E88</f>
        <v xml:space="preserve">GRAD STD NON-TEACH SAL        </v>
      </c>
      <c r="K88" s="151" t="str">
        <f>+'Base Data'!F88</f>
        <v>6</v>
      </c>
      <c r="L88" s="151" t="str">
        <f>+'Base Data'!G88</f>
        <v>Other</v>
      </c>
    </row>
    <row r="89" spans="1:12" ht="30" x14ac:dyDescent="0.25">
      <c r="A89" s="319" t="str">
        <f>+'Base Data'!A89</f>
        <v>2015</v>
      </c>
      <c r="B89" s="319" t="str">
        <f>+'Base Data'!B89</f>
        <v>310</v>
      </c>
      <c r="C89" s="319" t="str">
        <f>+'Base Data'!C89</f>
        <v xml:space="preserve">SCH OF PUBLIC HEALTH          </v>
      </c>
      <c r="D89" s="319">
        <f>+'Base Data'!H89</f>
        <v>46428</v>
      </c>
      <c r="E89" s="320">
        <f>ROUND(LOOKUP($I$2:$I$104,'Category Groupings'!$B$2:$B$9,1+'Category Groupings'!$F$2:$F$9)*D89,0)</f>
        <v>62121</v>
      </c>
      <c r="F89" s="320">
        <f>ROUND(LOOKUP($I$2:$I$104,'Category Groupings'!$B$2:$B$9,1+'Category Groupings'!$D$2:$D$9)*Calculations!D89,0)</f>
        <v>47821</v>
      </c>
      <c r="G89" s="320">
        <f>ROUND(LOOKUP($I$2:$I$104,'Category Groupings'!$B$2:$B$9,1+'Category Groupings'!$F$2:$F$9)*F89,0)</f>
        <v>63984</v>
      </c>
      <c r="H89" s="320">
        <f t="shared" si="1"/>
        <v>1863</v>
      </c>
      <c r="I89" s="319" t="str">
        <f>+'Base Data'!D89</f>
        <v>0160</v>
      </c>
      <c r="J89" s="319" t="str">
        <f>+'Base Data'!E89</f>
        <v xml:space="preserve">CLASS (HEPB) STAFF SAL        </v>
      </c>
      <c r="K89" s="151" t="str">
        <f>+'Base Data'!F89</f>
        <v>2</v>
      </c>
      <c r="L89" s="151" t="str">
        <f>+'Base Data'!G89</f>
        <v xml:space="preserve">Auxiliary Enterprises &amp; Internal Svcs </v>
      </c>
    </row>
    <row r="90" spans="1:12" ht="30" x14ac:dyDescent="0.25">
      <c r="A90" s="319" t="str">
        <f>+'Base Data'!A90</f>
        <v>2015</v>
      </c>
      <c r="B90" s="319" t="str">
        <f>+'Base Data'!B90</f>
        <v>310</v>
      </c>
      <c r="C90" s="319" t="str">
        <f>+'Base Data'!C90</f>
        <v xml:space="preserve">SCH OF PUBLIC HEALTH          </v>
      </c>
      <c r="D90" s="319">
        <f>+'Base Data'!H90</f>
        <v>248688</v>
      </c>
      <c r="E90" s="320">
        <f>ROUND(LOOKUP($I$2:$I$104,'Category Groupings'!$B$2:$B$9,1+'Category Groupings'!$F$2:$F$9)*D90,0)</f>
        <v>332745</v>
      </c>
      <c r="F90" s="320">
        <f>ROUND(LOOKUP($I$2:$I$104,'Category Groupings'!$B$2:$B$9,1+'Category Groupings'!$D$2:$D$9)*Calculations!D90,0)</f>
        <v>256149</v>
      </c>
      <c r="G90" s="320">
        <f>ROUND(LOOKUP($I$2:$I$104,'Category Groupings'!$B$2:$B$9,1+'Category Groupings'!$F$2:$F$9)*F90,0)</f>
        <v>342727</v>
      </c>
      <c r="H90" s="320">
        <f t="shared" si="1"/>
        <v>9982</v>
      </c>
      <c r="I90" s="319" t="str">
        <f>+'Base Data'!D90</f>
        <v>0160</v>
      </c>
      <c r="J90" s="319" t="str">
        <f>+'Base Data'!E90</f>
        <v xml:space="preserve">CLASS (HEPB) STAFF SAL        </v>
      </c>
      <c r="K90" s="151" t="str">
        <f>+'Base Data'!F90</f>
        <v>6</v>
      </c>
      <c r="L90" s="151" t="str">
        <f>+'Base Data'!G90</f>
        <v>Other</v>
      </c>
    </row>
    <row r="91" spans="1:12" ht="30" x14ac:dyDescent="0.25">
      <c r="A91" s="319" t="str">
        <f>+'Base Data'!A91</f>
        <v>2015</v>
      </c>
      <c r="B91" s="319" t="str">
        <f>+'Base Data'!B91</f>
        <v>310</v>
      </c>
      <c r="C91" s="319" t="str">
        <f>+'Base Data'!C91</f>
        <v xml:space="preserve">SCH OF PUBLIC HEALTH          </v>
      </c>
      <c r="D91" s="319">
        <f>+'Base Data'!H91</f>
        <v>6816</v>
      </c>
      <c r="E91" s="320">
        <f>ROUND(LOOKUP($I$2:$I$104,'Category Groupings'!$B$2:$B$9,1+'Category Groupings'!$F$2:$F$9)*D91,0)</f>
        <v>9120</v>
      </c>
      <c r="F91" s="320">
        <f>ROUND(LOOKUP($I$2:$I$104,'Category Groupings'!$B$2:$B$9,1+'Category Groupings'!$D$2:$D$9)*Calculations!D91,0)</f>
        <v>7020</v>
      </c>
      <c r="G91" s="320">
        <f>ROUND(LOOKUP($I$2:$I$104,'Category Groupings'!$B$2:$B$9,1+'Category Groupings'!$F$2:$F$9)*F91,0)</f>
        <v>9393</v>
      </c>
      <c r="H91" s="320">
        <f t="shared" si="1"/>
        <v>273</v>
      </c>
      <c r="I91" s="319" t="str">
        <f>+'Base Data'!D91</f>
        <v>0160</v>
      </c>
      <c r="J91" s="319" t="str">
        <f>+'Base Data'!E91</f>
        <v xml:space="preserve">CLASS (HEPB) STAFF SAL        </v>
      </c>
      <c r="K91" s="151" t="str">
        <f>+'Base Data'!F91</f>
        <v>7</v>
      </c>
      <c r="L91" s="151" t="str">
        <f>+'Base Data'!G91</f>
        <v>Auxiliary Educational Activities</v>
      </c>
    </row>
    <row r="92" spans="1:12" ht="30" x14ac:dyDescent="0.25">
      <c r="A92" s="319" t="str">
        <f>+'Base Data'!A92</f>
        <v>2015</v>
      </c>
      <c r="B92" s="319" t="str">
        <f>+'Base Data'!B92</f>
        <v>310</v>
      </c>
      <c r="C92" s="319" t="str">
        <f>+'Base Data'!C92</f>
        <v xml:space="preserve">SCH OF PUBLIC HEALTH          </v>
      </c>
      <c r="D92" s="319">
        <f>+'Base Data'!H92</f>
        <v>11424</v>
      </c>
      <c r="E92" s="320">
        <f>ROUND(LOOKUP($I$2:$I$104,'Category Groupings'!$B$2:$B$9,1+'Category Groupings'!$F$2:$F$9)*D92,0)</f>
        <v>14588</v>
      </c>
      <c r="F92" s="320">
        <f>ROUND(LOOKUP($I$2:$I$104,'Category Groupings'!$B$2:$B$9,1+'Category Groupings'!$D$2:$D$9)*Calculations!D92,0)</f>
        <v>11881</v>
      </c>
      <c r="G92" s="320">
        <f>ROUND(LOOKUP($I$2:$I$104,'Category Groupings'!$B$2:$B$9,1+'Category Groupings'!$F$2:$F$9)*F92,0)</f>
        <v>15172</v>
      </c>
      <c r="H92" s="320">
        <f t="shared" si="1"/>
        <v>584</v>
      </c>
      <c r="I92" s="319" t="str">
        <f>+'Base Data'!D92</f>
        <v>0170</v>
      </c>
      <c r="J92" s="319" t="str">
        <f>+'Base Data'!E92</f>
        <v xml:space="preserve">PROFESSIONAL STAFF SAL        </v>
      </c>
      <c r="K92" s="151" t="str">
        <f>+'Base Data'!F92</f>
        <v>1</v>
      </c>
      <c r="L92" s="151" t="str">
        <f>+'Base Data'!G92</f>
        <v>GOF &amp; DOF</v>
      </c>
    </row>
    <row r="93" spans="1:12" ht="30" x14ac:dyDescent="0.25">
      <c r="A93" s="319" t="str">
        <f>+'Base Data'!A93</f>
        <v>2015</v>
      </c>
      <c r="B93" s="319" t="str">
        <f>+'Base Data'!B93</f>
        <v>310</v>
      </c>
      <c r="C93" s="319" t="str">
        <f>+'Base Data'!C93</f>
        <v xml:space="preserve">SCH OF PUBLIC HEALTH          </v>
      </c>
      <c r="D93" s="319">
        <f>+'Base Data'!H93</f>
        <v>15672</v>
      </c>
      <c r="E93" s="320">
        <f>ROUND(LOOKUP($I$2:$I$104,'Category Groupings'!$B$2:$B$9,1+'Category Groupings'!$F$2:$F$9)*D93,0)</f>
        <v>20013</v>
      </c>
      <c r="F93" s="320">
        <f>ROUND(LOOKUP($I$2:$I$104,'Category Groupings'!$B$2:$B$9,1+'Category Groupings'!$D$2:$D$9)*Calculations!D93,0)</f>
        <v>16299</v>
      </c>
      <c r="G93" s="320">
        <f>ROUND(LOOKUP($I$2:$I$104,'Category Groupings'!$B$2:$B$9,1+'Category Groupings'!$F$2:$F$9)*F93,0)</f>
        <v>20814</v>
      </c>
      <c r="H93" s="320">
        <f t="shared" si="1"/>
        <v>801</v>
      </c>
      <c r="I93" s="319" t="str">
        <f>+'Base Data'!D93</f>
        <v>0170</v>
      </c>
      <c r="J93" s="319" t="str">
        <f>+'Base Data'!E93</f>
        <v xml:space="preserve">PROFESSIONAL STAFF SAL        </v>
      </c>
      <c r="K93" s="151" t="str">
        <f>+'Base Data'!F93</f>
        <v>2</v>
      </c>
      <c r="L93" s="151" t="str">
        <f>+'Base Data'!G93</f>
        <v xml:space="preserve">Auxiliary Enterprises &amp; Internal Svcs </v>
      </c>
    </row>
    <row r="94" spans="1:12" ht="30" x14ac:dyDescent="0.25">
      <c r="A94" s="319" t="str">
        <f>+'Base Data'!A94</f>
        <v>2015</v>
      </c>
      <c r="B94" s="319" t="str">
        <f>+'Base Data'!B94</f>
        <v>310</v>
      </c>
      <c r="C94" s="319" t="str">
        <f>+'Base Data'!C94</f>
        <v xml:space="preserve">SCH OF PUBLIC HEALTH          </v>
      </c>
      <c r="D94" s="319">
        <f>+'Base Data'!H94</f>
        <v>906456</v>
      </c>
      <c r="E94" s="320">
        <f>ROUND(LOOKUP($I$2:$I$104,'Category Groupings'!$B$2:$B$9,1+'Category Groupings'!$F$2:$F$9)*D94,0)</f>
        <v>1157544</v>
      </c>
      <c r="F94" s="320">
        <f>ROUND(LOOKUP($I$2:$I$104,'Category Groupings'!$B$2:$B$9,1+'Category Groupings'!$D$2:$D$9)*Calculations!D94,0)</f>
        <v>942714</v>
      </c>
      <c r="G94" s="320">
        <f>ROUND(LOOKUP($I$2:$I$104,'Category Groupings'!$B$2:$B$9,1+'Category Groupings'!$F$2:$F$9)*F94,0)</f>
        <v>1203846</v>
      </c>
      <c r="H94" s="320">
        <f t="shared" si="1"/>
        <v>46302</v>
      </c>
      <c r="I94" s="319" t="str">
        <f>+'Base Data'!D94</f>
        <v>0170</v>
      </c>
      <c r="J94" s="319" t="str">
        <f>+'Base Data'!E94</f>
        <v xml:space="preserve">PROFESSIONAL STAFF SAL        </v>
      </c>
      <c r="K94" s="151" t="str">
        <f>+'Base Data'!F94</f>
        <v>6</v>
      </c>
      <c r="L94" s="151" t="str">
        <f>+'Base Data'!G94</f>
        <v>Other</v>
      </c>
    </row>
    <row r="95" spans="1:12" ht="30" x14ac:dyDescent="0.25">
      <c r="A95" s="319" t="str">
        <f>+'Base Data'!A95</f>
        <v>2015</v>
      </c>
      <c r="B95" s="319" t="str">
        <f>+'Base Data'!B95</f>
        <v>500</v>
      </c>
      <c r="C95" s="319" t="str">
        <f>+'Base Data'!C95</f>
        <v>BOTHELL</v>
      </c>
      <c r="D95" s="319">
        <f>+'Base Data'!H95</f>
        <v>21756688</v>
      </c>
      <c r="E95" s="320">
        <f>ROUND(LOOKUP($I$2:$I$104,'Category Groupings'!$B$2:$B$9,1+'Category Groupings'!$F$2:$F$9)*D95,0)</f>
        <v>26695456</v>
      </c>
      <c r="F95" s="320">
        <f>ROUND(LOOKUP($I$2:$I$104,'Category Groupings'!$B$2:$B$9,1+'Category Groupings'!$D$2:$D$9)*Calculations!D95,0)</f>
        <v>22626956</v>
      </c>
      <c r="G95" s="320">
        <f>ROUND(LOOKUP($I$2:$I$104,'Category Groupings'!$B$2:$B$9,1+'Category Groupings'!$F$2:$F$9)*F95,0)</f>
        <v>27763275</v>
      </c>
      <c r="H95" s="320">
        <f t="shared" si="1"/>
        <v>1067819</v>
      </c>
      <c r="I95" s="319" t="str">
        <f>+'Base Data'!D95</f>
        <v>0110</v>
      </c>
      <c r="J95" s="319" t="str">
        <f>+'Base Data'!E95</f>
        <v xml:space="preserve">INSTR/RES FACULTY SAL         </v>
      </c>
      <c r="K95" s="151" t="str">
        <f>+'Base Data'!F95</f>
        <v>1</v>
      </c>
      <c r="L95" s="151" t="str">
        <f>+'Base Data'!G95</f>
        <v>GOF &amp; DOF</v>
      </c>
    </row>
    <row r="96" spans="1:12" x14ac:dyDescent="0.25">
      <c r="A96" s="319" t="str">
        <f>+'Base Data'!A96</f>
        <v>2015</v>
      </c>
      <c r="B96" s="319" t="str">
        <f>+'Base Data'!B96</f>
        <v>500</v>
      </c>
      <c r="C96" s="319" t="str">
        <f>+'Base Data'!C96</f>
        <v>BOTHELL</v>
      </c>
      <c r="D96" s="319">
        <f>+'Base Data'!H96</f>
        <v>36158</v>
      </c>
      <c r="E96" s="320">
        <f>ROUND(LOOKUP($I$2:$I$104,'Category Groupings'!$B$2:$B$9,1+'Category Groupings'!$F$2:$F$9)*D96,0)</f>
        <v>45812</v>
      </c>
      <c r="F96" s="320">
        <f>ROUND(LOOKUP($I$2:$I$104,'Category Groupings'!$B$2:$B$9,1+'Category Groupings'!$D$2:$D$9)*Calculations!D96,0)</f>
        <v>37604</v>
      </c>
      <c r="G96" s="320">
        <f>ROUND(LOOKUP($I$2:$I$104,'Category Groupings'!$B$2:$B$9,1+'Category Groupings'!$F$2:$F$9)*F96,0)</f>
        <v>47644</v>
      </c>
      <c r="H96" s="320">
        <f t="shared" si="1"/>
        <v>1832</v>
      </c>
      <c r="I96" s="319" t="str">
        <f>+'Base Data'!D96</f>
        <v>0120</v>
      </c>
      <c r="J96" s="319" t="str">
        <f>+'Base Data'!E96</f>
        <v xml:space="preserve">AUX TEACHING STAFF SAL        </v>
      </c>
      <c r="K96" s="151" t="str">
        <f>+'Base Data'!F96</f>
        <v>1</v>
      </c>
      <c r="L96" s="151" t="str">
        <f>+'Base Data'!G96</f>
        <v>GOF &amp; DOF</v>
      </c>
    </row>
    <row r="97" spans="1:12" x14ac:dyDescent="0.25">
      <c r="A97" s="319" t="str">
        <f>+'Base Data'!A97</f>
        <v>2015</v>
      </c>
      <c r="B97" s="319" t="str">
        <f>+'Base Data'!B97</f>
        <v>500</v>
      </c>
      <c r="C97" s="319" t="str">
        <f>+'Base Data'!C97</f>
        <v>BOTHELL</v>
      </c>
      <c r="D97" s="319">
        <f>+'Base Data'!H97</f>
        <v>148293</v>
      </c>
      <c r="E97" s="320">
        <f>ROUND(LOOKUP($I$2:$I$104,'Category Groupings'!$B$2:$B$9,1+'Category Groupings'!$F$2:$F$9)*D97,0)</f>
        <v>178841</v>
      </c>
      <c r="F97" s="320">
        <f>ROUND(LOOKUP($I$2:$I$104,'Category Groupings'!$B$2:$B$9,1+'Category Groupings'!$D$2:$D$9)*Calculations!D97,0)</f>
        <v>163122</v>
      </c>
      <c r="G97" s="320">
        <f>ROUND(LOOKUP($I$2:$I$104,'Category Groupings'!$B$2:$B$9,1+'Category Groupings'!$F$2:$F$9)*F97,0)</f>
        <v>196725</v>
      </c>
      <c r="H97" s="320">
        <f t="shared" si="1"/>
        <v>17884</v>
      </c>
      <c r="I97" s="319" t="str">
        <f>+'Base Data'!D97</f>
        <v>0130</v>
      </c>
      <c r="J97" s="319" t="str">
        <f>+'Base Data'!E97</f>
        <v xml:space="preserve">GRAD SCH STD TEACH SAL        </v>
      </c>
      <c r="K97" s="151" t="str">
        <f>+'Base Data'!F97</f>
        <v>1</v>
      </c>
      <c r="L97" s="151" t="str">
        <f>+'Base Data'!G97</f>
        <v>GOF &amp; DOF</v>
      </c>
    </row>
    <row r="98" spans="1:12" x14ac:dyDescent="0.25">
      <c r="A98" s="319" t="str">
        <f>+'Base Data'!A98</f>
        <v>2015</v>
      </c>
      <c r="B98" s="319" t="str">
        <f>+'Base Data'!B98</f>
        <v>500</v>
      </c>
      <c r="C98" s="319" t="str">
        <f>+'Base Data'!C98</f>
        <v>BOTHELL</v>
      </c>
      <c r="D98" s="319">
        <f>+'Base Data'!H98</f>
        <v>5007092</v>
      </c>
      <c r="E98" s="320">
        <f>ROUND(LOOKUP($I$2:$I$104,'Category Groupings'!$B$2:$B$9,1+'Category Groupings'!$F$2:$F$9)*D98,0)</f>
        <v>6699489</v>
      </c>
      <c r="F98" s="320">
        <f>ROUND(LOOKUP($I$2:$I$104,'Category Groupings'!$B$2:$B$9,1+'Category Groupings'!$D$2:$D$9)*Calculations!D98,0)</f>
        <v>5157305</v>
      </c>
      <c r="G98" s="320">
        <f>ROUND(LOOKUP($I$2:$I$104,'Category Groupings'!$B$2:$B$9,1+'Category Groupings'!$F$2:$F$9)*F98,0)</f>
        <v>6900474</v>
      </c>
      <c r="H98" s="320">
        <f t="shared" si="1"/>
        <v>200985</v>
      </c>
      <c r="I98" s="319" t="str">
        <f>+'Base Data'!D98</f>
        <v>0160</v>
      </c>
      <c r="J98" s="319" t="str">
        <f>+'Base Data'!E98</f>
        <v xml:space="preserve">CLASS (HEPB) STAFF SAL        </v>
      </c>
      <c r="K98" s="151" t="str">
        <f>+'Base Data'!F98</f>
        <v>1</v>
      </c>
      <c r="L98" s="151" t="str">
        <f>+'Base Data'!G98</f>
        <v>GOF &amp; DOF</v>
      </c>
    </row>
    <row r="99" spans="1:12" x14ac:dyDescent="0.25">
      <c r="A99" s="319" t="str">
        <f>+'Base Data'!A99</f>
        <v>2015</v>
      </c>
      <c r="B99" s="319" t="str">
        <f>+'Base Data'!B99</f>
        <v>500</v>
      </c>
      <c r="C99" s="319" t="str">
        <f>+'Base Data'!C99</f>
        <v>BOTHELL</v>
      </c>
      <c r="D99" s="319">
        <f>+'Base Data'!H99</f>
        <v>10431097</v>
      </c>
      <c r="E99" s="320">
        <f>ROUND(LOOKUP($I$2:$I$104,'Category Groupings'!$B$2:$B$9,1+'Category Groupings'!$F$2:$F$9)*D99,0)</f>
        <v>13320511</v>
      </c>
      <c r="F99" s="320">
        <f>ROUND(LOOKUP($I$2:$I$104,'Category Groupings'!$B$2:$B$9,1+'Category Groupings'!$D$2:$D$9)*Calculations!D99,0)</f>
        <v>10848341</v>
      </c>
      <c r="G99" s="320">
        <f>ROUND(LOOKUP($I$2:$I$104,'Category Groupings'!$B$2:$B$9,1+'Category Groupings'!$F$2:$F$9)*F99,0)</f>
        <v>13853331</v>
      </c>
      <c r="H99" s="320">
        <f t="shared" si="1"/>
        <v>532820</v>
      </c>
      <c r="I99" s="319" t="str">
        <f>+'Base Data'!D99</f>
        <v>0170</v>
      </c>
      <c r="J99" s="319" t="str">
        <f>+'Base Data'!E99</f>
        <v xml:space="preserve">PROFESSIONAL STAFF SAL        </v>
      </c>
      <c r="K99" s="151" t="str">
        <f>+'Base Data'!F99</f>
        <v>1</v>
      </c>
      <c r="L99" s="151" t="str">
        <f>+'Base Data'!G99</f>
        <v>GOF &amp; DOF</v>
      </c>
    </row>
    <row r="100" spans="1:12" x14ac:dyDescent="0.25">
      <c r="A100" s="319" t="str">
        <f>+'Base Data'!A100</f>
        <v>2015</v>
      </c>
      <c r="B100" s="319" t="str">
        <f>+'Base Data'!B100</f>
        <v>600</v>
      </c>
      <c r="C100" s="319" t="str">
        <f>+'Base Data'!C100</f>
        <v>TACOMA</v>
      </c>
      <c r="D100" s="319">
        <f>+'Base Data'!H100</f>
        <v>15888028</v>
      </c>
      <c r="E100" s="320">
        <f>ROUND(LOOKUP($I$2:$I$104,'Category Groupings'!$B$2:$B$9,1+'Category Groupings'!$F$2:$F$9)*D100,0)</f>
        <v>19494610</v>
      </c>
      <c r="F100" s="320">
        <f>ROUND(LOOKUP($I$2:$I$104,'Category Groupings'!$B$2:$B$9,1+'Category Groupings'!$D$2:$D$9)*Calculations!D100,0)</f>
        <v>16523549</v>
      </c>
      <c r="G100" s="320">
        <f>ROUND(LOOKUP($I$2:$I$104,'Category Groupings'!$B$2:$B$9,1+'Category Groupings'!$F$2:$F$9)*F100,0)</f>
        <v>20274395</v>
      </c>
      <c r="H100" s="320">
        <f t="shared" si="1"/>
        <v>779785</v>
      </c>
      <c r="I100" s="319" t="str">
        <f>+'Base Data'!D100</f>
        <v>0110</v>
      </c>
      <c r="J100" s="319" t="str">
        <f>+'Base Data'!E100</f>
        <v xml:space="preserve">INSTR/RES FACULTY SAL         </v>
      </c>
      <c r="K100" s="151" t="str">
        <f>+'Base Data'!F100</f>
        <v>1</v>
      </c>
      <c r="L100" s="151" t="str">
        <f>+'Base Data'!G100</f>
        <v>GOF &amp; DOF</v>
      </c>
    </row>
    <row r="101" spans="1:12" x14ac:dyDescent="0.25">
      <c r="A101" s="319" t="str">
        <f>+'Base Data'!A101</f>
        <v>2015</v>
      </c>
      <c r="B101" s="319" t="str">
        <f>+'Base Data'!B101</f>
        <v>600</v>
      </c>
      <c r="C101" s="319" t="str">
        <f>+'Base Data'!C101</f>
        <v>TACOMA</v>
      </c>
      <c r="D101" s="319">
        <f>+'Base Data'!H101</f>
        <v>3585963</v>
      </c>
      <c r="E101" s="320">
        <f>ROUND(LOOKUP($I$2:$I$104,'Category Groupings'!$B$2:$B$9,1+'Category Groupings'!$F$2:$F$9)*D101,0)</f>
        <v>4543415</v>
      </c>
      <c r="F101" s="320">
        <f>ROUND(LOOKUP($I$2:$I$104,'Category Groupings'!$B$2:$B$9,1+'Category Groupings'!$D$2:$D$9)*Calculations!D101,0)</f>
        <v>3729402</v>
      </c>
      <c r="G101" s="320">
        <f>ROUND(LOOKUP($I$2:$I$104,'Category Groupings'!$B$2:$B$9,1+'Category Groupings'!$F$2:$F$9)*F101,0)</f>
        <v>4725152</v>
      </c>
      <c r="H101" s="320">
        <f t="shared" si="1"/>
        <v>181737</v>
      </c>
      <c r="I101" s="319" t="str">
        <f>+'Base Data'!D101</f>
        <v>0120</v>
      </c>
      <c r="J101" s="319" t="str">
        <f>+'Base Data'!E101</f>
        <v xml:space="preserve">AUX TEACHING STAFF SAL        </v>
      </c>
      <c r="K101" s="151" t="str">
        <f>+'Base Data'!F101</f>
        <v>1</v>
      </c>
      <c r="L101" s="151" t="str">
        <f>+'Base Data'!G101</f>
        <v>GOF &amp; DOF</v>
      </c>
    </row>
    <row r="102" spans="1:12" x14ac:dyDescent="0.25">
      <c r="A102" s="319" t="str">
        <f>+'Base Data'!A102</f>
        <v>2015</v>
      </c>
      <c r="B102" s="319" t="str">
        <f>+'Base Data'!B102</f>
        <v>600</v>
      </c>
      <c r="C102" s="319" t="str">
        <f>+'Base Data'!C102</f>
        <v>TACOMA</v>
      </c>
      <c r="D102" s="319">
        <f>+'Base Data'!H102</f>
        <v>20820</v>
      </c>
      <c r="E102" s="320">
        <f>ROUND(LOOKUP($I$2:$I$104,'Category Groupings'!$B$2:$B$9,1+'Category Groupings'!$F$2:$F$9)*D102,0)</f>
        <v>25109</v>
      </c>
      <c r="F102" s="320">
        <f>ROUND(LOOKUP($I$2:$I$104,'Category Groupings'!$B$2:$B$9,1+'Category Groupings'!$D$2:$D$9)*Calculations!D102,0)</f>
        <v>22902</v>
      </c>
      <c r="G102" s="320">
        <f>ROUND(LOOKUP($I$2:$I$104,'Category Groupings'!$B$2:$B$9,1+'Category Groupings'!$F$2:$F$9)*F102,0)</f>
        <v>27620</v>
      </c>
      <c r="H102" s="320">
        <f t="shared" si="1"/>
        <v>2511</v>
      </c>
      <c r="I102" s="319" t="str">
        <f>+'Base Data'!D102</f>
        <v>0130</v>
      </c>
      <c r="J102" s="319" t="str">
        <f>+'Base Data'!E102</f>
        <v xml:space="preserve">GRAD SCH STD TEACH SAL        </v>
      </c>
      <c r="K102" s="151" t="str">
        <f>+'Base Data'!F102</f>
        <v>1</v>
      </c>
      <c r="L102" s="151" t="str">
        <f>+'Base Data'!G102</f>
        <v>GOF &amp; DOF</v>
      </c>
    </row>
    <row r="103" spans="1:12" x14ac:dyDescent="0.25">
      <c r="A103" s="319" t="str">
        <f>+'Base Data'!A103</f>
        <v>2015</v>
      </c>
      <c r="B103" s="319" t="str">
        <f>+'Base Data'!B103</f>
        <v>600</v>
      </c>
      <c r="C103" s="319" t="str">
        <f>+'Base Data'!C103</f>
        <v>TACOMA</v>
      </c>
      <c r="D103" s="319">
        <f>+'Base Data'!H103</f>
        <v>4503624</v>
      </c>
      <c r="E103" s="320">
        <f>ROUND(LOOKUP($I$2:$I$104,'Category Groupings'!$B$2:$B$9,1+'Category Groupings'!$F$2:$F$9)*D103,0)</f>
        <v>6025849</v>
      </c>
      <c r="F103" s="320">
        <f>ROUND(LOOKUP($I$2:$I$104,'Category Groupings'!$B$2:$B$9,1+'Category Groupings'!$D$2:$D$9)*Calculations!D103,0)</f>
        <v>4638733</v>
      </c>
      <c r="G103" s="320">
        <f>ROUND(LOOKUP($I$2:$I$104,'Category Groupings'!$B$2:$B$9,1+'Category Groupings'!$F$2:$F$9)*F103,0)</f>
        <v>6206625</v>
      </c>
      <c r="H103" s="320">
        <f t="shared" si="1"/>
        <v>180776</v>
      </c>
      <c r="I103" s="319" t="str">
        <f>+'Base Data'!D103</f>
        <v>0160</v>
      </c>
      <c r="J103" s="319" t="str">
        <f>+'Base Data'!E103</f>
        <v xml:space="preserve">CLASS (HEPB) STAFF SAL        </v>
      </c>
      <c r="K103" s="151" t="str">
        <f>+'Base Data'!F103</f>
        <v>1</v>
      </c>
      <c r="L103" s="151" t="str">
        <f>+'Base Data'!G103</f>
        <v>GOF &amp; DOF</v>
      </c>
    </row>
    <row r="104" spans="1:12" x14ac:dyDescent="0.25">
      <c r="A104" s="319" t="str">
        <f>+'Base Data'!A104</f>
        <v>2015</v>
      </c>
      <c r="B104" s="319" t="str">
        <f>+'Base Data'!B104</f>
        <v>600</v>
      </c>
      <c r="C104" s="319" t="str">
        <f>+'Base Data'!C104</f>
        <v>TACOMA</v>
      </c>
      <c r="D104" s="319">
        <f>+'Base Data'!H104</f>
        <v>9866032</v>
      </c>
      <c r="E104" s="320">
        <f>ROUND(LOOKUP($I$2:$I$104,'Category Groupings'!$B$2:$B$9,1+'Category Groupings'!$F$2:$F$9)*D104,0)</f>
        <v>12598923</v>
      </c>
      <c r="F104" s="320">
        <f>ROUND(LOOKUP($I$2:$I$104,'Category Groupings'!$B$2:$B$9,1+'Category Groupings'!$D$2:$D$9)*Calculations!D104,0)</f>
        <v>10260673</v>
      </c>
      <c r="G104" s="320">
        <f>ROUND(LOOKUP($I$2:$I$104,'Category Groupings'!$B$2:$B$9,1+'Category Groupings'!$F$2:$F$9)*F104,0)</f>
        <v>13102879</v>
      </c>
      <c r="H104" s="320">
        <f t="shared" si="1"/>
        <v>503956</v>
      </c>
      <c r="I104" s="319" t="str">
        <f>+'Base Data'!D104</f>
        <v>0170</v>
      </c>
      <c r="J104" s="319" t="str">
        <f>+'Base Data'!E104</f>
        <v xml:space="preserve">PROFESSIONAL STAFF SAL        </v>
      </c>
      <c r="K104" s="151" t="str">
        <f>+'Base Data'!F104</f>
        <v>1</v>
      </c>
      <c r="L104" s="151" t="str">
        <f>+'Base Data'!G104</f>
        <v>GOF &amp; DOF</v>
      </c>
    </row>
  </sheetData>
  <autoFilter ref="A1:L104"/>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E11" sqref="E11"/>
    </sheetView>
  </sheetViews>
  <sheetFormatPr defaultRowHeight="15" x14ac:dyDescent="0.25"/>
  <cols>
    <col min="1" max="1" width="28.42578125" style="151" bestFit="1" customWidth="1"/>
    <col min="2" max="16384" width="9.140625" style="151"/>
  </cols>
  <sheetData>
    <row r="1" spans="1:6" ht="45" x14ac:dyDescent="0.25">
      <c r="A1" s="322" t="s">
        <v>393</v>
      </c>
      <c r="B1" s="322" t="s">
        <v>394</v>
      </c>
      <c r="C1" s="322" t="s">
        <v>395</v>
      </c>
      <c r="D1" s="322" t="s">
        <v>396</v>
      </c>
      <c r="E1" s="322" t="s">
        <v>397</v>
      </c>
      <c r="F1" s="322" t="s">
        <v>398</v>
      </c>
    </row>
    <row r="2" spans="1:6" x14ac:dyDescent="0.25">
      <c r="A2" s="323" t="s">
        <v>399</v>
      </c>
      <c r="B2" s="324" t="s">
        <v>400</v>
      </c>
      <c r="C2" s="325">
        <f>F2-E2</f>
        <v>0.161</v>
      </c>
      <c r="D2" s="326">
        <f>'Select Salary Changes'!D11</f>
        <v>0.04</v>
      </c>
      <c r="E2" s="327">
        <v>6.6000000000000003E-2</v>
      </c>
      <c r="F2" s="325">
        <v>0.22700000000000001</v>
      </c>
    </row>
    <row r="3" spans="1:6" x14ac:dyDescent="0.25">
      <c r="A3" s="328" t="s">
        <v>401</v>
      </c>
      <c r="B3" s="324" t="s">
        <v>402</v>
      </c>
      <c r="C3" s="325">
        <f t="shared" ref="C3:C9" si="0">F3-E3</f>
        <v>0.12400000000000003</v>
      </c>
      <c r="D3" s="326">
        <f>'Select Salary Changes'!D12</f>
        <v>0.04</v>
      </c>
      <c r="E3" s="327">
        <v>0.14299999999999999</v>
      </c>
      <c r="F3" s="325">
        <v>0.26700000000000002</v>
      </c>
    </row>
    <row r="4" spans="1:6" x14ac:dyDescent="0.25">
      <c r="A4" s="323" t="s">
        <v>403</v>
      </c>
      <c r="B4" s="324" t="s">
        <v>404</v>
      </c>
      <c r="C4" s="325">
        <f t="shared" si="0"/>
        <v>1.1999999999999983E-2</v>
      </c>
      <c r="D4" s="326">
        <f>'Select Salary Changes'!D15</f>
        <v>0.1</v>
      </c>
      <c r="E4" s="327">
        <v>0.19400000000000001</v>
      </c>
      <c r="F4" s="325">
        <v>0.20599999999999999</v>
      </c>
    </row>
    <row r="5" spans="1:6" x14ac:dyDescent="0.25">
      <c r="A5" s="323" t="s">
        <v>405</v>
      </c>
      <c r="B5" s="324" t="s">
        <v>406</v>
      </c>
      <c r="C5" s="325">
        <f t="shared" si="0"/>
        <v>1.1999999999999983E-2</v>
      </c>
      <c r="D5" s="326">
        <f>'Select Salary Changes'!D15</f>
        <v>0.1</v>
      </c>
      <c r="E5" s="327">
        <v>0.19400000000000001</v>
      </c>
      <c r="F5" s="325">
        <v>0.20599999999999999</v>
      </c>
    </row>
    <row r="6" spans="1:6" x14ac:dyDescent="0.25">
      <c r="A6" s="323" t="s">
        <v>407</v>
      </c>
      <c r="B6" s="324" t="s">
        <v>408</v>
      </c>
      <c r="C6" s="325">
        <f t="shared" si="0"/>
        <v>0</v>
      </c>
      <c r="D6" s="326">
        <f>'Select Salary Changes'!D14</f>
        <v>0.04</v>
      </c>
      <c r="E6" s="327">
        <v>0.16900000000000001</v>
      </c>
      <c r="F6" s="325">
        <v>0.16900000000000001</v>
      </c>
    </row>
    <row r="7" spans="1:6" x14ac:dyDescent="0.25">
      <c r="A7" s="323" t="s">
        <v>409</v>
      </c>
      <c r="B7" s="324" t="s">
        <v>410</v>
      </c>
      <c r="C7" s="325">
        <f t="shared" si="0"/>
        <v>0.18400000000000002</v>
      </c>
      <c r="D7" s="326">
        <f>'Select Salary Changes'!D16</f>
        <v>0.03</v>
      </c>
      <c r="E7" s="327">
        <v>0.154</v>
      </c>
      <c r="F7" s="325">
        <v>0.33800000000000002</v>
      </c>
    </row>
    <row r="8" spans="1:6" x14ac:dyDescent="0.25">
      <c r="A8" s="323" t="s">
        <v>411</v>
      </c>
      <c r="B8" s="324" t="s">
        <v>412</v>
      </c>
      <c r="C8" s="325">
        <f t="shared" si="0"/>
        <v>0.17400000000000004</v>
      </c>
      <c r="D8" s="326">
        <f>'Select Salary Changes'!D17</f>
        <v>0.04</v>
      </c>
      <c r="E8" s="327">
        <v>0.10299999999999999</v>
      </c>
      <c r="F8" s="325">
        <v>0.27700000000000002</v>
      </c>
    </row>
    <row r="9" spans="1:6" x14ac:dyDescent="0.25">
      <c r="A9" s="323" t="s">
        <v>413</v>
      </c>
      <c r="B9" s="324" t="s">
        <v>414</v>
      </c>
      <c r="C9" s="325">
        <f t="shared" si="0"/>
        <v>0</v>
      </c>
      <c r="D9" s="326">
        <f>'Select Salary Changes'!D13</f>
        <v>0.04</v>
      </c>
      <c r="E9" s="327">
        <v>0.22900000000000001</v>
      </c>
      <c r="F9" s="325">
        <v>0.22900000000000001</v>
      </c>
    </row>
    <row r="11" spans="1:6" x14ac:dyDescent="0.25">
      <c r="A11" s="323" t="s">
        <v>415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topLeftCell="A77" workbookViewId="0">
      <selection activeCell="A105" sqref="A105:XFD107"/>
    </sheetView>
  </sheetViews>
  <sheetFormatPr defaultRowHeight="18" customHeight="1" x14ac:dyDescent="0.25"/>
  <cols>
    <col min="1" max="2" width="9.140625" style="151"/>
    <col min="3" max="3" width="48" style="151" customWidth="1"/>
    <col min="4" max="4" width="9.140625" style="151"/>
    <col min="5" max="5" width="50" style="151" customWidth="1"/>
    <col min="6" max="6" width="9.140625" style="151"/>
    <col min="7" max="7" width="35.7109375" style="151" customWidth="1"/>
    <col min="8" max="16384" width="9.140625" style="151"/>
  </cols>
  <sheetData>
    <row r="1" spans="1:8" ht="18" customHeight="1" x14ac:dyDescent="0.25">
      <c r="A1" s="347" t="s">
        <v>384</v>
      </c>
      <c r="B1" s="347" t="s">
        <v>427</v>
      </c>
      <c r="C1" s="347" t="s">
        <v>428</v>
      </c>
      <c r="D1" s="347" t="s">
        <v>391</v>
      </c>
      <c r="E1" s="347" t="s">
        <v>392</v>
      </c>
      <c r="F1" s="347" t="s">
        <v>432</v>
      </c>
      <c r="G1" s="347" t="s">
        <v>433</v>
      </c>
      <c r="H1" s="347" t="s">
        <v>422</v>
      </c>
    </row>
    <row r="2" spans="1:8" ht="18" customHeight="1" x14ac:dyDescent="0.25">
      <c r="A2" s="348" t="s">
        <v>416</v>
      </c>
      <c r="B2" s="348" t="s">
        <v>243</v>
      </c>
      <c r="C2" s="348" t="s">
        <v>203</v>
      </c>
      <c r="D2" s="348" t="s">
        <v>400</v>
      </c>
      <c r="E2" s="348" t="s">
        <v>399</v>
      </c>
      <c r="F2" s="348" t="s">
        <v>13</v>
      </c>
      <c r="G2" s="348" t="s">
        <v>434</v>
      </c>
      <c r="H2" s="349">
        <v>5759134</v>
      </c>
    </row>
    <row r="3" spans="1:8" ht="18" customHeight="1" x14ac:dyDescent="0.25">
      <c r="A3" s="348" t="s">
        <v>416</v>
      </c>
      <c r="B3" s="348" t="s">
        <v>243</v>
      </c>
      <c r="C3" s="348" t="s">
        <v>203</v>
      </c>
      <c r="D3" s="348" t="s">
        <v>402</v>
      </c>
      <c r="E3" s="348" t="s">
        <v>401</v>
      </c>
      <c r="F3" s="348" t="s">
        <v>435</v>
      </c>
      <c r="G3" s="348" t="s">
        <v>436</v>
      </c>
      <c r="H3" s="349">
        <v>2238</v>
      </c>
    </row>
    <row r="4" spans="1:8" ht="18" customHeight="1" x14ac:dyDescent="0.25">
      <c r="A4" s="348" t="s">
        <v>416</v>
      </c>
      <c r="B4" s="348" t="s">
        <v>243</v>
      </c>
      <c r="C4" s="348" t="s">
        <v>203</v>
      </c>
      <c r="D4" s="348" t="s">
        <v>404</v>
      </c>
      <c r="E4" s="348" t="s">
        <v>403</v>
      </c>
      <c r="F4" s="348" t="s">
        <v>13</v>
      </c>
      <c r="G4" s="348" t="s">
        <v>434</v>
      </c>
      <c r="H4" s="349">
        <v>93960</v>
      </c>
    </row>
    <row r="5" spans="1:8" ht="18" customHeight="1" x14ac:dyDescent="0.25">
      <c r="A5" s="348" t="s">
        <v>416</v>
      </c>
      <c r="B5" s="348" t="s">
        <v>243</v>
      </c>
      <c r="C5" s="348" t="s">
        <v>203</v>
      </c>
      <c r="D5" s="348" t="s">
        <v>410</v>
      </c>
      <c r="E5" s="348" t="s">
        <v>409</v>
      </c>
      <c r="F5" s="348" t="s">
        <v>13</v>
      </c>
      <c r="G5" s="348" t="s">
        <v>434</v>
      </c>
      <c r="H5" s="349">
        <v>71160</v>
      </c>
    </row>
    <row r="6" spans="1:8" ht="18" customHeight="1" x14ac:dyDescent="0.25">
      <c r="A6" s="348" t="s">
        <v>416</v>
      </c>
      <c r="B6" s="348" t="s">
        <v>243</v>
      </c>
      <c r="C6" s="348" t="s">
        <v>203</v>
      </c>
      <c r="D6" s="348" t="s">
        <v>412</v>
      </c>
      <c r="E6" s="348" t="s">
        <v>411</v>
      </c>
      <c r="F6" s="348" t="s">
        <v>13</v>
      </c>
      <c r="G6" s="348" t="s">
        <v>434</v>
      </c>
      <c r="H6" s="349">
        <v>1363303</v>
      </c>
    </row>
    <row r="7" spans="1:8" ht="18" customHeight="1" x14ac:dyDescent="0.25">
      <c r="A7" s="348" t="s">
        <v>416</v>
      </c>
      <c r="B7" s="348" t="s">
        <v>244</v>
      </c>
      <c r="C7" s="348" t="s">
        <v>204</v>
      </c>
      <c r="D7" s="348" t="s">
        <v>400</v>
      </c>
      <c r="E7" s="348" t="s">
        <v>399</v>
      </c>
      <c r="F7" s="348" t="s">
        <v>13</v>
      </c>
      <c r="G7" s="348" t="s">
        <v>434</v>
      </c>
      <c r="H7" s="349">
        <v>84609387</v>
      </c>
    </row>
    <row r="8" spans="1:8" ht="18" customHeight="1" x14ac:dyDescent="0.25">
      <c r="A8" s="348" t="s">
        <v>416</v>
      </c>
      <c r="B8" s="348" t="s">
        <v>244</v>
      </c>
      <c r="C8" s="348" t="s">
        <v>204</v>
      </c>
      <c r="D8" s="348" t="s">
        <v>402</v>
      </c>
      <c r="E8" s="348" t="s">
        <v>401</v>
      </c>
      <c r="F8" s="348" t="s">
        <v>13</v>
      </c>
      <c r="G8" s="348" t="s">
        <v>434</v>
      </c>
      <c r="H8" s="349">
        <v>195102</v>
      </c>
    </row>
    <row r="9" spans="1:8" ht="18" customHeight="1" x14ac:dyDescent="0.25">
      <c r="A9" s="348" t="s">
        <v>416</v>
      </c>
      <c r="B9" s="348" t="s">
        <v>244</v>
      </c>
      <c r="C9" s="348" t="s">
        <v>204</v>
      </c>
      <c r="D9" s="348" t="s">
        <v>404</v>
      </c>
      <c r="E9" s="348" t="s">
        <v>403</v>
      </c>
      <c r="F9" s="348" t="s">
        <v>13</v>
      </c>
      <c r="G9" s="348" t="s">
        <v>434</v>
      </c>
      <c r="H9" s="349">
        <v>13868029</v>
      </c>
    </row>
    <row r="10" spans="1:8" ht="18" customHeight="1" x14ac:dyDescent="0.25">
      <c r="A10" s="348" t="s">
        <v>416</v>
      </c>
      <c r="B10" s="348" t="s">
        <v>244</v>
      </c>
      <c r="C10" s="348" t="s">
        <v>204</v>
      </c>
      <c r="D10" s="348" t="s">
        <v>406</v>
      </c>
      <c r="E10" s="348" t="s">
        <v>405</v>
      </c>
      <c r="F10" s="348" t="s">
        <v>13</v>
      </c>
      <c r="G10" s="348" t="s">
        <v>434</v>
      </c>
      <c r="H10" s="349">
        <v>1122397</v>
      </c>
    </row>
    <row r="11" spans="1:8" ht="18" customHeight="1" x14ac:dyDescent="0.25">
      <c r="A11" s="348" t="s">
        <v>416</v>
      </c>
      <c r="B11" s="348" t="s">
        <v>244</v>
      </c>
      <c r="C11" s="348" t="s">
        <v>204</v>
      </c>
      <c r="D11" s="348" t="s">
        <v>410</v>
      </c>
      <c r="E11" s="348" t="s">
        <v>409</v>
      </c>
      <c r="F11" s="348" t="s">
        <v>13</v>
      </c>
      <c r="G11" s="348" t="s">
        <v>434</v>
      </c>
      <c r="H11" s="349">
        <v>5860831</v>
      </c>
    </row>
    <row r="12" spans="1:8" ht="18" customHeight="1" x14ac:dyDescent="0.25">
      <c r="A12" s="348" t="s">
        <v>416</v>
      </c>
      <c r="B12" s="348" t="s">
        <v>244</v>
      </c>
      <c r="C12" s="348" t="s">
        <v>204</v>
      </c>
      <c r="D12" s="348" t="s">
        <v>412</v>
      </c>
      <c r="E12" s="348" t="s">
        <v>411</v>
      </c>
      <c r="F12" s="348" t="s">
        <v>13</v>
      </c>
      <c r="G12" s="348" t="s">
        <v>434</v>
      </c>
      <c r="H12" s="349">
        <v>16799877</v>
      </c>
    </row>
    <row r="13" spans="1:8" ht="18" customHeight="1" x14ac:dyDescent="0.25">
      <c r="A13" s="348" t="s">
        <v>416</v>
      </c>
      <c r="B13" s="348" t="s">
        <v>417</v>
      </c>
      <c r="C13" s="348" t="s">
        <v>348</v>
      </c>
      <c r="D13" s="348" t="s">
        <v>404</v>
      </c>
      <c r="E13" s="348" t="s">
        <v>403</v>
      </c>
      <c r="F13" s="348" t="s">
        <v>13</v>
      </c>
      <c r="G13" s="348" t="s">
        <v>434</v>
      </c>
      <c r="H13" s="349">
        <v>77411</v>
      </c>
    </row>
    <row r="14" spans="1:8" ht="18" customHeight="1" x14ac:dyDescent="0.25">
      <c r="A14" s="348" t="s">
        <v>416</v>
      </c>
      <c r="B14" s="348" t="s">
        <v>417</v>
      </c>
      <c r="C14" s="348" t="s">
        <v>348</v>
      </c>
      <c r="D14" s="348" t="s">
        <v>410</v>
      </c>
      <c r="E14" s="348" t="s">
        <v>409</v>
      </c>
      <c r="F14" s="348" t="s">
        <v>13</v>
      </c>
      <c r="G14" s="348" t="s">
        <v>434</v>
      </c>
      <c r="H14" s="349">
        <v>1529352</v>
      </c>
    </row>
    <row r="15" spans="1:8" ht="18" customHeight="1" x14ac:dyDescent="0.25">
      <c r="A15" s="348" t="s">
        <v>416</v>
      </c>
      <c r="B15" s="348" t="s">
        <v>417</v>
      </c>
      <c r="C15" s="348" t="s">
        <v>348</v>
      </c>
      <c r="D15" s="348" t="s">
        <v>412</v>
      </c>
      <c r="E15" s="348" t="s">
        <v>411</v>
      </c>
      <c r="F15" s="348" t="s">
        <v>13</v>
      </c>
      <c r="G15" s="348" t="s">
        <v>434</v>
      </c>
      <c r="H15" s="349">
        <v>59454</v>
      </c>
    </row>
    <row r="16" spans="1:8" ht="18" customHeight="1" x14ac:dyDescent="0.25">
      <c r="A16" s="348" t="s">
        <v>416</v>
      </c>
      <c r="B16" s="348" t="s">
        <v>245</v>
      </c>
      <c r="C16" s="348" t="s">
        <v>205</v>
      </c>
      <c r="D16" s="348" t="s">
        <v>400</v>
      </c>
      <c r="E16" s="348" t="s">
        <v>399</v>
      </c>
      <c r="F16" s="348" t="s">
        <v>13</v>
      </c>
      <c r="G16" s="348" t="s">
        <v>434</v>
      </c>
      <c r="H16" s="349">
        <v>17620347</v>
      </c>
    </row>
    <row r="17" spans="1:8" ht="18" customHeight="1" x14ac:dyDescent="0.25">
      <c r="A17" s="348" t="s">
        <v>416</v>
      </c>
      <c r="B17" s="348" t="s">
        <v>245</v>
      </c>
      <c r="C17" s="348" t="s">
        <v>205</v>
      </c>
      <c r="D17" s="348" t="s">
        <v>404</v>
      </c>
      <c r="E17" s="348" t="s">
        <v>403</v>
      </c>
      <c r="F17" s="348" t="s">
        <v>13</v>
      </c>
      <c r="G17" s="348" t="s">
        <v>434</v>
      </c>
      <c r="H17" s="349">
        <v>588897</v>
      </c>
    </row>
    <row r="18" spans="1:8" ht="18" customHeight="1" x14ac:dyDescent="0.25">
      <c r="A18" s="348" t="s">
        <v>416</v>
      </c>
      <c r="B18" s="348" t="s">
        <v>245</v>
      </c>
      <c r="C18" s="348" t="s">
        <v>205</v>
      </c>
      <c r="D18" s="348" t="s">
        <v>410</v>
      </c>
      <c r="E18" s="348" t="s">
        <v>409</v>
      </c>
      <c r="F18" s="348" t="s">
        <v>13</v>
      </c>
      <c r="G18" s="348" t="s">
        <v>434</v>
      </c>
      <c r="H18" s="349">
        <v>724632</v>
      </c>
    </row>
    <row r="19" spans="1:8" ht="18" customHeight="1" x14ac:dyDescent="0.25">
      <c r="A19" s="348" t="s">
        <v>416</v>
      </c>
      <c r="B19" s="348" t="s">
        <v>245</v>
      </c>
      <c r="C19" s="348" t="s">
        <v>205</v>
      </c>
      <c r="D19" s="348" t="s">
        <v>412</v>
      </c>
      <c r="E19" s="348" t="s">
        <v>411</v>
      </c>
      <c r="F19" s="348" t="s">
        <v>13</v>
      </c>
      <c r="G19" s="348" t="s">
        <v>434</v>
      </c>
      <c r="H19" s="349">
        <v>2778795</v>
      </c>
    </row>
    <row r="20" spans="1:8" ht="18" customHeight="1" x14ac:dyDescent="0.25">
      <c r="A20" s="348" t="s">
        <v>416</v>
      </c>
      <c r="B20" s="348" t="s">
        <v>246</v>
      </c>
      <c r="C20" s="348" t="s">
        <v>206</v>
      </c>
      <c r="D20" s="348" t="s">
        <v>400</v>
      </c>
      <c r="E20" s="348" t="s">
        <v>399</v>
      </c>
      <c r="F20" s="348" t="s">
        <v>13</v>
      </c>
      <c r="G20" s="348" t="s">
        <v>434</v>
      </c>
      <c r="H20" s="349">
        <v>7336983</v>
      </c>
    </row>
    <row r="21" spans="1:8" ht="18" customHeight="1" x14ac:dyDescent="0.25">
      <c r="A21" s="348" t="s">
        <v>416</v>
      </c>
      <c r="B21" s="348" t="s">
        <v>246</v>
      </c>
      <c r="C21" s="348" t="s">
        <v>206</v>
      </c>
      <c r="D21" s="348" t="s">
        <v>402</v>
      </c>
      <c r="E21" s="348" t="s">
        <v>401</v>
      </c>
      <c r="F21" s="348" t="s">
        <v>13</v>
      </c>
      <c r="G21" s="348" t="s">
        <v>434</v>
      </c>
      <c r="H21" s="349">
        <v>187999</v>
      </c>
    </row>
    <row r="22" spans="1:8" ht="18" customHeight="1" x14ac:dyDescent="0.25">
      <c r="A22" s="348" t="s">
        <v>416</v>
      </c>
      <c r="B22" s="348" t="s">
        <v>246</v>
      </c>
      <c r="C22" s="348" t="s">
        <v>206</v>
      </c>
      <c r="D22" s="348" t="s">
        <v>404</v>
      </c>
      <c r="E22" s="348" t="s">
        <v>403</v>
      </c>
      <c r="F22" s="348" t="s">
        <v>13</v>
      </c>
      <c r="G22" s="348" t="s">
        <v>434</v>
      </c>
      <c r="H22" s="349">
        <v>452788</v>
      </c>
    </row>
    <row r="23" spans="1:8" ht="18" customHeight="1" x14ac:dyDescent="0.25">
      <c r="A23" s="348" t="s">
        <v>416</v>
      </c>
      <c r="B23" s="348" t="s">
        <v>246</v>
      </c>
      <c r="C23" s="348" t="s">
        <v>206</v>
      </c>
      <c r="D23" s="348" t="s">
        <v>410</v>
      </c>
      <c r="E23" s="348" t="s">
        <v>409</v>
      </c>
      <c r="F23" s="348" t="s">
        <v>13</v>
      </c>
      <c r="G23" s="348" t="s">
        <v>434</v>
      </c>
      <c r="H23" s="349">
        <v>799980</v>
      </c>
    </row>
    <row r="24" spans="1:8" ht="18" customHeight="1" x14ac:dyDescent="0.25">
      <c r="A24" s="348" t="s">
        <v>416</v>
      </c>
      <c r="B24" s="348" t="s">
        <v>246</v>
      </c>
      <c r="C24" s="348" t="s">
        <v>206</v>
      </c>
      <c r="D24" s="348" t="s">
        <v>412</v>
      </c>
      <c r="E24" s="348" t="s">
        <v>411</v>
      </c>
      <c r="F24" s="348" t="s">
        <v>13</v>
      </c>
      <c r="G24" s="348" t="s">
        <v>434</v>
      </c>
      <c r="H24" s="349">
        <v>1460628</v>
      </c>
    </row>
    <row r="25" spans="1:8" ht="18" customHeight="1" x14ac:dyDescent="0.25">
      <c r="A25" s="348" t="s">
        <v>416</v>
      </c>
      <c r="B25" s="348" t="s">
        <v>247</v>
      </c>
      <c r="C25" s="348" t="s">
        <v>207</v>
      </c>
      <c r="D25" s="348" t="s">
        <v>400</v>
      </c>
      <c r="E25" s="348" t="s">
        <v>399</v>
      </c>
      <c r="F25" s="348" t="s">
        <v>13</v>
      </c>
      <c r="G25" s="348" t="s">
        <v>434</v>
      </c>
      <c r="H25" s="349">
        <v>30870393</v>
      </c>
    </row>
    <row r="26" spans="1:8" ht="18" customHeight="1" x14ac:dyDescent="0.25">
      <c r="A26" s="348" t="s">
        <v>416</v>
      </c>
      <c r="B26" s="348" t="s">
        <v>247</v>
      </c>
      <c r="C26" s="348" t="s">
        <v>207</v>
      </c>
      <c r="D26" s="348" t="s">
        <v>404</v>
      </c>
      <c r="E26" s="348" t="s">
        <v>403</v>
      </c>
      <c r="F26" s="348" t="s">
        <v>13</v>
      </c>
      <c r="G26" s="348" t="s">
        <v>434</v>
      </c>
      <c r="H26" s="349">
        <v>1731283</v>
      </c>
    </row>
    <row r="27" spans="1:8" ht="18" customHeight="1" x14ac:dyDescent="0.25">
      <c r="A27" s="348" t="s">
        <v>416</v>
      </c>
      <c r="B27" s="348" t="s">
        <v>247</v>
      </c>
      <c r="C27" s="348" t="s">
        <v>207</v>
      </c>
      <c r="D27" s="348" t="s">
        <v>406</v>
      </c>
      <c r="E27" s="348" t="s">
        <v>405</v>
      </c>
      <c r="F27" s="348" t="s">
        <v>13</v>
      </c>
      <c r="G27" s="348" t="s">
        <v>434</v>
      </c>
      <c r="H27" s="349">
        <v>70389</v>
      </c>
    </row>
    <row r="28" spans="1:8" ht="18" customHeight="1" x14ac:dyDescent="0.25">
      <c r="A28" s="348" t="s">
        <v>416</v>
      </c>
      <c r="B28" s="348" t="s">
        <v>247</v>
      </c>
      <c r="C28" s="348" t="s">
        <v>207</v>
      </c>
      <c r="D28" s="348" t="s">
        <v>410</v>
      </c>
      <c r="E28" s="348" t="s">
        <v>409</v>
      </c>
      <c r="F28" s="348" t="s">
        <v>13</v>
      </c>
      <c r="G28" s="348" t="s">
        <v>434</v>
      </c>
      <c r="H28" s="349">
        <v>496128</v>
      </c>
    </row>
    <row r="29" spans="1:8" ht="18" customHeight="1" x14ac:dyDescent="0.25">
      <c r="A29" s="348" t="s">
        <v>416</v>
      </c>
      <c r="B29" s="348" t="s">
        <v>247</v>
      </c>
      <c r="C29" s="348" t="s">
        <v>207</v>
      </c>
      <c r="D29" s="348" t="s">
        <v>412</v>
      </c>
      <c r="E29" s="348" t="s">
        <v>411</v>
      </c>
      <c r="F29" s="348" t="s">
        <v>13</v>
      </c>
      <c r="G29" s="348" t="s">
        <v>434</v>
      </c>
      <c r="H29" s="349">
        <v>7696117</v>
      </c>
    </row>
    <row r="30" spans="1:8" ht="18" customHeight="1" x14ac:dyDescent="0.25">
      <c r="A30" s="348" t="s">
        <v>416</v>
      </c>
      <c r="B30" s="348" t="s">
        <v>248</v>
      </c>
      <c r="C30" s="348" t="s">
        <v>208</v>
      </c>
      <c r="D30" s="348" t="s">
        <v>400</v>
      </c>
      <c r="E30" s="348" t="s">
        <v>399</v>
      </c>
      <c r="F30" s="348" t="s">
        <v>13</v>
      </c>
      <c r="G30" s="348" t="s">
        <v>434</v>
      </c>
      <c r="H30" s="349">
        <v>15983806</v>
      </c>
    </row>
    <row r="31" spans="1:8" ht="18" customHeight="1" x14ac:dyDescent="0.25">
      <c r="A31" s="348" t="s">
        <v>416</v>
      </c>
      <c r="B31" s="348" t="s">
        <v>248</v>
      </c>
      <c r="C31" s="348" t="s">
        <v>208</v>
      </c>
      <c r="D31" s="348" t="s">
        <v>402</v>
      </c>
      <c r="E31" s="348" t="s">
        <v>401</v>
      </c>
      <c r="F31" s="348" t="s">
        <v>13</v>
      </c>
      <c r="G31" s="348" t="s">
        <v>434</v>
      </c>
      <c r="H31" s="349">
        <v>300717</v>
      </c>
    </row>
    <row r="32" spans="1:8" ht="18" customHeight="1" x14ac:dyDescent="0.25">
      <c r="A32" s="348" t="s">
        <v>416</v>
      </c>
      <c r="B32" s="348" t="s">
        <v>248</v>
      </c>
      <c r="C32" s="348" t="s">
        <v>208</v>
      </c>
      <c r="D32" s="348" t="s">
        <v>404</v>
      </c>
      <c r="E32" s="348" t="s">
        <v>403</v>
      </c>
      <c r="F32" s="348" t="s">
        <v>13</v>
      </c>
      <c r="G32" s="348" t="s">
        <v>434</v>
      </c>
      <c r="H32" s="349">
        <v>920331</v>
      </c>
    </row>
    <row r="33" spans="1:8" ht="18" customHeight="1" x14ac:dyDescent="0.25">
      <c r="A33" s="348" t="s">
        <v>416</v>
      </c>
      <c r="B33" s="348" t="s">
        <v>248</v>
      </c>
      <c r="C33" s="348" t="s">
        <v>208</v>
      </c>
      <c r="D33" s="348" t="s">
        <v>406</v>
      </c>
      <c r="E33" s="348" t="s">
        <v>405</v>
      </c>
      <c r="F33" s="348" t="s">
        <v>13</v>
      </c>
      <c r="G33" s="348" t="s">
        <v>434</v>
      </c>
      <c r="H33" s="349">
        <v>190434</v>
      </c>
    </row>
    <row r="34" spans="1:8" ht="18" customHeight="1" x14ac:dyDescent="0.25">
      <c r="A34" s="348" t="s">
        <v>416</v>
      </c>
      <c r="B34" s="348" t="s">
        <v>248</v>
      </c>
      <c r="C34" s="348" t="s">
        <v>208</v>
      </c>
      <c r="D34" s="348" t="s">
        <v>410</v>
      </c>
      <c r="E34" s="348" t="s">
        <v>409</v>
      </c>
      <c r="F34" s="348" t="s">
        <v>13</v>
      </c>
      <c r="G34" s="348" t="s">
        <v>434</v>
      </c>
      <c r="H34" s="349">
        <v>1311239</v>
      </c>
    </row>
    <row r="35" spans="1:8" ht="18" customHeight="1" x14ac:dyDescent="0.25">
      <c r="A35" s="348" t="s">
        <v>416</v>
      </c>
      <c r="B35" s="348" t="s">
        <v>248</v>
      </c>
      <c r="C35" s="348" t="s">
        <v>208</v>
      </c>
      <c r="D35" s="348" t="s">
        <v>410</v>
      </c>
      <c r="E35" s="348" t="s">
        <v>409</v>
      </c>
      <c r="F35" s="348" t="s">
        <v>15</v>
      </c>
      <c r="G35" s="348" t="s">
        <v>429</v>
      </c>
      <c r="H35" s="349">
        <v>393972</v>
      </c>
    </row>
    <row r="36" spans="1:8" ht="18" customHeight="1" x14ac:dyDescent="0.25">
      <c r="A36" s="348" t="s">
        <v>416</v>
      </c>
      <c r="B36" s="348" t="s">
        <v>248</v>
      </c>
      <c r="C36" s="348" t="s">
        <v>208</v>
      </c>
      <c r="D36" s="348" t="s">
        <v>410</v>
      </c>
      <c r="E36" s="348" t="s">
        <v>409</v>
      </c>
      <c r="F36" s="348" t="s">
        <v>435</v>
      </c>
      <c r="G36" s="348" t="s">
        <v>436</v>
      </c>
      <c r="H36" s="349">
        <v>48372</v>
      </c>
    </row>
    <row r="37" spans="1:8" ht="18" customHeight="1" x14ac:dyDescent="0.25">
      <c r="A37" s="348" t="s">
        <v>416</v>
      </c>
      <c r="B37" s="348" t="s">
        <v>248</v>
      </c>
      <c r="C37" s="348" t="s">
        <v>208</v>
      </c>
      <c r="D37" s="348" t="s">
        <v>412</v>
      </c>
      <c r="E37" s="348" t="s">
        <v>411</v>
      </c>
      <c r="F37" s="348" t="s">
        <v>13</v>
      </c>
      <c r="G37" s="348" t="s">
        <v>434</v>
      </c>
      <c r="H37" s="349">
        <v>5258866</v>
      </c>
    </row>
    <row r="38" spans="1:8" ht="18" customHeight="1" x14ac:dyDescent="0.25">
      <c r="A38" s="348" t="s">
        <v>416</v>
      </c>
      <c r="B38" s="348" t="s">
        <v>248</v>
      </c>
      <c r="C38" s="348" t="s">
        <v>208</v>
      </c>
      <c r="D38" s="348" t="s">
        <v>412</v>
      </c>
      <c r="E38" s="348" t="s">
        <v>411</v>
      </c>
      <c r="F38" s="348" t="s">
        <v>15</v>
      </c>
      <c r="G38" s="348" t="s">
        <v>429</v>
      </c>
      <c r="H38" s="349">
        <v>112008</v>
      </c>
    </row>
    <row r="39" spans="1:8" ht="18" customHeight="1" x14ac:dyDescent="0.25">
      <c r="A39" s="348" t="s">
        <v>416</v>
      </c>
      <c r="B39" s="348" t="s">
        <v>297</v>
      </c>
      <c r="C39" s="348" t="s">
        <v>219</v>
      </c>
      <c r="D39" s="348" t="s">
        <v>400</v>
      </c>
      <c r="E39" s="348" t="s">
        <v>399</v>
      </c>
      <c r="F39" s="348" t="s">
        <v>13</v>
      </c>
      <c r="G39" s="348" t="s">
        <v>434</v>
      </c>
      <c r="H39" s="349">
        <v>527797</v>
      </c>
    </row>
    <row r="40" spans="1:8" ht="18" customHeight="1" x14ac:dyDescent="0.25">
      <c r="A40" s="348" t="s">
        <v>416</v>
      </c>
      <c r="B40" s="348" t="s">
        <v>297</v>
      </c>
      <c r="C40" s="348" t="s">
        <v>219</v>
      </c>
      <c r="D40" s="348" t="s">
        <v>406</v>
      </c>
      <c r="E40" s="348" t="s">
        <v>405</v>
      </c>
      <c r="F40" s="348" t="s">
        <v>13</v>
      </c>
      <c r="G40" s="348" t="s">
        <v>434</v>
      </c>
      <c r="H40" s="349">
        <v>1941177</v>
      </c>
    </row>
    <row r="41" spans="1:8" ht="18" customHeight="1" x14ac:dyDescent="0.25">
      <c r="A41" s="348" t="s">
        <v>416</v>
      </c>
      <c r="B41" s="348" t="s">
        <v>297</v>
      </c>
      <c r="C41" s="348" t="s">
        <v>219</v>
      </c>
      <c r="D41" s="348" t="s">
        <v>410</v>
      </c>
      <c r="E41" s="348" t="s">
        <v>409</v>
      </c>
      <c r="F41" s="348" t="s">
        <v>13</v>
      </c>
      <c r="G41" s="348" t="s">
        <v>434</v>
      </c>
      <c r="H41" s="349">
        <v>233772</v>
      </c>
    </row>
    <row r="42" spans="1:8" ht="18" customHeight="1" x14ac:dyDescent="0.25">
      <c r="A42" s="348" t="s">
        <v>416</v>
      </c>
      <c r="B42" s="348" t="s">
        <v>297</v>
      </c>
      <c r="C42" s="348" t="s">
        <v>219</v>
      </c>
      <c r="D42" s="348" t="s">
        <v>412</v>
      </c>
      <c r="E42" s="348" t="s">
        <v>411</v>
      </c>
      <c r="F42" s="348" t="s">
        <v>13</v>
      </c>
      <c r="G42" s="348" t="s">
        <v>434</v>
      </c>
      <c r="H42" s="349">
        <v>3250521</v>
      </c>
    </row>
    <row r="43" spans="1:8" ht="18" customHeight="1" x14ac:dyDescent="0.25">
      <c r="A43" s="348" t="s">
        <v>416</v>
      </c>
      <c r="B43" s="348" t="s">
        <v>249</v>
      </c>
      <c r="C43" s="348" t="s">
        <v>209</v>
      </c>
      <c r="D43" s="348" t="s">
        <v>400</v>
      </c>
      <c r="E43" s="348" t="s">
        <v>399</v>
      </c>
      <c r="F43" s="348" t="s">
        <v>13</v>
      </c>
      <c r="G43" s="348" t="s">
        <v>434</v>
      </c>
      <c r="H43" s="349">
        <v>2452408</v>
      </c>
    </row>
    <row r="44" spans="1:8" ht="18" customHeight="1" x14ac:dyDescent="0.25">
      <c r="A44" s="348" t="s">
        <v>416</v>
      </c>
      <c r="B44" s="348" t="s">
        <v>249</v>
      </c>
      <c r="C44" s="348" t="s">
        <v>209</v>
      </c>
      <c r="D44" s="348" t="s">
        <v>404</v>
      </c>
      <c r="E44" s="348" t="s">
        <v>403</v>
      </c>
      <c r="F44" s="348" t="s">
        <v>13</v>
      </c>
      <c r="G44" s="348" t="s">
        <v>434</v>
      </c>
      <c r="H44" s="349">
        <v>108902</v>
      </c>
    </row>
    <row r="45" spans="1:8" ht="18" customHeight="1" x14ac:dyDescent="0.25">
      <c r="A45" s="348" t="s">
        <v>416</v>
      </c>
      <c r="B45" s="348" t="s">
        <v>249</v>
      </c>
      <c r="C45" s="348" t="s">
        <v>209</v>
      </c>
      <c r="D45" s="348" t="s">
        <v>406</v>
      </c>
      <c r="E45" s="348" t="s">
        <v>405</v>
      </c>
      <c r="F45" s="348" t="s">
        <v>13</v>
      </c>
      <c r="G45" s="348" t="s">
        <v>434</v>
      </c>
      <c r="H45" s="349">
        <v>42003</v>
      </c>
    </row>
    <row r="46" spans="1:8" ht="18" customHeight="1" x14ac:dyDescent="0.25">
      <c r="A46" s="348" t="s">
        <v>416</v>
      </c>
      <c r="B46" s="348" t="s">
        <v>249</v>
      </c>
      <c r="C46" s="348" t="s">
        <v>209</v>
      </c>
      <c r="D46" s="348" t="s">
        <v>410</v>
      </c>
      <c r="E46" s="348" t="s">
        <v>409</v>
      </c>
      <c r="F46" s="348" t="s">
        <v>13</v>
      </c>
      <c r="G46" s="348" t="s">
        <v>434</v>
      </c>
      <c r="H46" s="349">
        <v>119124</v>
      </c>
    </row>
    <row r="47" spans="1:8" ht="18" customHeight="1" x14ac:dyDescent="0.25">
      <c r="A47" s="348" t="s">
        <v>416</v>
      </c>
      <c r="B47" s="348" t="s">
        <v>249</v>
      </c>
      <c r="C47" s="348" t="s">
        <v>209</v>
      </c>
      <c r="D47" s="348" t="s">
        <v>412</v>
      </c>
      <c r="E47" s="348" t="s">
        <v>411</v>
      </c>
      <c r="F47" s="348" t="s">
        <v>13</v>
      </c>
      <c r="G47" s="348" t="s">
        <v>434</v>
      </c>
      <c r="H47" s="349">
        <v>572928</v>
      </c>
    </row>
    <row r="48" spans="1:8" ht="18" customHeight="1" x14ac:dyDescent="0.25">
      <c r="A48" s="348" t="s">
        <v>416</v>
      </c>
      <c r="B48" s="348" t="s">
        <v>250</v>
      </c>
      <c r="C48" s="348" t="s">
        <v>210</v>
      </c>
      <c r="D48" s="348" t="s">
        <v>400</v>
      </c>
      <c r="E48" s="348" t="s">
        <v>399</v>
      </c>
      <c r="F48" s="348" t="s">
        <v>13</v>
      </c>
      <c r="G48" s="348" t="s">
        <v>434</v>
      </c>
      <c r="H48" s="349">
        <v>7851344</v>
      </c>
    </row>
    <row r="49" spans="1:8" ht="18" customHeight="1" x14ac:dyDescent="0.25">
      <c r="A49" s="348" t="s">
        <v>416</v>
      </c>
      <c r="B49" s="348" t="s">
        <v>250</v>
      </c>
      <c r="C49" s="348" t="s">
        <v>210</v>
      </c>
      <c r="D49" s="348" t="s">
        <v>410</v>
      </c>
      <c r="E49" s="348" t="s">
        <v>409</v>
      </c>
      <c r="F49" s="348" t="s">
        <v>13</v>
      </c>
      <c r="G49" s="348" t="s">
        <v>434</v>
      </c>
      <c r="H49" s="349">
        <v>1158576</v>
      </c>
    </row>
    <row r="50" spans="1:8" ht="18" customHeight="1" x14ac:dyDescent="0.25">
      <c r="A50" s="348" t="s">
        <v>416</v>
      </c>
      <c r="B50" s="348" t="s">
        <v>250</v>
      </c>
      <c r="C50" s="348" t="s">
        <v>210</v>
      </c>
      <c r="D50" s="348" t="s">
        <v>412</v>
      </c>
      <c r="E50" s="348" t="s">
        <v>411</v>
      </c>
      <c r="F50" s="348" t="s">
        <v>13</v>
      </c>
      <c r="G50" s="348" t="s">
        <v>434</v>
      </c>
      <c r="H50" s="349">
        <v>2239092</v>
      </c>
    </row>
    <row r="51" spans="1:8" ht="18" customHeight="1" x14ac:dyDescent="0.25">
      <c r="A51" s="348" t="s">
        <v>416</v>
      </c>
      <c r="B51" s="348" t="s">
        <v>251</v>
      </c>
      <c r="C51" s="348" t="s">
        <v>211</v>
      </c>
      <c r="D51" s="348" t="s">
        <v>400</v>
      </c>
      <c r="E51" s="348" t="s">
        <v>399</v>
      </c>
      <c r="F51" s="348" t="s">
        <v>13</v>
      </c>
      <c r="G51" s="348" t="s">
        <v>434</v>
      </c>
      <c r="H51" s="349">
        <v>3433996</v>
      </c>
    </row>
    <row r="52" spans="1:8" ht="18" customHeight="1" x14ac:dyDescent="0.25">
      <c r="A52" s="348" t="s">
        <v>416</v>
      </c>
      <c r="B52" s="348" t="s">
        <v>251</v>
      </c>
      <c r="C52" s="348" t="s">
        <v>211</v>
      </c>
      <c r="D52" s="348" t="s">
        <v>404</v>
      </c>
      <c r="E52" s="348" t="s">
        <v>403</v>
      </c>
      <c r="F52" s="348" t="s">
        <v>13</v>
      </c>
      <c r="G52" s="348" t="s">
        <v>434</v>
      </c>
      <c r="H52" s="349">
        <v>96552</v>
      </c>
    </row>
    <row r="53" spans="1:8" ht="18" customHeight="1" x14ac:dyDescent="0.25">
      <c r="A53" s="348" t="s">
        <v>416</v>
      </c>
      <c r="B53" s="348" t="s">
        <v>251</v>
      </c>
      <c r="C53" s="348" t="s">
        <v>211</v>
      </c>
      <c r="D53" s="348" t="s">
        <v>406</v>
      </c>
      <c r="E53" s="348" t="s">
        <v>405</v>
      </c>
      <c r="F53" s="348" t="s">
        <v>13</v>
      </c>
      <c r="G53" s="348" t="s">
        <v>434</v>
      </c>
      <c r="H53" s="349">
        <v>84672</v>
      </c>
    </row>
    <row r="54" spans="1:8" ht="18" customHeight="1" x14ac:dyDescent="0.25">
      <c r="A54" s="348" t="s">
        <v>416</v>
      </c>
      <c r="B54" s="348" t="s">
        <v>251</v>
      </c>
      <c r="C54" s="348" t="s">
        <v>211</v>
      </c>
      <c r="D54" s="348" t="s">
        <v>412</v>
      </c>
      <c r="E54" s="348" t="s">
        <v>411</v>
      </c>
      <c r="F54" s="348" t="s">
        <v>13</v>
      </c>
      <c r="G54" s="348" t="s">
        <v>434</v>
      </c>
      <c r="H54" s="349">
        <v>532512</v>
      </c>
    </row>
    <row r="55" spans="1:8" ht="18" customHeight="1" x14ac:dyDescent="0.25">
      <c r="A55" s="348" t="s">
        <v>416</v>
      </c>
      <c r="B55" s="348" t="s">
        <v>252</v>
      </c>
      <c r="C55" s="348" t="s">
        <v>212</v>
      </c>
      <c r="D55" s="348" t="s">
        <v>400</v>
      </c>
      <c r="E55" s="348" t="s">
        <v>399</v>
      </c>
      <c r="F55" s="348" t="s">
        <v>13</v>
      </c>
      <c r="G55" s="348" t="s">
        <v>434</v>
      </c>
      <c r="H55" s="349">
        <v>4003670</v>
      </c>
    </row>
    <row r="56" spans="1:8" ht="18" customHeight="1" x14ac:dyDescent="0.25">
      <c r="A56" s="348" t="s">
        <v>416</v>
      </c>
      <c r="B56" s="348" t="s">
        <v>252</v>
      </c>
      <c r="C56" s="348" t="s">
        <v>212</v>
      </c>
      <c r="D56" s="348" t="s">
        <v>404</v>
      </c>
      <c r="E56" s="348" t="s">
        <v>403</v>
      </c>
      <c r="F56" s="348" t="s">
        <v>13</v>
      </c>
      <c r="G56" s="348" t="s">
        <v>434</v>
      </c>
      <c r="H56" s="349">
        <v>71415</v>
      </c>
    </row>
    <row r="57" spans="1:8" ht="18" customHeight="1" x14ac:dyDescent="0.25">
      <c r="A57" s="348" t="s">
        <v>416</v>
      </c>
      <c r="B57" s="348" t="s">
        <v>252</v>
      </c>
      <c r="C57" s="348" t="s">
        <v>212</v>
      </c>
      <c r="D57" s="348" t="s">
        <v>406</v>
      </c>
      <c r="E57" s="348" t="s">
        <v>405</v>
      </c>
      <c r="F57" s="348" t="s">
        <v>13</v>
      </c>
      <c r="G57" s="348" t="s">
        <v>434</v>
      </c>
      <c r="H57" s="349">
        <v>86037</v>
      </c>
    </row>
    <row r="58" spans="1:8" ht="18" customHeight="1" x14ac:dyDescent="0.25">
      <c r="A58" s="348" t="s">
        <v>416</v>
      </c>
      <c r="B58" s="348" t="s">
        <v>252</v>
      </c>
      <c r="C58" s="348" t="s">
        <v>212</v>
      </c>
      <c r="D58" s="348" t="s">
        <v>410</v>
      </c>
      <c r="E58" s="348" t="s">
        <v>409</v>
      </c>
      <c r="F58" s="348" t="s">
        <v>13</v>
      </c>
      <c r="G58" s="348" t="s">
        <v>434</v>
      </c>
      <c r="H58" s="349">
        <v>411924</v>
      </c>
    </row>
    <row r="59" spans="1:8" ht="18" customHeight="1" x14ac:dyDescent="0.25">
      <c r="A59" s="348" t="s">
        <v>416</v>
      </c>
      <c r="B59" s="348" t="s">
        <v>252</v>
      </c>
      <c r="C59" s="348" t="s">
        <v>212</v>
      </c>
      <c r="D59" s="348" t="s">
        <v>410</v>
      </c>
      <c r="E59" s="348" t="s">
        <v>409</v>
      </c>
      <c r="F59" s="348" t="s">
        <v>435</v>
      </c>
      <c r="G59" s="348" t="s">
        <v>436</v>
      </c>
      <c r="H59" s="349">
        <v>42576</v>
      </c>
    </row>
    <row r="60" spans="1:8" ht="18" customHeight="1" x14ac:dyDescent="0.25">
      <c r="A60" s="348" t="s">
        <v>416</v>
      </c>
      <c r="B60" s="348" t="s">
        <v>252</v>
      </c>
      <c r="C60" s="348" t="s">
        <v>212</v>
      </c>
      <c r="D60" s="348" t="s">
        <v>412</v>
      </c>
      <c r="E60" s="348" t="s">
        <v>411</v>
      </c>
      <c r="F60" s="348" t="s">
        <v>13</v>
      </c>
      <c r="G60" s="348" t="s">
        <v>434</v>
      </c>
      <c r="H60" s="349">
        <v>922788</v>
      </c>
    </row>
    <row r="61" spans="1:8" ht="18" customHeight="1" x14ac:dyDescent="0.25">
      <c r="A61" s="348" t="s">
        <v>416</v>
      </c>
      <c r="B61" s="348" t="s">
        <v>296</v>
      </c>
      <c r="C61" s="348" t="s">
        <v>218</v>
      </c>
      <c r="D61" s="348" t="s">
        <v>400</v>
      </c>
      <c r="E61" s="348" t="s">
        <v>399</v>
      </c>
      <c r="F61" s="348" t="s">
        <v>13</v>
      </c>
      <c r="G61" s="348" t="s">
        <v>434</v>
      </c>
      <c r="H61" s="349">
        <v>587273</v>
      </c>
    </row>
    <row r="62" spans="1:8" ht="18" customHeight="1" x14ac:dyDescent="0.25">
      <c r="A62" s="348" t="s">
        <v>416</v>
      </c>
      <c r="B62" s="348" t="s">
        <v>296</v>
      </c>
      <c r="C62" s="348" t="s">
        <v>218</v>
      </c>
      <c r="D62" s="348" t="s">
        <v>402</v>
      </c>
      <c r="E62" s="348" t="s">
        <v>401</v>
      </c>
      <c r="F62" s="348" t="s">
        <v>13</v>
      </c>
      <c r="G62" s="348" t="s">
        <v>434</v>
      </c>
      <c r="H62" s="349">
        <v>217942</v>
      </c>
    </row>
    <row r="63" spans="1:8" ht="18" customHeight="1" x14ac:dyDescent="0.25">
      <c r="A63" s="348" t="s">
        <v>416</v>
      </c>
      <c r="B63" s="348" t="s">
        <v>296</v>
      </c>
      <c r="C63" s="348" t="s">
        <v>218</v>
      </c>
      <c r="D63" s="348" t="s">
        <v>404</v>
      </c>
      <c r="E63" s="348" t="s">
        <v>403</v>
      </c>
      <c r="F63" s="348" t="s">
        <v>13</v>
      </c>
      <c r="G63" s="348" t="s">
        <v>434</v>
      </c>
      <c r="H63" s="349">
        <v>614437</v>
      </c>
    </row>
    <row r="64" spans="1:8" ht="18" customHeight="1" x14ac:dyDescent="0.25">
      <c r="A64" s="348" t="s">
        <v>416</v>
      </c>
      <c r="B64" s="348" t="s">
        <v>296</v>
      </c>
      <c r="C64" s="348" t="s">
        <v>218</v>
      </c>
      <c r="D64" s="348" t="s">
        <v>406</v>
      </c>
      <c r="E64" s="348" t="s">
        <v>405</v>
      </c>
      <c r="F64" s="348" t="s">
        <v>13</v>
      </c>
      <c r="G64" s="348" t="s">
        <v>434</v>
      </c>
      <c r="H64" s="349">
        <v>51358</v>
      </c>
    </row>
    <row r="65" spans="1:8" ht="18" customHeight="1" x14ac:dyDescent="0.25">
      <c r="A65" s="348" t="s">
        <v>416</v>
      </c>
      <c r="B65" s="348" t="s">
        <v>296</v>
      </c>
      <c r="C65" s="348" t="s">
        <v>218</v>
      </c>
      <c r="D65" s="348" t="s">
        <v>410</v>
      </c>
      <c r="E65" s="348" t="s">
        <v>409</v>
      </c>
      <c r="F65" s="348" t="s">
        <v>13</v>
      </c>
      <c r="G65" s="348" t="s">
        <v>434</v>
      </c>
      <c r="H65" s="349">
        <v>95916</v>
      </c>
    </row>
    <row r="66" spans="1:8" ht="18" customHeight="1" x14ac:dyDescent="0.25">
      <c r="A66" s="348" t="s">
        <v>416</v>
      </c>
      <c r="B66" s="348" t="s">
        <v>296</v>
      </c>
      <c r="C66" s="348" t="s">
        <v>218</v>
      </c>
      <c r="D66" s="348" t="s">
        <v>412</v>
      </c>
      <c r="E66" s="348" t="s">
        <v>411</v>
      </c>
      <c r="F66" s="348" t="s">
        <v>13</v>
      </c>
      <c r="G66" s="348" t="s">
        <v>434</v>
      </c>
      <c r="H66" s="349">
        <v>3330990</v>
      </c>
    </row>
    <row r="67" spans="1:8" ht="18" customHeight="1" x14ac:dyDescent="0.25">
      <c r="A67" s="348" t="s">
        <v>416</v>
      </c>
      <c r="B67" s="348" t="s">
        <v>253</v>
      </c>
      <c r="C67" s="348" t="s">
        <v>213</v>
      </c>
      <c r="D67" s="348" t="s">
        <v>400</v>
      </c>
      <c r="E67" s="348" t="s">
        <v>399</v>
      </c>
      <c r="F67" s="348" t="s">
        <v>13</v>
      </c>
      <c r="G67" s="348" t="s">
        <v>434</v>
      </c>
      <c r="H67" s="349">
        <v>8694496</v>
      </c>
    </row>
    <row r="68" spans="1:8" ht="18" customHeight="1" x14ac:dyDescent="0.25">
      <c r="A68" s="348" t="s">
        <v>416</v>
      </c>
      <c r="B68" s="348" t="s">
        <v>253</v>
      </c>
      <c r="C68" s="348" t="s">
        <v>213</v>
      </c>
      <c r="D68" s="348" t="s">
        <v>410</v>
      </c>
      <c r="E68" s="348" t="s">
        <v>409</v>
      </c>
      <c r="F68" s="348" t="s">
        <v>13</v>
      </c>
      <c r="G68" s="348" t="s">
        <v>434</v>
      </c>
      <c r="H68" s="349">
        <v>547131</v>
      </c>
    </row>
    <row r="69" spans="1:8" ht="18" customHeight="1" x14ac:dyDescent="0.25">
      <c r="A69" s="348" t="s">
        <v>416</v>
      </c>
      <c r="B69" s="348" t="s">
        <v>253</v>
      </c>
      <c r="C69" s="348" t="s">
        <v>213</v>
      </c>
      <c r="D69" s="348" t="s">
        <v>412</v>
      </c>
      <c r="E69" s="348" t="s">
        <v>411</v>
      </c>
      <c r="F69" s="348" t="s">
        <v>13</v>
      </c>
      <c r="G69" s="348" t="s">
        <v>434</v>
      </c>
      <c r="H69" s="349">
        <v>2488764</v>
      </c>
    </row>
    <row r="70" spans="1:8" ht="18" customHeight="1" x14ac:dyDescent="0.25">
      <c r="A70" s="348" t="s">
        <v>416</v>
      </c>
      <c r="B70" s="348" t="s">
        <v>254</v>
      </c>
      <c r="C70" s="348" t="s">
        <v>214</v>
      </c>
      <c r="D70" s="348" t="s">
        <v>400</v>
      </c>
      <c r="E70" s="348" t="s">
        <v>399</v>
      </c>
      <c r="F70" s="348" t="s">
        <v>13</v>
      </c>
      <c r="G70" s="348" t="s">
        <v>434</v>
      </c>
      <c r="H70" s="349">
        <v>44787368</v>
      </c>
    </row>
    <row r="71" spans="1:8" ht="18" customHeight="1" x14ac:dyDescent="0.25">
      <c r="A71" s="348" t="s">
        <v>416</v>
      </c>
      <c r="B71" s="348" t="s">
        <v>254</v>
      </c>
      <c r="C71" s="348" t="s">
        <v>214</v>
      </c>
      <c r="D71" s="348" t="s">
        <v>402</v>
      </c>
      <c r="E71" s="348" t="s">
        <v>401</v>
      </c>
      <c r="F71" s="348" t="s">
        <v>13</v>
      </c>
      <c r="G71" s="348" t="s">
        <v>434</v>
      </c>
      <c r="H71" s="349">
        <v>4310708</v>
      </c>
    </row>
    <row r="72" spans="1:8" ht="18" customHeight="1" x14ac:dyDescent="0.25">
      <c r="A72" s="348" t="s">
        <v>416</v>
      </c>
      <c r="B72" s="348" t="s">
        <v>254</v>
      </c>
      <c r="C72" s="348" t="s">
        <v>214</v>
      </c>
      <c r="D72" s="348" t="s">
        <v>404</v>
      </c>
      <c r="E72" s="348" t="s">
        <v>403</v>
      </c>
      <c r="F72" s="348" t="s">
        <v>13</v>
      </c>
      <c r="G72" s="348" t="s">
        <v>434</v>
      </c>
      <c r="H72" s="349">
        <v>287857</v>
      </c>
    </row>
    <row r="73" spans="1:8" ht="18" customHeight="1" x14ac:dyDescent="0.25">
      <c r="A73" s="348" t="s">
        <v>416</v>
      </c>
      <c r="B73" s="348" t="s">
        <v>254</v>
      </c>
      <c r="C73" s="348" t="s">
        <v>214</v>
      </c>
      <c r="D73" s="348" t="s">
        <v>406</v>
      </c>
      <c r="E73" s="348" t="s">
        <v>405</v>
      </c>
      <c r="F73" s="348" t="s">
        <v>13</v>
      </c>
      <c r="G73" s="348" t="s">
        <v>434</v>
      </c>
      <c r="H73" s="349">
        <v>159298</v>
      </c>
    </row>
    <row r="74" spans="1:8" ht="18" customHeight="1" x14ac:dyDescent="0.25">
      <c r="A74" s="348" t="s">
        <v>416</v>
      </c>
      <c r="B74" s="348" t="s">
        <v>254</v>
      </c>
      <c r="C74" s="348" t="s">
        <v>214</v>
      </c>
      <c r="D74" s="348" t="s">
        <v>410</v>
      </c>
      <c r="E74" s="348" t="s">
        <v>409</v>
      </c>
      <c r="F74" s="348" t="s">
        <v>13</v>
      </c>
      <c r="G74" s="348" t="s">
        <v>434</v>
      </c>
      <c r="H74" s="349">
        <v>885528</v>
      </c>
    </row>
    <row r="75" spans="1:8" ht="18" customHeight="1" x14ac:dyDescent="0.25">
      <c r="A75" s="348" t="s">
        <v>416</v>
      </c>
      <c r="B75" s="348" t="s">
        <v>254</v>
      </c>
      <c r="C75" s="348" t="s">
        <v>214</v>
      </c>
      <c r="D75" s="348" t="s">
        <v>412</v>
      </c>
      <c r="E75" s="348" t="s">
        <v>411</v>
      </c>
      <c r="F75" s="348" t="s">
        <v>13</v>
      </c>
      <c r="G75" s="348" t="s">
        <v>434</v>
      </c>
      <c r="H75" s="349">
        <v>2011416</v>
      </c>
    </row>
    <row r="76" spans="1:8" ht="18" customHeight="1" x14ac:dyDescent="0.25">
      <c r="A76" s="348" t="s">
        <v>416</v>
      </c>
      <c r="B76" s="348" t="s">
        <v>255</v>
      </c>
      <c r="C76" s="348" t="s">
        <v>215</v>
      </c>
      <c r="D76" s="348" t="s">
        <v>400</v>
      </c>
      <c r="E76" s="348" t="s">
        <v>399</v>
      </c>
      <c r="F76" s="348" t="s">
        <v>13</v>
      </c>
      <c r="G76" s="348" t="s">
        <v>434</v>
      </c>
      <c r="H76" s="349">
        <v>6190736</v>
      </c>
    </row>
    <row r="77" spans="1:8" ht="18" customHeight="1" x14ac:dyDescent="0.25">
      <c r="A77" s="348" t="s">
        <v>416</v>
      </c>
      <c r="B77" s="348" t="s">
        <v>255</v>
      </c>
      <c r="C77" s="348" t="s">
        <v>215</v>
      </c>
      <c r="D77" s="348" t="s">
        <v>410</v>
      </c>
      <c r="E77" s="348" t="s">
        <v>409</v>
      </c>
      <c r="F77" s="348" t="s">
        <v>13</v>
      </c>
      <c r="G77" s="348" t="s">
        <v>434</v>
      </c>
      <c r="H77" s="349">
        <v>90996</v>
      </c>
    </row>
    <row r="78" spans="1:8" ht="18" customHeight="1" x14ac:dyDescent="0.25">
      <c r="A78" s="348" t="s">
        <v>416</v>
      </c>
      <c r="B78" s="348" t="s">
        <v>255</v>
      </c>
      <c r="C78" s="348" t="s">
        <v>215</v>
      </c>
      <c r="D78" s="348" t="s">
        <v>412</v>
      </c>
      <c r="E78" s="348" t="s">
        <v>411</v>
      </c>
      <c r="F78" s="348" t="s">
        <v>13</v>
      </c>
      <c r="G78" s="348" t="s">
        <v>434</v>
      </c>
      <c r="H78" s="349">
        <v>2462342</v>
      </c>
    </row>
    <row r="79" spans="1:8" ht="18" customHeight="1" x14ac:dyDescent="0.25">
      <c r="A79" s="348" t="s">
        <v>416</v>
      </c>
      <c r="B79" s="348" t="s">
        <v>256</v>
      </c>
      <c r="C79" s="348" t="s">
        <v>216</v>
      </c>
      <c r="D79" s="348" t="s">
        <v>400</v>
      </c>
      <c r="E79" s="348" t="s">
        <v>399</v>
      </c>
      <c r="F79" s="348" t="s">
        <v>13</v>
      </c>
      <c r="G79" s="348" t="s">
        <v>434</v>
      </c>
      <c r="H79" s="349">
        <v>5106512</v>
      </c>
    </row>
    <row r="80" spans="1:8" ht="18" customHeight="1" x14ac:dyDescent="0.25">
      <c r="A80" s="348" t="s">
        <v>416</v>
      </c>
      <c r="B80" s="348" t="s">
        <v>256</v>
      </c>
      <c r="C80" s="348" t="s">
        <v>216</v>
      </c>
      <c r="D80" s="348" t="s">
        <v>404</v>
      </c>
      <c r="E80" s="348" t="s">
        <v>403</v>
      </c>
      <c r="F80" s="348" t="s">
        <v>13</v>
      </c>
      <c r="G80" s="348" t="s">
        <v>434</v>
      </c>
      <c r="H80" s="349">
        <v>50184</v>
      </c>
    </row>
    <row r="81" spans="1:8" ht="18" customHeight="1" x14ac:dyDescent="0.25">
      <c r="A81" s="348" t="s">
        <v>416</v>
      </c>
      <c r="B81" s="348" t="s">
        <v>256</v>
      </c>
      <c r="C81" s="348" t="s">
        <v>216</v>
      </c>
      <c r="D81" s="348" t="s">
        <v>406</v>
      </c>
      <c r="E81" s="348" t="s">
        <v>405</v>
      </c>
      <c r="F81" s="348" t="s">
        <v>13</v>
      </c>
      <c r="G81" s="348" t="s">
        <v>434</v>
      </c>
      <c r="H81" s="349">
        <v>170951</v>
      </c>
    </row>
    <row r="82" spans="1:8" ht="18" customHeight="1" x14ac:dyDescent="0.25">
      <c r="A82" s="348" t="s">
        <v>416</v>
      </c>
      <c r="B82" s="348" t="s">
        <v>256</v>
      </c>
      <c r="C82" s="348" t="s">
        <v>216</v>
      </c>
      <c r="D82" s="348" t="s">
        <v>410</v>
      </c>
      <c r="E82" s="348" t="s">
        <v>409</v>
      </c>
      <c r="F82" s="348" t="s">
        <v>13</v>
      </c>
      <c r="G82" s="348" t="s">
        <v>434</v>
      </c>
      <c r="H82" s="349">
        <v>477996</v>
      </c>
    </row>
    <row r="83" spans="1:8" ht="18" customHeight="1" x14ac:dyDescent="0.25">
      <c r="A83" s="348" t="s">
        <v>416</v>
      </c>
      <c r="B83" s="348" t="s">
        <v>256</v>
      </c>
      <c r="C83" s="348" t="s">
        <v>216</v>
      </c>
      <c r="D83" s="348" t="s">
        <v>412</v>
      </c>
      <c r="E83" s="348" t="s">
        <v>411</v>
      </c>
      <c r="F83" s="348" t="s">
        <v>13</v>
      </c>
      <c r="G83" s="348" t="s">
        <v>434</v>
      </c>
      <c r="H83" s="349">
        <v>1198314</v>
      </c>
    </row>
    <row r="84" spans="1:8" ht="18" customHeight="1" x14ac:dyDescent="0.25">
      <c r="A84" s="348" t="s">
        <v>416</v>
      </c>
      <c r="B84" s="348" t="s">
        <v>257</v>
      </c>
      <c r="C84" s="348" t="s">
        <v>217</v>
      </c>
      <c r="D84" s="348" t="s">
        <v>400</v>
      </c>
      <c r="E84" s="348" t="s">
        <v>399</v>
      </c>
      <c r="F84" s="348" t="s">
        <v>13</v>
      </c>
      <c r="G84" s="348" t="s">
        <v>434</v>
      </c>
      <c r="H84" s="349">
        <v>5750947</v>
      </c>
    </row>
    <row r="85" spans="1:8" ht="18" customHeight="1" x14ac:dyDescent="0.25">
      <c r="A85" s="348" t="s">
        <v>416</v>
      </c>
      <c r="B85" s="348" t="s">
        <v>257</v>
      </c>
      <c r="C85" s="348" t="s">
        <v>217</v>
      </c>
      <c r="D85" s="348" t="s">
        <v>400</v>
      </c>
      <c r="E85" s="348" t="s">
        <v>399</v>
      </c>
      <c r="F85" s="348" t="s">
        <v>15</v>
      </c>
      <c r="G85" s="348" t="s">
        <v>429</v>
      </c>
      <c r="H85" s="349">
        <v>15372</v>
      </c>
    </row>
    <row r="86" spans="1:8" ht="18" customHeight="1" x14ac:dyDescent="0.25">
      <c r="A86" s="348" t="s">
        <v>416</v>
      </c>
      <c r="B86" s="348" t="s">
        <v>257</v>
      </c>
      <c r="C86" s="348" t="s">
        <v>217</v>
      </c>
      <c r="D86" s="348" t="s">
        <v>400</v>
      </c>
      <c r="E86" s="348" t="s">
        <v>399</v>
      </c>
      <c r="F86" s="348" t="s">
        <v>437</v>
      </c>
      <c r="G86" s="348" t="s">
        <v>430</v>
      </c>
      <c r="H86" s="349">
        <v>1690500</v>
      </c>
    </row>
    <row r="87" spans="1:8" ht="18" customHeight="1" x14ac:dyDescent="0.25">
      <c r="A87" s="348" t="s">
        <v>416</v>
      </c>
      <c r="B87" s="348" t="s">
        <v>257</v>
      </c>
      <c r="C87" s="348" t="s">
        <v>217</v>
      </c>
      <c r="D87" s="348" t="s">
        <v>400</v>
      </c>
      <c r="E87" s="348" t="s">
        <v>399</v>
      </c>
      <c r="F87" s="348" t="s">
        <v>435</v>
      </c>
      <c r="G87" s="348" t="s">
        <v>436</v>
      </c>
      <c r="H87" s="349">
        <v>23292</v>
      </c>
    </row>
    <row r="88" spans="1:8" ht="18" customHeight="1" x14ac:dyDescent="0.25">
      <c r="A88" s="348" t="s">
        <v>416</v>
      </c>
      <c r="B88" s="348" t="s">
        <v>257</v>
      </c>
      <c r="C88" s="348" t="s">
        <v>217</v>
      </c>
      <c r="D88" s="348" t="s">
        <v>406</v>
      </c>
      <c r="E88" s="348" t="s">
        <v>405</v>
      </c>
      <c r="F88" s="348" t="s">
        <v>437</v>
      </c>
      <c r="G88" s="348" t="s">
        <v>430</v>
      </c>
      <c r="H88" s="349">
        <v>8712</v>
      </c>
    </row>
    <row r="89" spans="1:8" ht="18" customHeight="1" x14ac:dyDescent="0.25">
      <c r="A89" s="348" t="s">
        <v>416</v>
      </c>
      <c r="B89" s="348" t="s">
        <v>257</v>
      </c>
      <c r="C89" s="348" t="s">
        <v>217</v>
      </c>
      <c r="D89" s="348" t="s">
        <v>410</v>
      </c>
      <c r="E89" s="348" t="s">
        <v>409</v>
      </c>
      <c r="F89" s="348" t="s">
        <v>15</v>
      </c>
      <c r="G89" s="348" t="s">
        <v>429</v>
      </c>
      <c r="H89" s="349">
        <v>46428</v>
      </c>
    </row>
    <row r="90" spans="1:8" ht="18" customHeight="1" x14ac:dyDescent="0.25">
      <c r="A90" s="348" t="s">
        <v>416</v>
      </c>
      <c r="B90" s="348" t="s">
        <v>257</v>
      </c>
      <c r="C90" s="348" t="s">
        <v>217</v>
      </c>
      <c r="D90" s="348" t="s">
        <v>410</v>
      </c>
      <c r="E90" s="348" t="s">
        <v>409</v>
      </c>
      <c r="F90" s="348" t="s">
        <v>437</v>
      </c>
      <c r="G90" s="348" t="s">
        <v>430</v>
      </c>
      <c r="H90" s="349">
        <v>248688</v>
      </c>
    </row>
    <row r="91" spans="1:8" ht="18" customHeight="1" x14ac:dyDescent="0.25">
      <c r="A91" s="348" t="s">
        <v>416</v>
      </c>
      <c r="B91" s="348" t="s">
        <v>257</v>
      </c>
      <c r="C91" s="348" t="s">
        <v>217</v>
      </c>
      <c r="D91" s="348" t="s">
        <v>410</v>
      </c>
      <c r="E91" s="348" t="s">
        <v>409</v>
      </c>
      <c r="F91" s="348" t="s">
        <v>435</v>
      </c>
      <c r="G91" s="348" t="s">
        <v>436</v>
      </c>
      <c r="H91" s="349">
        <v>6816</v>
      </c>
    </row>
    <row r="92" spans="1:8" ht="18" customHeight="1" x14ac:dyDescent="0.25">
      <c r="A92" s="348" t="s">
        <v>416</v>
      </c>
      <c r="B92" s="348" t="s">
        <v>257</v>
      </c>
      <c r="C92" s="348" t="s">
        <v>217</v>
      </c>
      <c r="D92" s="348" t="s">
        <v>412</v>
      </c>
      <c r="E92" s="348" t="s">
        <v>411</v>
      </c>
      <c r="F92" s="348" t="s">
        <v>13</v>
      </c>
      <c r="G92" s="348" t="s">
        <v>434</v>
      </c>
      <c r="H92" s="349">
        <v>11424</v>
      </c>
    </row>
    <row r="93" spans="1:8" ht="18" customHeight="1" x14ac:dyDescent="0.25">
      <c r="A93" s="348" t="s">
        <v>416</v>
      </c>
      <c r="B93" s="348" t="s">
        <v>257</v>
      </c>
      <c r="C93" s="348" t="s">
        <v>217</v>
      </c>
      <c r="D93" s="348" t="s">
        <v>412</v>
      </c>
      <c r="E93" s="348" t="s">
        <v>411</v>
      </c>
      <c r="F93" s="348" t="s">
        <v>15</v>
      </c>
      <c r="G93" s="348" t="s">
        <v>429</v>
      </c>
      <c r="H93" s="349">
        <v>15672</v>
      </c>
    </row>
    <row r="94" spans="1:8" ht="18" customHeight="1" x14ac:dyDescent="0.25">
      <c r="A94" s="348" t="s">
        <v>416</v>
      </c>
      <c r="B94" s="348" t="s">
        <v>257</v>
      </c>
      <c r="C94" s="348" t="s">
        <v>217</v>
      </c>
      <c r="D94" s="348" t="s">
        <v>412</v>
      </c>
      <c r="E94" s="348" t="s">
        <v>411</v>
      </c>
      <c r="F94" s="348" t="s">
        <v>437</v>
      </c>
      <c r="G94" s="348" t="s">
        <v>430</v>
      </c>
      <c r="H94" s="349">
        <v>906456</v>
      </c>
    </row>
    <row r="95" spans="1:8" ht="18" customHeight="1" x14ac:dyDescent="0.25">
      <c r="A95" s="348" t="s">
        <v>416</v>
      </c>
      <c r="B95" s="348" t="s">
        <v>423</v>
      </c>
      <c r="C95" s="348" t="s">
        <v>424</v>
      </c>
      <c r="D95" s="348" t="s">
        <v>400</v>
      </c>
      <c r="E95" s="348" t="s">
        <v>399</v>
      </c>
      <c r="F95" s="348" t="s">
        <v>13</v>
      </c>
      <c r="G95" s="348" t="s">
        <v>434</v>
      </c>
      <c r="H95" s="349">
        <v>21756688</v>
      </c>
    </row>
    <row r="96" spans="1:8" ht="18" customHeight="1" x14ac:dyDescent="0.25">
      <c r="A96" s="348" t="s">
        <v>416</v>
      </c>
      <c r="B96" s="348" t="s">
        <v>423</v>
      </c>
      <c r="C96" s="348" t="s">
        <v>424</v>
      </c>
      <c r="D96" s="348" t="s">
        <v>402</v>
      </c>
      <c r="E96" s="348" t="s">
        <v>401</v>
      </c>
      <c r="F96" s="348" t="s">
        <v>13</v>
      </c>
      <c r="G96" s="348" t="s">
        <v>434</v>
      </c>
      <c r="H96" s="349">
        <v>36158</v>
      </c>
    </row>
    <row r="97" spans="1:8" ht="18" customHeight="1" x14ac:dyDescent="0.25">
      <c r="A97" s="348" t="s">
        <v>416</v>
      </c>
      <c r="B97" s="348" t="s">
        <v>423</v>
      </c>
      <c r="C97" s="348" t="s">
        <v>424</v>
      </c>
      <c r="D97" s="348" t="s">
        <v>404</v>
      </c>
      <c r="E97" s="348" t="s">
        <v>403</v>
      </c>
      <c r="F97" s="348" t="s">
        <v>13</v>
      </c>
      <c r="G97" s="348" t="s">
        <v>434</v>
      </c>
      <c r="H97" s="349">
        <v>148293</v>
      </c>
    </row>
    <row r="98" spans="1:8" ht="18" customHeight="1" x14ac:dyDescent="0.25">
      <c r="A98" s="348" t="s">
        <v>416</v>
      </c>
      <c r="B98" s="348" t="s">
        <v>423</v>
      </c>
      <c r="C98" s="348" t="s">
        <v>424</v>
      </c>
      <c r="D98" s="348" t="s">
        <v>410</v>
      </c>
      <c r="E98" s="348" t="s">
        <v>409</v>
      </c>
      <c r="F98" s="348" t="s">
        <v>13</v>
      </c>
      <c r="G98" s="348" t="s">
        <v>434</v>
      </c>
      <c r="H98" s="349">
        <v>5007092</v>
      </c>
    </row>
    <row r="99" spans="1:8" ht="18" customHeight="1" x14ac:dyDescent="0.25">
      <c r="A99" s="348" t="s">
        <v>416</v>
      </c>
      <c r="B99" s="348" t="s">
        <v>423</v>
      </c>
      <c r="C99" s="348" t="s">
        <v>424</v>
      </c>
      <c r="D99" s="348" t="s">
        <v>412</v>
      </c>
      <c r="E99" s="348" t="s">
        <v>411</v>
      </c>
      <c r="F99" s="348" t="s">
        <v>13</v>
      </c>
      <c r="G99" s="348" t="s">
        <v>434</v>
      </c>
      <c r="H99" s="349">
        <v>10431097</v>
      </c>
    </row>
    <row r="100" spans="1:8" ht="18" customHeight="1" x14ac:dyDescent="0.25">
      <c r="A100" s="348" t="s">
        <v>416</v>
      </c>
      <c r="B100" s="348" t="s">
        <v>425</v>
      </c>
      <c r="C100" s="348" t="s">
        <v>426</v>
      </c>
      <c r="D100" s="348" t="s">
        <v>400</v>
      </c>
      <c r="E100" s="348" t="s">
        <v>399</v>
      </c>
      <c r="F100" s="348" t="s">
        <v>13</v>
      </c>
      <c r="G100" s="348" t="s">
        <v>434</v>
      </c>
      <c r="H100" s="349">
        <v>15888028</v>
      </c>
    </row>
    <row r="101" spans="1:8" ht="18" customHeight="1" x14ac:dyDescent="0.25">
      <c r="A101" s="348" t="s">
        <v>416</v>
      </c>
      <c r="B101" s="348" t="s">
        <v>425</v>
      </c>
      <c r="C101" s="348" t="s">
        <v>426</v>
      </c>
      <c r="D101" s="348" t="s">
        <v>402</v>
      </c>
      <c r="E101" s="348" t="s">
        <v>401</v>
      </c>
      <c r="F101" s="348" t="s">
        <v>13</v>
      </c>
      <c r="G101" s="348" t="s">
        <v>434</v>
      </c>
      <c r="H101" s="349">
        <v>3585963</v>
      </c>
    </row>
    <row r="102" spans="1:8" ht="18" customHeight="1" x14ac:dyDescent="0.25">
      <c r="A102" s="348" t="s">
        <v>416</v>
      </c>
      <c r="B102" s="348" t="s">
        <v>425</v>
      </c>
      <c r="C102" s="348" t="s">
        <v>426</v>
      </c>
      <c r="D102" s="348" t="s">
        <v>404</v>
      </c>
      <c r="E102" s="348" t="s">
        <v>403</v>
      </c>
      <c r="F102" s="348" t="s">
        <v>13</v>
      </c>
      <c r="G102" s="348" t="s">
        <v>434</v>
      </c>
      <c r="H102" s="349">
        <v>20820</v>
      </c>
    </row>
    <row r="103" spans="1:8" ht="18" customHeight="1" x14ac:dyDescent="0.25">
      <c r="A103" s="348" t="s">
        <v>416</v>
      </c>
      <c r="B103" s="348" t="s">
        <v>425</v>
      </c>
      <c r="C103" s="348" t="s">
        <v>426</v>
      </c>
      <c r="D103" s="348" t="s">
        <v>410</v>
      </c>
      <c r="E103" s="348" t="s">
        <v>409</v>
      </c>
      <c r="F103" s="348" t="s">
        <v>13</v>
      </c>
      <c r="G103" s="348" t="s">
        <v>434</v>
      </c>
      <c r="H103" s="349">
        <v>4503624</v>
      </c>
    </row>
    <row r="104" spans="1:8" ht="18" customHeight="1" x14ac:dyDescent="0.25">
      <c r="A104" s="348" t="s">
        <v>416</v>
      </c>
      <c r="B104" s="348" t="s">
        <v>425</v>
      </c>
      <c r="C104" s="348" t="s">
        <v>426</v>
      </c>
      <c r="D104" s="348" t="s">
        <v>412</v>
      </c>
      <c r="E104" s="348" t="s">
        <v>411</v>
      </c>
      <c r="F104" s="348" t="s">
        <v>13</v>
      </c>
      <c r="G104" s="348" t="s">
        <v>434</v>
      </c>
      <c r="H104" s="349">
        <v>9866032</v>
      </c>
    </row>
  </sheetData>
  <autoFilter ref="A1:H10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7</vt:i4>
      </vt:variant>
    </vt:vector>
  </HeadingPairs>
  <TitlesOfParts>
    <vt:vector size="29" baseType="lpstr">
      <vt:lpstr>Tuition Calculations</vt:lpstr>
      <vt:lpstr>Instructions &amp; Assumptions</vt:lpstr>
      <vt:lpstr>TuitRev</vt:lpstr>
      <vt:lpstr>Select Tuition Changes</vt:lpstr>
      <vt:lpstr>Select Headcount Changes</vt:lpstr>
      <vt:lpstr>Select Salary Changes</vt:lpstr>
      <vt:lpstr>2015Proj</vt:lpstr>
      <vt:lpstr>FY16Calculations</vt:lpstr>
      <vt:lpstr>FY17Calculations</vt:lpstr>
      <vt:lpstr>Majors</vt:lpstr>
      <vt:lpstr>SCH</vt:lpstr>
      <vt:lpstr>FY15RevtoColl</vt:lpstr>
      <vt:lpstr>FY16RevtoColl</vt:lpstr>
      <vt:lpstr>Academic Unit Summary - GOF_DOF</vt:lpstr>
      <vt:lpstr>FY17RevtoColl</vt:lpstr>
      <vt:lpstr>FY15Rev</vt:lpstr>
      <vt:lpstr>FY16Rev</vt:lpstr>
      <vt:lpstr>FY17Rev</vt:lpstr>
      <vt:lpstr>Summary by FinOrg</vt:lpstr>
      <vt:lpstr>Calculations</vt:lpstr>
      <vt:lpstr>Category Groupings</vt:lpstr>
      <vt:lpstr>Base Data</vt:lpstr>
      <vt:lpstr>GPpcntDeg</vt:lpstr>
      <vt:lpstr>GPpcntMjr</vt:lpstr>
      <vt:lpstr>GPpcntSCH</vt:lpstr>
      <vt:lpstr>PcntIncr</vt:lpstr>
      <vt:lpstr>UGpcntDeg</vt:lpstr>
      <vt:lpstr>UGpcntMjr</vt:lpstr>
      <vt:lpstr>UGpcntSCH</vt:lpstr>
    </vt:vector>
  </TitlesOfParts>
  <Company>UW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Diem</dc:creator>
  <cp:lastModifiedBy>Carol Diem</cp:lastModifiedBy>
  <dcterms:created xsi:type="dcterms:W3CDTF">2014-08-20T16:56:36Z</dcterms:created>
  <dcterms:modified xsi:type="dcterms:W3CDTF">2014-11-12T17:44:24Z</dcterms:modified>
</cp:coreProperties>
</file>